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<sst xmlns="http://schemas.openxmlformats.org/spreadsheetml/2006/main" count="857" uniqueCount="303">
  <si>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Nquthu(KZN242)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</si>
  <si>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</si>
  <si>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</si>
  <si>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</si>
  <si>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</si>
  <si>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</si>
  <si>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</si>
  <si>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</si>
  <si>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</si>
  <si>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</si>
  <si>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</si>
  <si>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</si>
  <si>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</si>
  <si>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</si>
  <si>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</si>
  <si>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</si>
  <si>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</si>
  <si>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</si>
  <si>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</si>
  <si>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</si>
  <si>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</si>
  <si>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</si>
  <si>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</si>
  <si>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</si>
  <si>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</si>
  <si>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</si>
  <si>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</si>
  <si>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</si>
  <si>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</si>
  <si>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</si>
  <si>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</si>
  <si>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</si>
  <si>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</si>
  <si>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</si>
  <si>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</si>
  <si>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</si>
  <si>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</si>
  <si>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</si>
  <si>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</si>
  <si>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</si>
  <si>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</si>
  <si>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</si>
  <si>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</si>
  <si>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</si>
  <si>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</si>
  <si>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</si>
  <si>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</si>
  <si>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</si>
  <si>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</si>
  <si>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</si>
  <si>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</si>
  <si>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</si>
  <si>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</si>
  <si>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</si>
  <si>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</si>
  <si>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</si>
  <si>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</si>
  <si>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</si>
  <si>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</si>
  <si>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</si>
  <si>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</si>
  <si>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</si>
  <si>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</si>
  <si>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</si>
  <si>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</si>
  <si>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</si>
  <si>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</si>
  <si>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</si>
  <si>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</si>
  <si>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</si>
  <si>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Nquthu(KZN242)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</si>
  <si>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</si>
  <si>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</si>
  <si>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</si>
  <si>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</si>
  <si>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</si>
  <si>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</si>
  <si>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</si>
  <si>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</si>
  <si>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</si>
  <si>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</si>
  <si>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</si>
  <si>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</si>
  <si>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</si>
  <si>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</si>
  <si>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</si>
  <si>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</si>
  <si>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</si>
  <si>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</si>
  <si>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</si>
  <si>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</si>
  <si>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</si>
  <si>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</si>
  <si>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</si>
  <si>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</si>
  <si>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</si>
  <si>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</si>
  <si>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</si>
  <si>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</si>
  <si>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</si>
  <si>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Nquthu(KZN242)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</si>
  <si>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</si>
  <si>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</si>
  <si>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</si>
  <si>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</si>
  <si>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</si>
  <si>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</si>
  <si>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</si>
  <si>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</si>
  <si>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</si>
  <si>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</si>
  <si>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</si>
  <si>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</si>
  <si>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</si>
  <si>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</si>
  <si>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</si>
  <si>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</si>
  <si>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</si>
  <si>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</si>
  <si>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</si>
  <si>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</si>
  <si>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</si>
  <si>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</si>
  <si>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</si>
  <si>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</si>
  <si>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</si>
  <si>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</si>
  <si>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</si>
  <si>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</si>
  <si>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Nquthu(KZN242)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</si>
  <si>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</si>
  <si>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</si>
  <si>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</si>
  <si>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</si>
  <si>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</si>
  <si>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</si>
  <si>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</si>
  <si>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</si>
  <si>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</si>
  <si>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</si>
  <si>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Nquthu(KZN242)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</si>
  <si>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</si>
  <si>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</si>
  <si>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</si>
  <si>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</si>
  <si>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</si>
  <si>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</si>
  <si>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</si>
  <si>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</si>
  <si>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</si>
  <si>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</si>
  <si>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</si>
  <si>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</si>
  <si>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</si>
  <si>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</si>
  <si>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</si>
  <si>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</si>
  <si>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</si>
  <si>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</si>
  <si>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</si>
  <si>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</si>
  <si>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</si>
  <si>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</si>
  <si>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</si>
  <si>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</si>
  <si>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</si>
  <si>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</si>
  <si>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</si>
  <si>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</si>
  <si>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</si>
  <si>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</si>
  <si>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</si>
  <si>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</si>
  <si>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</si>
  <si>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Nquthu(KZN242)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</si>
  <si>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</si>
  <si>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</si>
  <si>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</si>
  <si>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</si>
  <si>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</si>
  <si>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</si>
  <si>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</si>
  <si>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</si>
  <si>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</si>
  <si>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</si>
  <si>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</si>
  <si>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</si>
  <si>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</si>
  <si>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</si>
  <si>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</si>
  <si>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</si>
  <si>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</si>
  <si>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</si>
  <si>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</si>
  <si>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</si>
  <si>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</si>
  <si>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</si>
  <si>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</si>
  <si>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</si>
  <si>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</si>
  <si>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</si>
  <si>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</si>
  <si>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Nquthu(KZN242)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</si>
  <si>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</si>
  <si>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</si>
  <si>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</si>
  <si>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</si>
  <si>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</si>
  <si>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</si>
  <si>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</si>
  <si>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</si>
  <si>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</si>
  <si>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</si>
  <si>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</si>
  <si>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</si>
  <si>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</si>
  <si>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</si>
  <si>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</si>
  <si>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</si>
  <si>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</si>
  <si>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</si>
  <si>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</si>
  <si>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</si>
  <si>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</si>
  <si>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</si>
  <si>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</si>
  <si>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</si>
  <si>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Nquthu(KZN242)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</si>
  <si>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</si>
  <si>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</si>
  <si>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</si>
  <si>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</si>
  <si>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</si>
  <si>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</si>
  <si>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</si>
  <si>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</si>
  <si>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</si>
  <si>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</si>
  <si>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</si>
  <si>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</si>
  <si>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</si>
  <si>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</si>
  <si>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</si>
  <si>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</si>
  <si>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</si>
  <si>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</si>
  <si>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</si>
  <si>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</si>
  <si>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</si>
  <si>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</si>
  <si>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</si>
  <si>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</si>
  <si>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</si>
  <si>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</si>
  <si>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</si>
  <si>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</si>
  <si>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</si>
  <si>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</si>
  <si>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</si>
  <si>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</si>
  <si>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</si>
  <si>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</si>
  <si>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</si>
  <si>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Nquthu(KZN242)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</si>
  <si>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</si>
  <si>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</si>
  <si>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Kwazulu-Natal: Nquthu(KZN242)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</si>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</sst>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19102373</v>
      </c>
      <c r="C5" s="19">
        <v>0</v>
      </c>
      <c r="D5" s="59">
        <v>17680680</v>
      </c>
      <c r="E5" s="60">
        <v>21500861</v>
      </c>
      <c r="F5" s="60">
        <v>19446514</v>
      </c>
      <c r="G5" s="60">
        <v>46038</v>
      </c>
      <c r="H5" s="60">
        <v>130351</v>
      </c>
      <c r="I5" s="60">
        <v>19622903</v>
      </c>
      <c r="J5" s="60">
        <v>58232</v>
      </c>
      <c r="K5" s="60">
        <v>42671</v>
      </c>
      <c r="L5" s="60">
        <v>57133</v>
      </c>
      <c r="M5" s="60">
        <v>158036</v>
      </c>
      <c r="N5" s="60">
        <v>875799</v>
      </c>
      <c r="O5" s="60">
        <v>-51957</v>
      </c>
      <c r="P5" s="60">
        <v>407845</v>
      </c>
      <c r="Q5" s="60">
        <v>1231687</v>
      </c>
      <c r="R5" s="60">
        <v>80590</v>
      </c>
      <c r="S5" s="60">
        <v>169669</v>
      </c>
      <c r="T5" s="60">
        <v>0</v>
      </c>
      <c r="U5" s="60">
        <v>250259</v>
      </c>
      <c r="V5" s="60">
        <v>21262885</v>
      </c>
      <c r="W5" s="60">
        <v>17680680</v>
      </c>
      <c r="X5" s="60">
        <v>3582205</v>
      </c>
      <c r="Y5" s="61">
        <v>20.26</v>
      </c>
      <c r="Z5" s="62">
        <v>21500861</v>
      </c>
    </row>
    <row r="6" spans="1:26" ht="13.5">
      <c r="A6" s="58" t="s">
        <v>32</v>
      </c>
      <c r="B6" s="19">
        <v>12230108</v>
      </c>
      <c r="C6" s="19">
        <v>0</v>
      </c>
      <c r="D6" s="59">
        <v>17311000</v>
      </c>
      <c r="E6" s="60">
        <v>18188080</v>
      </c>
      <c r="F6" s="60">
        <v>1237508</v>
      </c>
      <c r="G6" s="60">
        <v>1175702</v>
      </c>
      <c r="H6" s="60">
        <v>1123364</v>
      </c>
      <c r="I6" s="60">
        <v>3536574</v>
      </c>
      <c r="J6" s="60">
        <v>1014699</v>
      </c>
      <c r="K6" s="60">
        <v>1150000</v>
      </c>
      <c r="L6" s="60">
        <v>1116479</v>
      </c>
      <c r="M6" s="60">
        <v>3281178</v>
      </c>
      <c r="N6" s="60">
        <v>1129503</v>
      </c>
      <c r="O6" s="60">
        <v>1099433</v>
      </c>
      <c r="P6" s="60">
        <v>1124105</v>
      </c>
      <c r="Q6" s="60">
        <v>3353041</v>
      </c>
      <c r="R6" s="60">
        <v>1067901</v>
      </c>
      <c r="S6" s="60">
        <v>1103419</v>
      </c>
      <c r="T6" s="60">
        <v>0</v>
      </c>
      <c r="U6" s="60">
        <v>2171320</v>
      </c>
      <c r="V6" s="60">
        <v>12342113</v>
      </c>
      <c r="W6" s="60">
        <v>17311000</v>
      </c>
      <c r="X6" s="60">
        <v>-4968887</v>
      </c>
      <c r="Y6" s="61">
        <v>-28.7</v>
      </c>
      <c r="Z6" s="62">
        <v>18188080</v>
      </c>
    </row>
    <row r="7" spans="1:26" ht="13.5">
      <c r="A7" s="58" t="s">
        <v>33</v>
      </c>
      <c r="B7" s="19">
        <v>7540262</v>
      </c>
      <c r="C7" s="19">
        <v>0</v>
      </c>
      <c r="D7" s="59">
        <v>2900000</v>
      </c>
      <c r="E7" s="60">
        <v>8588337</v>
      </c>
      <c r="F7" s="60">
        <v>407568</v>
      </c>
      <c r="G7" s="60">
        <v>649342</v>
      </c>
      <c r="H7" s="60">
        <v>1185463</v>
      </c>
      <c r="I7" s="60">
        <v>2242373</v>
      </c>
      <c r="J7" s="60">
        <v>702947</v>
      </c>
      <c r="K7" s="60">
        <v>884740</v>
      </c>
      <c r="L7" s="60">
        <v>701833</v>
      </c>
      <c r="M7" s="60">
        <v>2289520</v>
      </c>
      <c r="N7" s="60">
        <v>923153</v>
      </c>
      <c r="O7" s="60">
        <v>747366</v>
      </c>
      <c r="P7" s="60">
        <v>838668</v>
      </c>
      <c r="Q7" s="60">
        <v>2509187</v>
      </c>
      <c r="R7" s="60">
        <v>901775</v>
      </c>
      <c r="S7" s="60">
        <v>1187475</v>
      </c>
      <c r="T7" s="60">
        <v>0</v>
      </c>
      <c r="U7" s="60">
        <v>2089250</v>
      </c>
      <c r="V7" s="60">
        <v>9130330</v>
      </c>
      <c r="W7" s="60">
        <v>2900000</v>
      </c>
      <c r="X7" s="60">
        <v>6230330</v>
      </c>
      <c r="Y7" s="61">
        <v>214.84</v>
      </c>
      <c r="Z7" s="62">
        <v>8588337</v>
      </c>
    </row>
    <row r="8" spans="1:26" ht="13.5">
      <c r="A8" s="58" t="s">
        <v>34</v>
      </c>
      <c r="B8" s="19">
        <v>105683727</v>
      </c>
      <c r="C8" s="19">
        <v>0</v>
      </c>
      <c r="D8" s="59">
        <v>121188000</v>
      </c>
      <c r="E8" s="60">
        <v>121712000</v>
      </c>
      <c r="F8" s="60">
        <v>48324837</v>
      </c>
      <c r="G8" s="60">
        <v>352728</v>
      </c>
      <c r="H8" s="60">
        <v>153103</v>
      </c>
      <c r="I8" s="60">
        <v>48830668</v>
      </c>
      <c r="J8" s="60">
        <v>588103</v>
      </c>
      <c r="K8" s="60">
        <v>39136053</v>
      </c>
      <c r="L8" s="60">
        <v>0</v>
      </c>
      <c r="M8" s="60">
        <v>39724156</v>
      </c>
      <c r="N8" s="60">
        <v>917627</v>
      </c>
      <c r="O8" s="60">
        <v>1674882</v>
      </c>
      <c r="P8" s="60">
        <v>29351652</v>
      </c>
      <c r="Q8" s="60">
        <v>31944161</v>
      </c>
      <c r="R8" s="60">
        <v>1131853</v>
      </c>
      <c r="S8" s="60">
        <v>30000</v>
      </c>
      <c r="T8" s="60">
        <v>0</v>
      </c>
      <c r="U8" s="60">
        <v>1161853</v>
      </c>
      <c r="V8" s="60">
        <v>121660838</v>
      </c>
      <c r="W8" s="60">
        <v>121188000</v>
      </c>
      <c r="X8" s="60">
        <v>472838</v>
      </c>
      <c r="Y8" s="61">
        <v>0.39</v>
      </c>
      <c r="Z8" s="62">
        <v>121712000</v>
      </c>
    </row>
    <row r="9" spans="1:26" ht="13.5">
      <c r="A9" s="58" t="s">
        <v>35</v>
      </c>
      <c r="B9" s="19">
        <v>1847829</v>
      </c>
      <c r="C9" s="19">
        <v>0</v>
      </c>
      <c r="D9" s="59">
        <v>1258000</v>
      </c>
      <c r="E9" s="60">
        <v>2889100</v>
      </c>
      <c r="F9" s="60">
        <v>371987</v>
      </c>
      <c r="G9" s="60">
        <v>430980</v>
      </c>
      <c r="H9" s="60">
        <v>262639</v>
      </c>
      <c r="I9" s="60">
        <v>1065606</v>
      </c>
      <c r="J9" s="60">
        <v>226748</v>
      </c>
      <c r="K9" s="60">
        <v>257620</v>
      </c>
      <c r="L9" s="60">
        <v>357482</v>
      </c>
      <c r="M9" s="60">
        <v>841850</v>
      </c>
      <c r="N9" s="60">
        <v>352643</v>
      </c>
      <c r="O9" s="60">
        <v>279591</v>
      </c>
      <c r="P9" s="60">
        <v>329399</v>
      </c>
      <c r="Q9" s="60">
        <v>961633</v>
      </c>
      <c r="R9" s="60">
        <v>492590</v>
      </c>
      <c r="S9" s="60">
        <v>123260</v>
      </c>
      <c r="T9" s="60">
        <v>0</v>
      </c>
      <c r="U9" s="60">
        <v>615850</v>
      </c>
      <c r="V9" s="60">
        <v>3484939</v>
      </c>
      <c r="W9" s="60">
        <v>1257134</v>
      </c>
      <c r="X9" s="60">
        <v>2227805</v>
      </c>
      <c r="Y9" s="61">
        <v>177.21</v>
      </c>
      <c r="Z9" s="62">
        <v>2889100</v>
      </c>
    </row>
    <row r="10" spans="1:26" ht="25.5">
      <c r="A10" s="63" t="s">
        <v>278</v>
      </c>
      <c r="B10" s="64">
        <f>SUM(B5:B9)</f>
        <v>146404299</v>
      </c>
      <c r="C10" s="64">
        <f>SUM(C5:C9)</f>
        <v>0</v>
      </c>
      <c r="D10" s="65">
        <f aca="true" t="shared" si="0" ref="D10:Z10">SUM(D5:D9)</f>
        <v>160337680</v>
      </c>
      <c r="E10" s="66">
        <f t="shared" si="0"/>
        <v>172878378</v>
      </c>
      <c r="F10" s="66">
        <f t="shared" si="0"/>
        <v>69788414</v>
      </c>
      <c r="G10" s="66">
        <f t="shared" si="0"/>
        <v>2654790</v>
      </c>
      <c r="H10" s="66">
        <f t="shared" si="0"/>
        <v>2854920</v>
      </c>
      <c r="I10" s="66">
        <f t="shared" si="0"/>
        <v>75298124</v>
      </c>
      <c r="J10" s="66">
        <f t="shared" si="0"/>
        <v>2590729</v>
      </c>
      <c r="K10" s="66">
        <f t="shared" si="0"/>
        <v>41471084</v>
      </c>
      <c r="L10" s="66">
        <f t="shared" si="0"/>
        <v>2232927</v>
      </c>
      <c r="M10" s="66">
        <f t="shared" si="0"/>
        <v>46294740</v>
      </c>
      <c r="N10" s="66">
        <f t="shared" si="0"/>
        <v>4198725</v>
      </c>
      <c r="O10" s="66">
        <f t="shared" si="0"/>
        <v>3749315</v>
      </c>
      <c r="P10" s="66">
        <f t="shared" si="0"/>
        <v>32051669</v>
      </c>
      <c r="Q10" s="66">
        <f t="shared" si="0"/>
        <v>39999709</v>
      </c>
      <c r="R10" s="66">
        <f t="shared" si="0"/>
        <v>3674709</v>
      </c>
      <c r="S10" s="66">
        <f t="shared" si="0"/>
        <v>2613823</v>
      </c>
      <c r="T10" s="66">
        <f t="shared" si="0"/>
        <v>0</v>
      </c>
      <c r="U10" s="66">
        <f t="shared" si="0"/>
        <v>6288532</v>
      </c>
      <c r="V10" s="66">
        <f t="shared" si="0"/>
        <v>167881105</v>
      </c>
      <c r="W10" s="66">
        <f t="shared" si="0"/>
        <v>160336814</v>
      </c>
      <c r="X10" s="66">
        <f t="shared" si="0"/>
        <v>7544291</v>
      </c>
      <c r="Y10" s="67">
        <f>+IF(W10&lt;&gt;0,(X10/W10)*100,0)</f>
        <v>4.7052768555074325</v>
      </c>
      <c r="Z10" s="68">
        <f t="shared" si="0"/>
        <v>172878378</v>
      </c>
    </row>
    <row r="11" spans="1:26" ht="13.5">
      <c r="A11" s="58" t="s">
        <v>37</v>
      </c>
      <c r="B11" s="19">
        <v>31111275</v>
      </c>
      <c r="C11" s="19">
        <v>0</v>
      </c>
      <c r="D11" s="59">
        <v>38960022</v>
      </c>
      <c r="E11" s="60">
        <v>38960000</v>
      </c>
      <c r="F11" s="60">
        <v>2677246</v>
      </c>
      <c r="G11" s="60">
        <v>2728840</v>
      </c>
      <c r="H11" s="60">
        <v>3207587</v>
      </c>
      <c r="I11" s="60">
        <v>8613673</v>
      </c>
      <c r="J11" s="60">
        <v>2960620</v>
      </c>
      <c r="K11" s="60">
        <v>2792539</v>
      </c>
      <c r="L11" s="60">
        <v>3009532</v>
      </c>
      <c r="M11" s="60">
        <v>8762691</v>
      </c>
      <c r="N11" s="60">
        <v>2988940</v>
      </c>
      <c r="O11" s="60">
        <v>3050624</v>
      </c>
      <c r="P11" s="60">
        <v>2811208</v>
      </c>
      <c r="Q11" s="60">
        <v>8850772</v>
      </c>
      <c r="R11" s="60">
        <v>2929160</v>
      </c>
      <c r="S11" s="60">
        <v>2932448</v>
      </c>
      <c r="T11" s="60">
        <v>0</v>
      </c>
      <c r="U11" s="60">
        <v>5861608</v>
      </c>
      <c r="V11" s="60">
        <v>32088744</v>
      </c>
      <c r="W11" s="60">
        <v>38960038</v>
      </c>
      <c r="X11" s="60">
        <v>-6871294</v>
      </c>
      <c r="Y11" s="61">
        <v>-17.64</v>
      </c>
      <c r="Z11" s="62">
        <v>38960000</v>
      </c>
    </row>
    <row r="12" spans="1:26" ht="13.5">
      <c r="A12" s="58" t="s">
        <v>38</v>
      </c>
      <c r="B12" s="19">
        <v>9388737</v>
      </c>
      <c r="C12" s="19">
        <v>0</v>
      </c>
      <c r="D12" s="59">
        <v>18180000</v>
      </c>
      <c r="E12" s="60">
        <v>10101559</v>
      </c>
      <c r="F12" s="60">
        <v>785524</v>
      </c>
      <c r="G12" s="60">
        <v>789367</v>
      </c>
      <c r="H12" s="60">
        <v>794706</v>
      </c>
      <c r="I12" s="60">
        <v>2369597</v>
      </c>
      <c r="J12" s="60">
        <v>797798</v>
      </c>
      <c r="K12" s="60">
        <v>797798</v>
      </c>
      <c r="L12" s="60">
        <v>797798</v>
      </c>
      <c r="M12" s="60">
        <v>2393394</v>
      </c>
      <c r="N12" s="60">
        <v>1094723</v>
      </c>
      <c r="O12" s="60">
        <v>813579</v>
      </c>
      <c r="P12" s="60">
        <v>838253</v>
      </c>
      <c r="Q12" s="60">
        <v>2746555</v>
      </c>
      <c r="R12" s="60">
        <v>834718</v>
      </c>
      <c r="S12" s="60">
        <v>834718</v>
      </c>
      <c r="T12" s="60">
        <v>0</v>
      </c>
      <c r="U12" s="60">
        <v>1669436</v>
      </c>
      <c r="V12" s="60">
        <v>9178982</v>
      </c>
      <c r="W12" s="60">
        <v>18179507</v>
      </c>
      <c r="X12" s="60">
        <v>-9000525</v>
      </c>
      <c r="Y12" s="61">
        <v>-49.51</v>
      </c>
      <c r="Z12" s="62">
        <v>10101559</v>
      </c>
    </row>
    <row r="13" spans="1:26" ht="13.5">
      <c r="A13" s="58" t="s">
        <v>279</v>
      </c>
      <c r="B13" s="19">
        <v>8343312</v>
      </c>
      <c r="C13" s="19">
        <v>0</v>
      </c>
      <c r="D13" s="59">
        <v>6500000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5728332</v>
      </c>
      <c r="Q13" s="60">
        <v>5728332</v>
      </c>
      <c r="R13" s="60">
        <v>0</v>
      </c>
      <c r="S13" s="60">
        <v>781634</v>
      </c>
      <c r="T13" s="60">
        <v>0</v>
      </c>
      <c r="U13" s="60">
        <v>781634</v>
      </c>
      <c r="V13" s="60">
        <v>6509966</v>
      </c>
      <c r="W13" s="60">
        <v>6500000</v>
      </c>
      <c r="X13" s="60">
        <v>9966</v>
      </c>
      <c r="Y13" s="61">
        <v>0.15</v>
      </c>
      <c r="Z13" s="62">
        <v>0</v>
      </c>
    </row>
    <row r="14" spans="1:26" ht="13.5">
      <c r="A14" s="58" t="s">
        <v>40</v>
      </c>
      <c r="B14" s="19">
        <v>31474</v>
      </c>
      <c r="C14" s="19">
        <v>0</v>
      </c>
      <c r="D14" s="59">
        <v>4000</v>
      </c>
      <c r="E14" s="60">
        <v>0</v>
      </c>
      <c r="F14" s="60">
        <v>0</v>
      </c>
      <c r="G14" s="60">
        <v>0</v>
      </c>
      <c r="H14" s="60">
        <v>128792</v>
      </c>
      <c r="I14" s="60">
        <v>128792</v>
      </c>
      <c r="J14" s="60">
        <v>0</v>
      </c>
      <c r="K14" s="60">
        <v>-119572</v>
      </c>
      <c r="L14" s="60">
        <v>0</v>
      </c>
      <c r="M14" s="60">
        <v>-119572</v>
      </c>
      <c r="N14" s="60">
        <v>0</v>
      </c>
      <c r="O14" s="60">
        <v>0</v>
      </c>
      <c r="P14" s="60">
        <v>128792</v>
      </c>
      <c r="Q14" s="60">
        <v>128792</v>
      </c>
      <c r="R14" s="60">
        <v>-122570</v>
      </c>
      <c r="S14" s="60">
        <v>0</v>
      </c>
      <c r="T14" s="60">
        <v>0</v>
      </c>
      <c r="U14" s="60">
        <v>-122570</v>
      </c>
      <c r="V14" s="60">
        <v>15442</v>
      </c>
      <c r="W14" s="60">
        <v>4202</v>
      </c>
      <c r="X14" s="60">
        <v>11240</v>
      </c>
      <c r="Y14" s="61">
        <v>267.49</v>
      </c>
      <c r="Z14" s="62">
        <v>0</v>
      </c>
    </row>
    <row r="15" spans="1:26" ht="13.5">
      <c r="A15" s="58" t="s">
        <v>41</v>
      </c>
      <c r="B15" s="19">
        <v>17314896</v>
      </c>
      <c r="C15" s="19">
        <v>0</v>
      </c>
      <c r="D15" s="59">
        <v>19637000</v>
      </c>
      <c r="E15" s="60">
        <v>18800000</v>
      </c>
      <c r="F15" s="60">
        <v>1864870</v>
      </c>
      <c r="G15" s="60">
        <v>0</v>
      </c>
      <c r="H15" s="60">
        <v>3552606</v>
      </c>
      <c r="I15" s="60">
        <v>5417476</v>
      </c>
      <c r="J15" s="60">
        <v>0</v>
      </c>
      <c r="K15" s="60">
        <v>2316814</v>
      </c>
      <c r="L15" s="60">
        <v>1126998</v>
      </c>
      <c r="M15" s="60">
        <v>3443812</v>
      </c>
      <c r="N15" s="60">
        <v>-27255</v>
      </c>
      <c r="O15" s="60">
        <v>2255314</v>
      </c>
      <c r="P15" s="60">
        <v>1087439</v>
      </c>
      <c r="Q15" s="60">
        <v>3315498</v>
      </c>
      <c r="R15" s="60">
        <v>1118171</v>
      </c>
      <c r="S15" s="60">
        <v>1137435</v>
      </c>
      <c r="T15" s="60">
        <v>0</v>
      </c>
      <c r="U15" s="60">
        <v>2255606</v>
      </c>
      <c r="V15" s="60">
        <v>14432392</v>
      </c>
      <c r="W15" s="60">
        <v>19636716</v>
      </c>
      <c r="X15" s="60">
        <v>-5204324</v>
      </c>
      <c r="Y15" s="61">
        <v>-26.5</v>
      </c>
      <c r="Z15" s="62">
        <v>18800000</v>
      </c>
    </row>
    <row r="16" spans="1:26" ht="13.5">
      <c r="A16" s="69" t="s">
        <v>42</v>
      </c>
      <c r="B16" s="19">
        <v>28429106</v>
      </c>
      <c r="C16" s="19">
        <v>0</v>
      </c>
      <c r="D16" s="59">
        <v>3300000</v>
      </c>
      <c r="E16" s="60">
        <v>2550000</v>
      </c>
      <c r="F16" s="60">
        <v>175210</v>
      </c>
      <c r="G16" s="60">
        <v>150029</v>
      </c>
      <c r="H16" s="60">
        <v>606866</v>
      </c>
      <c r="I16" s="60">
        <v>932105</v>
      </c>
      <c r="J16" s="60">
        <v>914498</v>
      </c>
      <c r="K16" s="60">
        <v>759013</v>
      </c>
      <c r="L16" s="60">
        <v>1299660</v>
      </c>
      <c r="M16" s="60">
        <v>2973171</v>
      </c>
      <c r="N16" s="60">
        <v>-24221</v>
      </c>
      <c r="O16" s="60">
        <v>357232</v>
      </c>
      <c r="P16" s="60">
        <v>523313</v>
      </c>
      <c r="Q16" s="60">
        <v>856324</v>
      </c>
      <c r="R16" s="60">
        <v>535896</v>
      </c>
      <c r="S16" s="60">
        <v>193928</v>
      </c>
      <c r="T16" s="60">
        <v>0</v>
      </c>
      <c r="U16" s="60">
        <v>729824</v>
      </c>
      <c r="V16" s="60">
        <v>5491424</v>
      </c>
      <c r="W16" s="60">
        <v>3300000</v>
      </c>
      <c r="X16" s="60">
        <v>2191424</v>
      </c>
      <c r="Y16" s="61">
        <v>66.41</v>
      </c>
      <c r="Z16" s="62">
        <v>2550000</v>
      </c>
    </row>
    <row r="17" spans="1:26" ht="13.5">
      <c r="A17" s="58" t="s">
        <v>43</v>
      </c>
      <c r="B17" s="19">
        <v>40751495</v>
      </c>
      <c r="C17" s="19">
        <v>0</v>
      </c>
      <c r="D17" s="59">
        <v>40659420</v>
      </c>
      <c r="E17" s="60">
        <v>62416000</v>
      </c>
      <c r="F17" s="60">
        <v>1439863</v>
      </c>
      <c r="G17" s="60">
        <v>2175965</v>
      </c>
      <c r="H17" s="60">
        <v>3504317</v>
      </c>
      <c r="I17" s="60">
        <v>7120145</v>
      </c>
      <c r="J17" s="60">
        <v>2568724</v>
      </c>
      <c r="K17" s="60">
        <v>4433146</v>
      </c>
      <c r="L17" s="60">
        <v>5020707</v>
      </c>
      <c r="M17" s="60">
        <v>12022577</v>
      </c>
      <c r="N17" s="60">
        <v>2071936</v>
      </c>
      <c r="O17" s="60">
        <v>4205143</v>
      </c>
      <c r="P17" s="60">
        <v>4041825</v>
      </c>
      <c r="Q17" s="60">
        <v>10318904</v>
      </c>
      <c r="R17" s="60">
        <v>5363353</v>
      </c>
      <c r="S17" s="60">
        <v>-898953</v>
      </c>
      <c r="T17" s="60">
        <v>0</v>
      </c>
      <c r="U17" s="60">
        <v>4464400</v>
      </c>
      <c r="V17" s="60">
        <v>33926026</v>
      </c>
      <c r="W17" s="60">
        <v>40659979</v>
      </c>
      <c r="X17" s="60">
        <v>-6733953</v>
      </c>
      <c r="Y17" s="61">
        <v>-16.56</v>
      </c>
      <c r="Z17" s="62">
        <v>62416000</v>
      </c>
    </row>
    <row r="18" spans="1:26" ht="13.5">
      <c r="A18" s="70" t="s">
        <v>44</v>
      </c>
      <c r="B18" s="71">
        <f>SUM(B11:B17)</f>
        <v>135370295</v>
      </c>
      <c r="C18" s="71">
        <f>SUM(C11:C17)</f>
        <v>0</v>
      </c>
      <c r="D18" s="72">
        <f aca="true" t="shared" si="1" ref="D18:Z18">SUM(D11:D17)</f>
        <v>127240442</v>
      </c>
      <c r="E18" s="73">
        <f t="shared" si="1"/>
        <v>132827559</v>
      </c>
      <c r="F18" s="73">
        <f t="shared" si="1"/>
        <v>6942713</v>
      </c>
      <c r="G18" s="73">
        <f t="shared" si="1"/>
        <v>5844201</v>
      </c>
      <c r="H18" s="73">
        <f t="shared" si="1"/>
        <v>11794874</v>
      </c>
      <c r="I18" s="73">
        <f t="shared" si="1"/>
        <v>24581788</v>
      </c>
      <c r="J18" s="73">
        <f t="shared" si="1"/>
        <v>7241640</v>
      </c>
      <c r="K18" s="73">
        <f t="shared" si="1"/>
        <v>10979738</v>
      </c>
      <c r="L18" s="73">
        <f t="shared" si="1"/>
        <v>11254695</v>
      </c>
      <c r="M18" s="73">
        <f t="shared" si="1"/>
        <v>29476073</v>
      </c>
      <c r="N18" s="73">
        <f t="shared" si="1"/>
        <v>6104123</v>
      </c>
      <c r="O18" s="73">
        <f t="shared" si="1"/>
        <v>10681892</v>
      </c>
      <c r="P18" s="73">
        <f t="shared" si="1"/>
        <v>15159162</v>
      </c>
      <c r="Q18" s="73">
        <f t="shared" si="1"/>
        <v>31945177</v>
      </c>
      <c r="R18" s="73">
        <f t="shared" si="1"/>
        <v>10658728</v>
      </c>
      <c r="S18" s="73">
        <f t="shared" si="1"/>
        <v>4981210</v>
      </c>
      <c r="T18" s="73">
        <f t="shared" si="1"/>
        <v>0</v>
      </c>
      <c r="U18" s="73">
        <f t="shared" si="1"/>
        <v>15639938</v>
      </c>
      <c r="V18" s="73">
        <f t="shared" si="1"/>
        <v>101642976</v>
      </c>
      <c r="W18" s="73">
        <f t="shared" si="1"/>
        <v>127240442</v>
      </c>
      <c r="X18" s="73">
        <f t="shared" si="1"/>
        <v>-25597466</v>
      </c>
      <c r="Y18" s="67">
        <f>+IF(W18&lt;&gt;0,(X18/W18)*100,0)</f>
        <v>-20.11739789460964</v>
      </c>
      <c r="Z18" s="74">
        <f t="shared" si="1"/>
        <v>132827559</v>
      </c>
    </row>
    <row r="19" spans="1:26" ht="13.5">
      <c r="A19" s="70" t="s">
        <v>45</v>
      </c>
      <c r="B19" s="75">
        <f>+B10-B18</f>
        <v>11034004</v>
      </c>
      <c r="C19" s="75">
        <f>+C10-C18</f>
        <v>0</v>
      </c>
      <c r="D19" s="76">
        <f aca="true" t="shared" si="2" ref="D19:Z19">+D10-D18</f>
        <v>33097238</v>
      </c>
      <c r="E19" s="77">
        <f t="shared" si="2"/>
        <v>40050819</v>
      </c>
      <c r="F19" s="77">
        <f t="shared" si="2"/>
        <v>62845701</v>
      </c>
      <c r="G19" s="77">
        <f t="shared" si="2"/>
        <v>-3189411</v>
      </c>
      <c r="H19" s="77">
        <f t="shared" si="2"/>
        <v>-8939954</v>
      </c>
      <c r="I19" s="77">
        <f t="shared" si="2"/>
        <v>50716336</v>
      </c>
      <c r="J19" s="77">
        <f t="shared" si="2"/>
        <v>-4650911</v>
      </c>
      <c r="K19" s="77">
        <f t="shared" si="2"/>
        <v>30491346</v>
      </c>
      <c r="L19" s="77">
        <f t="shared" si="2"/>
        <v>-9021768</v>
      </c>
      <c r="M19" s="77">
        <f t="shared" si="2"/>
        <v>16818667</v>
      </c>
      <c r="N19" s="77">
        <f t="shared" si="2"/>
        <v>-1905398</v>
      </c>
      <c r="O19" s="77">
        <f t="shared" si="2"/>
        <v>-6932577</v>
      </c>
      <c r="P19" s="77">
        <f t="shared" si="2"/>
        <v>16892507</v>
      </c>
      <c r="Q19" s="77">
        <f t="shared" si="2"/>
        <v>8054532</v>
      </c>
      <c r="R19" s="77">
        <f t="shared" si="2"/>
        <v>-6984019</v>
      </c>
      <c r="S19" s="77">
        <f t="shared" si="2"/>
        <v>-2367387</v>
      </c>
      <c r="T19" s="77">
        <f t="shared" si="2"/>
        <v>0</v>
      </c>
      <c r="U19" s="77">
        <f t="shared" si="2"/>
        <v>-9351406</v>
      </c>
      <c r="V19" s="77">
        <f t="shared" si="2"/>
        <v>66238129</v>
      </c>
      <c r="W19" s="77">
        <f>IF(E10=E18,0,W10-W18)</f>
        <v>33096372</v>
      </c>
      <c r="X19" s="77">
        <f t="shared" si="2"/>
        <v>33141757</v>
      </c>
      <c r="Y19" s="78">
        <f>+IF(W19&lt;&gt;0,(X19/W19)*100,0)</f>
        <v>100.13712983404947</v>
      </c>
      <c r="Z19" s="79">
        <f t="shared" si="2"/>
        <v>40050819</v>
      </c>
    </row>
    <row r="20" spans="1:26" ht="13.5">
      <c r="A20" s="58" t="s">
        <v>46</v>
      </c>
      <c r="B20" s="19">
        <v>27175557</v>
      </c>
      <c r="C20" s="19">
        <v>0</v>
      </c>
      <c r="D20" s="59">
        <v>58246000</v>
      </c>
      <c r="E20" s="60">
        <v>64246000</v>
      </c>
      <c r="F20" s="60">
        <v>16880316</v>
      </c>
      <c r="G20" s="60">
        <v>2416198</v>
      </c>
      <c r="H20" s="60">
        <v>8105379</v>
      </c>
      <c r="I20" s="60">
        <v>27401893</v>
      </c>
      <c r="J20" s="60">
        <v>0</v>
      </c>
      <c r="K20" s="60">
        <v>9262822</v>
      </c>
      <c r="L20" s="60">
        <v>0</v>
      </c>
      <c r="M20" s="60">
        <v>9262822</v>
      </c>
      <c r="N20" s="60">
        <v>7083687</v>
      </c>
      <c r="O20" s="60">
        <v>1938627</v>
      </c>
      <c r="P20" s="60">
        <v>17673177</v>
      </c>
      <c r="Q20" s="60">
        <v>26695491</v>
      </c>
      <c r="R20" s="60">
        <v>8782088</v>
      </c>
      <c r="S20" s="60">
        <v>0</v>
      </c>
      <c r="T20" s="60">
        <v>0</v>
      </c>
      <c r="U20" s="60">
        <v>8782088</v>
      </c>
      <c r="V20" s="60">
        <v>72142294</v>
      </c>
      <c r="W20" s="60">
        <v>58246000</v>
      </c>
      <c r="X20" s="60">
        <v>13896294</v>
      </c>
      <c r="Y20" s="61">
        <v>23.86</v>
      </c>
      <c r="Z20" s="62">
        <v>64246000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38209561</v>
      </c>
      <c r="C22" s="86">
        <f>SUM(C19:C21)</f>
        <v>0</v>
      </c>
      <c r="D22" s="87">
        <f aca="true" t="shared" si="3" ref="D22:Z22">SUM(D19:D21)</f>
        <v>91343238</v>
      </c>
      <c r="E22" s="88">
        <f t="shared" si="3"/>
        <v>104296819</v>
      </c>
      <c r="F22" s="88">
        <f t="shared" si="3"/>
        <v>79726017</v>
      </c>
      <c r="G22" s="88">
        <f t="shared" si="3"/>
        <v>-773213</v>
      </c>
      <c r="H22" s="88">
        <f t="shared" si="3"/>
        <v>-834575</v>
      </c>
      <c r="I22" s="88">
        <f t="shared" si="3"/>
        <v>78118229</v>
      </c>
      <c r="J22" s="88">
        <f t="shared" si="3"/>
        <v>-4650911</v>
      </c>
      <c r="K22" s="88">
        <f t="shared" si="3"/>
        <v>39754168</v>
      </c>
      <c r="L22" s="88">
        <f t="shared" si="3"/>
        <v>-9021768</v>
      </c>
      <c r="M22" s="88">
        <f t="shared" si="3"/>
        <v>26081489</v>
      </c>
      <c r="N22" s="88">
        <f t="shared" si="3"/>
        <v>5178289</v>
      </c>
      <c r="O22" s="88">
        <f t="shared" si="3"/>
        <v>-4993950</v>
      </c>
      <c r="P22" s="88">
        <f t="shared" si="3"/>
        <v>34565684</v>
      </c>
      <c r="Q22" s="88">
        <f t="shared" si="3"/>
        <v>34750023</v>
      </c>
      <c r="R22" s="88">
        <f t="shared" si="3"/>
        <v>1798069</v>
      </c>
      <c r="S22" s="88">
        <f t="shared" si="3"/>
        <v>-2367387</v>
      </c>
      <c r="T22" s="88">
        <f t="shared" si="3"/>
        <v>0</v>
      </c>
      <c r="U22" s="88">
        <f t="shared" si="3"/>
        <v>-569318</v>
      </c>
      <c r="V22" s="88">
        <f t="shared" si="3"/>
        <v>138380423</v>
      </c>
      <c r="W22" s="88">
        <f t="shared" si="3"/>
        <v>91342372</v>
      </c>
      <c r="X22" s="88">
        <f t="shared" si="3"/>
        <v>47038051</v>
      </c>
      <c r="Y22" s="89">
        <f>+IF(W22&lt;&gt;0,(X22/W22)*100,0)</f>
        <v>51.496419427338715</v>
      </c>
      <c r="Z22" s="90">
        <f t="shared" si="3"/>
        <v>104296819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38209561</v>
      </c>
      <c r="C24" s="75">
        <f>SUM(C22:C23)</f>
        <v>0</v>
      </c>
      <c r="D24" s="76">
        <f aca="true" t="shared" si="4" ref="D24:Z24">SUM(D22:D23)</f>
        <v>91343238</v>
      </c>
      <c r="E24" s="77">
        <f t="shared" si="4"/>
        <v>104296819</v>
      </c>
      <c r="F24" s="77">
        <f t="shared" si="4"/>
        <v>79726017</v>
      </c>
      <c r="G24" s="77">
        <f t="shared" si="4"/>
        <v>-773213</v>
      </c>
      <c r="H24" s="77">
        <f t="shared" si="4"/>
        <v>-834575</v>
      </c>
      <c r="I24" s="77">
        <f t="shared" si="4"/>
        <v>78118229</v>
      </c>
      <c r="J24" s="77">
        <f t="shared" si="4"/>
        <v>-4650911</v>
      </c>
      <c r="K24" s="77">
        <f t="shared" si="4"/>
        <v>39754168</v>
      </c>
      <c r="L24" s="77">
        <f t="shared" si="4"/>
        <v>-9021768</v>
      </c>
      <c r="M24" s="77">
        <f t="shared" si="4"/>
        <v>26081489</v>
      </c>
      <c r="N24" s="77">
        <f t="shared" si="4"/>
        <v>5178289</v>
      </c>
      <c r="O24" s="77">
        <f t="shared" si="4"/>
        <v>-4993950</v>
      </c>
      <c r="P24" s="77">
        <f t="shared" si="4"/>
        <v>34565684</v>
      </c>
      <c r="Q24" s="77">
        <f t="shared" si="4"/>
        <v>34750023</v>
      </c>
      <c r="R24" s="77">
        <f t="shared" si="4"/>
        <v>1798069</v>
      </c>
      <c r="S24" s="77">
        <f t="shared" si="4"/>
        <v>-2367387</v>
      </c>
      <c r="T24" s="77">
        <f t="shared" si="4"/>
        <v>0</v>
      </c>
      <c r="U24" s="77">
        <f t="shared" si="4"/>
        <v>-569318</v>
      </c>
      <c r="V24" s="77">
        <f t="shared" si="4"/>
        <v>138380423</v>
      </c>
      <c r="W24" s="77">
        <f t="shared" si="4"/>
        <v>91342372</v>
      </c>
      <c r="X24" s="77">
        <f t="shared" si="4"/>
        <v>47038051</v>
      </c>
      <c r="Y24" s="78">
        <f>+IF(W24&lt;&gt;0,(X24/W24)*100,0)</f>
        <v>51.496419427338715</v>
      </c>
      <c r="Z24" s="79">
        <f t="shared" si="4"/>
        <v>104296819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69207625</v>
      </c>
      <c r="C27" s="22">
        <v>0</v>
      </c>
      <c r="D27" s="99">
        <v>115392000</v>
      </c>
      <c r="E27" s="100">
        <v>141025705</v>
      </c>
      <c r="F27" s="100">
        <v>19869125</v>
      </c>
      <c r="G27" s="100">
        <v>5563341</v>
      </c>
      <c r="H27" s="100">
        <v>5563341</v>
      </c>
      <c r="I27" s="100">
        <v>30995807</v>
      </c>
      <c r="J27" s="100">
        <v>7492409</v>
      </c>
      <c r="K27" s="100">
        <v>4210124</v>
      </c>
      <c r="L27" s="100">
        <v>10178426</v>
      </c>
      <c r="M27" s="100">
        <v>21880959</v>
      </c>
      <c r="N27" s="100">
        <v>4982497</v>
      </c>
      <c r="O27" s="100">
        <v>18420080</v>
      </c>
      <c r="P27" s="100">
        <v>13395073</v>
      </c>
      <c r="Q27" s="100">
        <v>36797650</v>
      </c>
      <c r="R27" s="100">
        <v>9459256</v>
      </c>
      <c r="S27" s="100">
        <v>5203781</v>
      </c>
      <c r="T27" s="100">
        <v>0</v>
      </c>
      <c r="U27" s="100">
        <v>14663037</v>
      </c>
      <c r="V27" s="100">
        <v>104337453</v>
      </c>
      <c r="W27" s="100">
        <v>141025705</v>
      </c>
      <c r="X27" s="100">
        <v>-36688252</v>
      </c>
      <c r="Y27" s="101">
        <v>-26.02</v>
      </c>
      <c r="Z27" s="102">
        <v>141025705</v>
      </c>
    </row>
    <row r="28" spans="1:26" ht="13.5">
      <c r="A28" s="103" t="s">
        <v>46</v>
      </c>
      <c r="B28" s="19">
        <v>37734087</v>
      </c>
      <c r="C28" s="19">
        <v>0</v>
      </c>
      <c r="D28" s="59">
        <v>58246000</v>
      </c>
      <c r="E28" s="60">
        <v>64246000</v>
      </c>
      <c r="F28" s="60">
        <v>19052913</v>
      </c>
      <c r="G28" s="60">
        <v>4219239</v>
      </c>
      <c r="H28" s="60">
        <v>4219239</v>
      </c>
      <c r="I28" s="60">
        <v>27491391</v>
      </c>
      <c r="J28" s="60">
        <v>6670315</v>
      </c>
      <c r="K28" s="60">
        <v>3059335</v>
      </c>
      <c r="L28" s="60">
        <v>7031092</v>
      </c>
      <c r="M28" s="60">
        <v>16760742</v>
      </c>
      <c r="N28" s="60">
        <v>1938627</v>
      </c>
      <c r="O28" s="60">
        <v>17673177</v>
      </c>
      <c r="P28" s="60">
        <v>6111783</v>
      </c>
      <c r="Q28" s="60">
        <v>25723587</v>
      </c>
      <c r="R28" s="60">
        <v>2730303</v>
      </c>
      <c r="S28" s="60">
        <v>4395160</v>
      </c>
      <c r="T28" s="60">
        <v>0</v>
      </c>
      <c r="U28" s="60">
        <v>7125463</v>
      </c>
      <c r="V28" s="60">
        <v>77101183</v>
      </c>
      <c r="W28" s="60">
        <v>64246000</v>
      </c>
      <c r="X28" s="60">
        <v>12855183</v>
      </c>
      <c r="Y28" s="61">
        <v>20.01</v>
      </c>
      <c r="Z28" s="62">
        <v>64246000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31473518</v>
      </c>
      <c r="C31" s="19">
        <v>0</v>
      </c>
      <c r="D31" s="59">
        <v>57146000</v>
      </c>
      <c r="E31" s="60">
        <v>76779705</v>
      </c>
      <c r="F31" s="60">
        <v>816212</v>
      </c>
      <c r="G31" s="60">
        <v>1344102</v>
      </c>
      <c r="H31" s="60">
        <v>1344102</v>
      </c>
      <c r="I31" s="60">
        <v>3504416</v>
      </c>
      <c r="J31" s="60">
        <v>822094</v>
      </c>
      <c r="K31" s="60">
        <v>1150789</v>
      </c>
      <c r="L31" s="60">
        <v>3147334</v>
      </c>
      <c r="M31" s="60">
        <v>5120217</v>
      </c>
      <c r="N31" s="60">
        <v>3043870</v>
      </c>
      <c r="O31" s="60">
        <v>746903</v>
      </c>
      <c r="P31" s="60">
        <v>7283290</v>
      </c>
      <c r="Q31" s="60">
        <v>11074063</v>
      </c>
      <c r="R31" s="60">
        <v>6728953</v>
      </c>
      <c r="S31" s="60">
        <v>808621</v>
      </c>
      <c r="T31" s="60">
        <v>0</v>
      </c>
      <c r="U31" s="60">
        <v>7537574</v>
      </c>
      <c r="V31" s="60">
        <v>27236270</v>
      </c>
      <c r="W31" s="60">
        <v>76779705</v>
      </c>
      <c r="X31" s="60">
        <v>-49543435</v>
      </c>
      <c r="Y31" s="61">
        <v>-64.53</v>
      </c>
      <c r="Z31" s="62">
        <v>76779705</v>
      </c>
    </row>
    <row r="32" spans="1:26" ht="13.5">
      <c r="A32" s="70" t="s">
        <v>54</v>
      </c>
      <c r="B32" s="22">
        <f>SUM(B28:B31)</f>
        <v>69207605</v>
      </c>
      <c r="C32" s="22">
        <f>SUM(C28:C31)</f>
        <v>0</v>
      </c>
      <c r="D32" s="99">
        <f aca="true" t="shared" si="5" ref="D32:Z32">SUM(D28:D31)</f>
        <v>115392000</v>
      </c>
      <c r="E32" s="100">
        <f t="shared" si="5"/>
        <v>141025705</v>
      </c>
      <c r="F32" s="100">
        <f t="shared" si="5"/>
        <v>19869125</v>
      </c>
      <c r="G32" s="100">
        <f t="shared" si="5"/>
        <v>5563341</v>
      </c>
      <c r="H32" s="100">
        <f t="shared" si="5"/>
        <v>5563341</v>
      </c>
      <c r="I32" s="100">
        <f t="shared" si="5"/>
        <v>30995807</v>
      </c>
      <c r="J32" s="100">
        <f t="shared" si="5"/>
        <v>7492409</v>
      </c>
      <c r="K32" s="100">
        <f t="shared" si="5"/>
        <v>4210124</v>
      </c>
      <c r="L32" s="100">
        <f t="shared" si="5"/>
        <v>10178426</v>
      </c>
      <c r="M32" s="100">
        <f t="shared" si="5"/>
        <v>21880959</v>
      </c>
      <c r="N32" s="100">
        <f t="shared" si="5"/>
        <v>4982497</v>
      </c>
      <c r="O32" s="100">
        <f t="shared" si="5"/>
        <v>18420080</v>
      </c>
      <c r="P32" s="100">
        <f t="shared" si="5"/>
        <v>13395073</v>
      </c>
      <c r="Q32" s="100">
        <f t="shared" si="5"/>
        <v>36797650</v>
      </c>
      <c r="R32" s="100">
        <f t="shared" si="5"/>
        <v>9459256</v>
      </c>
      <c r="S32" s="100">
        <f t="shared" si="5"/>
        <v>5203781</v>
      </c>
      <c r="T32" s="100">
        <f t="shared" si="5"/>
        <v>0</v>
      </c>
      <c r="U32" s="100">
        <f t="shared" si="5"/>
        <v>14663037</v>
      </c>
      <c r="V32" s="100">
        <f t="shared" si="5"/>
        <v>104337453</v>
      </c>
      <c r="W32" s="100">
        <f t="shared" si="5"/>
        <v>141025705</v>
      </c>
      <c r="X32" s="100">
        <f t="shared" si="5"/>
        <v>-36688252</v>
      </c>
      <c r="Y32" s="101">
        <f>+IF(W32&lt;&gt;0,(X32/W32)*100,0)</f>
        <v>-26.01529416215292</v>
      </c>
      <c r="Z32" s="102">
        <f t="shared" si="5"/>
        <v>141025705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140750305</v>
      </c>
      <c r="C35" s="19">
        <v>0</v>
      </c>
      <c r="D35" s="59">
        <v>273904000</v>
      </c>
      <c r="E35" s="60">
        <v>285315740</v>
      </c>
      <c r="F35" s="60">
        <v>112372062</v>
      </c>
      <c r="G35" s="60">
        <v>203069083</v>
      </c>
      <c r="H35" s="60">
        <v>186263118</v>
      </c>
      <c r="I35" s="60">
        <v>186263118</v>
      </c>
      <c r="J35" s="60">
        <v>186004883</v>
      </c>
      <c r="K35" s="60">
        <v>211813233</v>
      </c>
      <c r="L35" s="60">
        <v>205656667</v>
      </c>
      <c r="M35" s="60">
        <v>205656667</v>
      </c>
      <c r="N35" s="60">
        <v>210305513</v>
      </c>
      <c r="O35" s="60">
        <v>173589177</v>
      </c>
      <c r="P35" s="60">
        <v>205656667</v>
      </c>
      <c r="Q35" s="60">
        <v>205656667</v>
      </c>
      <c r="R35" s="60">
        <v>0</v>
      </c>
      <c r="S35" s="60">
        <v>203069083</v>
      </c>
      <c r="T35" s="60">
        <v>0</v>
      </c>
      <c r="U35" s="60">
        <v>203069083</v>
      </c>
      <c r="V35" s="60">
        <v>203069083</v>
      </c>
      <c r="W35" s="60">
        <v>285315740</v>
      </c>
      <c r="X35" s="60">
        <v>-82246657</v>
      </c>
      <c r="Y35" s="61">
        <v>-28.83</v>
      </c>
      <c r="Z35" s="62">
        <v>285315740</v>
      </c>
    </row>
    <row r="36" spans="1:26" ht="13.5">
      <c r="A36" s="58" t="s">
        <v>57</v>
      </c>
      <c r="B36" s="19">
        <v>203384590</v>
      </c>
      <c r="C36" s="19">
        <v>0</v>
      </c>
      <c r="D36" s="59">
        <v>215943000</v>
      </c>
      <c r="E36" s="60">
        <v>244037687</v>
      </c>
      <c r="F36" s="60">
        <v>65380653</v>
      </c>
      <c r="G36" s="60">
        <v>210911604</v>
      </c>
      <c r="H36" s="60">
        <v>215326090</v>
      </c>
      <c r="I36" s="60">
        <v>215326090</v>
      </c>
      <c r="J36" s="60">
        <v>223108592</v>
      </c>
      <c r="K36" s="60">
        <v>226633976</v>
      </c>
      <c r="L36" s="60">
        <v>234646134</v>
      </c>
      <c r="M36" s="60">
        <v>234646134</v>
      </c>
      <c r="N36" s="60">
        <v>206030435</v>
      </c>
      <c r="O36" s="60">
        <v>254800135</v>
      </c>
      <c r="P36" s="60">
        <v>234646134</v>
      </c>
      <c r="Q36" s="60">
        <v>234646134</v>
      </c>
      <c r="R36" s="60">
        <v>0</v>
      </c>
      <c r="S36" s="60">
        <v>210911604</v>
      </c>
      <c r="T36" s="60">
        <v>0</v>
      </c>
      <c r="U36" s="60">
        <v>210911604</v>
      </c>
      <c r="V36" s="60">
        <v>210911604</v>
      </c>
      <c r="W36" s="60">
        <v>244037687</v>
      </c>
      <c r="X36" s="60">
        <v>-33126083</v>
      </c>
      <c r="Y36" s="61">
        <v>-13.57</v>
      </c>
      <c r="Z36" s="62">
        <v>244037687</v>
      </c>
    </row>
    <row r="37" spans="1:26" ht="13.5">
      <c r="A37" s="58" t="s">
        <v>58</v>
      </c>
      <c r="B37" s="19">
        <v>37742265</v>
      </c>
      <c r="C37" s="19">
        <v>0</v>
      </c>
      <c r="D37" s="59">
        <v>16547000</v>
      </c>
      <c r="E37" s="60">
        <v>24781990</v>
      </c>
      <c r="F37" s="60">
        <v>22104358</v>
      </c>
      <c r="G37" s="60">
        <v>26465303</v>
      </c>
      <c r="H37" s="60">
        <v>18914489</v>
      </c>
      <c r="I37" s="60">
        <v>18914489</v>
      </c>
      <c r="J37" s="60">
        <v>24176376</v>
      </c>
      <c r="K37" s="60">
        <v>12497297</v>
      </c>
      <c r="L37" s="60">
        <v>27420959</v>
      </c>
      <c r="M37" s="60">
        <v>27420959</v>
      </c>
      <c r="N37" s="60">
        <v>28813551</v>
      </c>
      <c r="O37" s="60">
        <v>17253119</v>
      </c>
      <c r="P37" s="60">
        <v>22274557</v>
      </c>
      <c r="Q37" s="60">
        <v>22274557</v>
      </c>
      <c r="R37" s="60">
        <v>0</v>
      </c>
      <c r="S37" s="60">
        <v>26465303</v>
      </c>
      <c r="T37" s="60">
        <v>0</v>
      </c>
      <c r="U37" s="60">
        <v>26465303</v>
      </c>
      <c r="V37" s="60">
        <v>26465303</v>
      </c>
      <c r="W37" s="60">
        <v>24781990</v>
      </c>
      <c r="X37" s="60">
        <v>1683313</v>
      </c>
      <c r="Y37" s="61">
        <v>6.79</v>
      </c>
      <c r="Z37" s="62">
        <v>24781990</v>
      </c>
    </row>
    <row r="38" spans="1:26" ht="13.5">
      <c r="A38" s="58" t="s">
        <v>59</v>
      </c>
      <c r="B38" s="19">
        <v>1371890</v>
      </c>
      <c r="C38" s="19">
        <v>0</v>
      </c>
      <c r="D38" s="59">
        <v>1232000</v>
      </c>
      <c r="E38" s="60">
        <v>1357634</v>
      </c>
      <c r="F38" s="60">
        <v>1974907</v>
      </c>
      <c r="G38" s="60">
        <v>1565656</v>
      </c>
      <c r="H38" s="60">
        <v>1565656</v>
      </c>
      <c r="I38" s="60">
        <v>1565656</v>
      </c>
      <c r="J38" s="60">
        <v>1565656</v>
      </c>
      <c r="K38" s="60">
        <v>1446084</v>
      </c>
      <c r="L38" s="60">
        <v>1553514</v>
      </c>
      <c r="M38" s="60">
        <v>1553514</v>
      </c>
      <c r="N38" s="60">
        <v>1565656</v>
      </c>
      <c r="O38" s="60">
        <v>1326512</v>
      </c>
      <c r="P38" s="60">
        <v>1326512</v>
      </c>
      <c r="Q38" s="60">
        <v>1326512</v>
      </c>
      <c r="R38" s="60">
        <v>0</v>
      </c>
      <c r="S38" s="60">
        <v>1565656</v>
      </c>
      <c r="T38" s="60">
        <v>0</v>
      </c>
      <c r="U38" s="60">
        <v>1565656</v>
      </c>
      <c r="V38" s="60">
        <v>1565656</v>
      </c>
      <c r="W38" s="60">
        <v>1357634</v>
      </c>
      <c r="X38" s="60">
        <v>208022</v>
      </c>
      <c r="Y38" s="61">
        <v>15.32</v>
      </c>
      <c r="Z38" s="62">
        <v>1357634</v>
      </c>
    </row>
    <row r="39" spans="1:26" ht="13.5">
      <c r="A39" s="58" t="s">
        <v>60</v>
      </c>
      <c r="B39" s="19">
        <v>305020740</v>
      </c>
      <c r="C39" s="19">
        <v>0</v>
      </c>
      <c r="D39" s="59">
        <v>472068000</v>
      </c>
      <c r="E39" s="60">
        <v>503213803</v>
      </c>
      <c r="F39" s="60">
        <v>153673450</v>
      </c>
      <c r="G39" s="60">
        <v>385949728</v>
      </c>
      <c r="H39" s="60">
        <v>381109063</v>
      </c>
      <c r="I39" s="60">
        <v>381109063</v>
      </c>
      <c r="J39" s="60">
        <v>383371443</v>
      </c>
      <c r="K39" s="60">
        <v>424503828</v>
      </c>
      <c r="L39" s="60">
        <v>411328328</v>
      </c>
      <c r="M39" s="60">
        <v>411328328</v>
      </c>
      <c r="N39" s="60">
        <v>385956741</v>
      </c>
      <c r="O39" s="60">
        <v>409809681</v>
      </c>
      <c r="P39" s="60">
        <v>416701732</v>
      </c>
      <c r="Q39" s="60">
        <v>416701732</v>
      </c>
      <c r="R39" s="60">
        <v>0</v>
      </c>
      <c r="S39" s="60">
        <v>385949728</v>
      </c>
      <c r="T39" s="60">
        <v>0</v>
      </c>
      <c r="U39" s="60">
        <v>385949728</v>
      </c>
      <c r="V39" s="60">
        <v>385949728</v>
      </c>
      <c r="W39" s="60">
        <v>503213803</v>
      </c>
      <c r="X39" s="60">
        <v>-117264075</v>
      </c>
      <c r="Y39" s="61">
        <v>-23.3</v>
      </c>
      <c r="Z39" s="62">
        <v>503213803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66748770</v>
      </c>
      <c r="C42" s="19">
        <v>0</v>
      </c>
      <c r="D42" s="59">
        <v>99209167</v>
      </c>
      <c r="E42" s="60">
        <v>56971272</v>
      </c>
      <c r="F42" s="60">
        <v>26170174</v>
      </c>
      <c r="G42" s="60">
        <v>366015</v>
      </c>
      <c r="H42" s="60">
        <v>-8990018</v>
      </c>
      <c r="I42" s="60">
        <v>17546171</v>
      </c>
      <c r="J42" s="60">
        <v>6470026</v>
      </c>
      <c r="K42" s="60">
        <v>-7848199</v>
      </c>
      <c r="L42" s="60">
        <v>8156267</v>
      </c>
      <c r="M42" s="60">
        <v>6778094</v>
      </c>
      <c r="N42" s="60">
        <v>-2321403</v>
      </c>
      <c r="O42" s="60">
        <v>-5426055</v>
      </c>
      <c r="P42" s="60">
        <v>39241475</v>
      </c>
      <c r="Q42" s="60">
        <v>31494017</v>
      </c>
      <c r="R42" s="60">
        <v>-5003224</v>
      </c>
      <c r="S42" s="60">
        <v>-5289488</v>
      </c>
      <c r="T42" s="60">
        <v>0</v>
      </c>
      <c r="U42" s="60">
        <v>-10292712</v>
      </c>
      <c r="V42" s="60">
        <v>45525570</v>
      </c>
      <c r="W42" s="60">
        <v>56971272</v>
      </c>
      <c r="X42" s="60">
        <v>-11445702</v>
      </c>
      <c r="Y42" s="61">
        <v>-20.09</v>
      </c>
      <c r="Z42" s="62">
        <v>56971272</v>
      </c>
    </row>
    <row r="43" spans="1:26" ht="13.5">
      <c r="A43" s="58" t="s">
        <v>63</v>
      </c>
      <c r="B43" s="19">
        <v>-46634641</v>
      </c>
      <c r="C43" s="19">
        <v>0</v>
      </c>
      <c r="D43" s="59">
        <v>-115392000</v>
      </c>
      <c r="E43" s="60">
        <v>-141025998</v>
      </c>
      <c r="F43" s="60">
        <v>-19780547</v>
      </c>
      <c r="G43" s="60">
        <v>-5830362</v>
      </c>
      <c r="H43" s="60">
        <v>-5015056</v>
      </c>
      <c r="I43" s="60">
        <v>-30625965</v>
      </c>
      <c r="J43" s="60">
        <v>-5515622</v>
      </c>
      <c r="K43" s="60">
        <v>-3717432</v>
      </c>
      <c r="L43" s="60">
        <v>-5255388</v>
      </c>
      <c r="M43" s="60">
        <v>-14488442</v>
      </c>
      <c r="N43" s="60">
        <v>-4982497</v>
      </c>
      <c r="O43" s="60">
        <v>-18614281</v>
      </c>
      <c r="P43" s="60">
        <v>-13395073</v>
      </c>
      <c r="Q43" s="60">
        <v>-36991851</v>
      </c>
      <c r="R43" s="60">
        <v>-9451256</v>
      </c>
      <c r="S43" s="60">
        <v>-8583037</v>
      </c>
      <c r="T43" s="60">
        <v>0</v>
      </c>
      <c r="U43" s="60">
        <v>-18034293</v>
      </c>
      <c r="V43" s="60">
        <v>-100140551</v>
      </c>
      <c r="W43" s="60">
        <v>-141025998</v>
      </c>
      <c r="X43" s="60">
        <v>40885447</v>
      </c>
      <c r="Y43" s="61">
        <v>-28.99</v>
      </c>
      <c r="Z43" s="62">
        <v>-141025998</v>
      </c>
    </row>
    <row r="44" spans="1:26" ht="13.5">
      <c r="A44" s="58" t="s">
        <v>64</v>
      </c>
      <c r="B44" s="19">
        <v>-520621</v>
      </c>
      <c r="C44" s="19">
        <v>0</v>
      </c>
      <c r="D44" s="59">
        <v>-521000</v>
      </c>
      <c r="E44" s="60">
        <v>-242000</v>
      </c>
      <c r="F44" s="60">
        <v>0</v>
      </c>
      <c r="G44" s="60">
        <v>0</v>
      </c>
      <c r="H44" s="60">
        <v>-119572</v>
      </c>
      <c r="I44" s="60">
        <v>-119572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-119572</v>
      </c>
      <c r="W44" s="60">
        <v>-242000</v>
      </c>
      <c r="X44" s="60">
        <v>122428</v>
      </c>
      <c r="Y44" s="61">
        <v>-50.59</v>
      </c>
      <c r="Z44" s="62">
        <v>-242000</v>
      </c>
    </row>
    <row r="45" spans="1:26" ht="13.5">
      <c r="A45" s="70" t="s">
        <v>65</v>
      </c>
      <c r="B45" s="22">
        <v>114553368</v>
      </c>
      <c r="C45" s="22">
        <v>0</v>
      </c>
      <c r="D45" s="99">
        <v>-65376833</v>
      </c>
      <c r="E45" s="100">
        <v>-84095945</v>
      </c>
      <c r="F45" s="100">
        <v>120691781</v>
      </c>
      <c r="G45" s="100">
        <v>115227434</v>
      </c>
      <c r="H45" s="100">
        <v>101102788</v>
      </c>
      <c r="I45" s="100">
        <v>101102788</v>
      </c>
      <c r="J45" s="100">
        <v>102057192</v>
      </c>
      <c r="K45" s="100">
        <v>90491561</v>
      </c>
      <c r="L45" s="100">
        <v>93392440</v>
      </c>
      <c r="M45" s="100">
        <v>93392440</v>
      </c>
      <c r="N45" s="100">
        <v>86088540</v>
      </c>
      <c r="O45" s="100">
        <v>62048204</v>
      </c>
      <c r="P45" s="100">
        <v>87894606</v>
      </c>
      <c r="Q45" s="100">
        <v>86088540</v>
      </c>
      <c r="R45" s="100">
        <v>73440126</v>
      </c>
      <c r="S45" s="100">
        <v>59567601</v>
      </c>
      <c r="T45" s="100">
        <v>0</v>
      </c>
      <c r="U45" s="100">
        <v>59567601</v>
      </c>
      <c r="V45" s="100">
        <v>59567601</v>
      </c>
      <c r="W45" s="100">
        <v>-84095945</v>
      </c>
      <c r="X45" s="100">
        <v>143663546</v>
      </c>
      <c r="Y45" s="101">
        <v>-170.83</v>
      </c>
      <c r="Z45" s="102">
        <v>-84095945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28.975116659522214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125.87648414516383</v>
      </c>
      <c r="F58" s="7">
        <f t="shared" si="6"/>
        <v>29.897596549293038</v>
      </c>
      <c r="G58" s="7">
        <f t="shared" si="6"/>
        <v>175.81341238558775</v>
      </c>
      <c r="H58" s="7">
        <f t="shared" si="6"/>
        <v>404.29791786345606</v>
      </c>
      <c r="I58" s="7">
        <f t="shared" si="6"/>
        <v>58.11453125326208</v>
      </c>
      <c r="J58" s="7">
        <f t="shared" si="6"/>
        <v>160.63697877262175</v>
      </c>
      <c r="K58" s="7">
        <f t="shared" si="6"/>
        <v>104.65245255114617</v>
      </c>
      <c r="L58" s="7">
        <f t="shared" si="6"/>
        <v>146.27793666643498</v>
      </c>
      <c r="M58" s="7">
        <f t="shared" si="6"/>
        <v>136.31373514545555</v>
      </c>
      <c r="N58" s="7">
        <f t="shared" si="6"/>
        <v>75.46015339029982</v>
      </c>
      <c r="O58" s="7">
        <f t="shared" si="6"/>
        <v>158.12576249536286</v>
      </c>
      <c r="P58" s="7">
        <f t="shared" si="6"/>
        <v>113.05745136055813</v>
      </c>
      <c r="Q58" s="7">
        <f t="shared" si="6"/>
        <v>106.91343242997284</v>
      </c>
      <c r="R58" s="7">
        <f t="shared" si="6"/>
        <v>144.86184546782448</v>
      </c>
      <c r="S58" s="7">
        <f t="shared" si="6"/>
        <v>120.27453595199214</v>
      </c>
      <c r="T58" s="7">
        <f t="shared" si="6"/>
        <v>0</v>
      </c>
      <c r="U58" s="7">
        <f t="shared" si="6"/>
        <v>131.9312182199653</v>
      </c>
      <c r="V58" s="7">
        <f t="shared" si="6"/>
        <v>78.03155593704939</v>
      </c>
      <c r="W58" s="7">
        <f t="shared" si="6"/>
        <v>143.0028639247197</v>
      </c>
      <c r="X58" s="7">
        <f t="shared" si="6"/>
        <v>0</v>
      </c>
      <c r="Y58" s="7">
        <f t="shared" si="6"/>
        <v>0</v>
      </c>
      <c r="Z58" s="8">
        <f t="shared" si="6"/>
        <v>125.87648414516383</v>
      </c>
    </row>
    <row r="59" spans="1:26" ht="13.5">
      <c r="A59" s="37" t="s">
        <v>31</v>
      </c>
      <c r="B59" s="9">
        <f aca="true" t="shared" si="7" ref="B59:Z66">IF(B68=0,0,+(B77/B68)*100)</f>
        <v>48.84160179450966</v>
      </c>
      <c r="C59" s="9">
        <f t="shared" si="7"/>
        <v>0</v>
      </c>
      <c r="D59" s="2">
        <f t="shared" si="7"/>
        <v>100</v>
      </c>
      <c r="E59" s="10">
        <f t="shared" si="7"/>
        <v>186.996832134567</v>
      </c>
      <c r="F59" s="10">
        <f t="shared" si="7"/>
        <v>27.586523072432545</v>
      </c>
      <c r="G59" s="10">
        <f t="shared" si="7"/>
        <v>-79341.41732283465</v>
      </c>
      <c r="H59" s="10">
        <f t="shared" si="7"/>
        <v>5006.848239479818</v>
      </c>
      <c r="I59" s="10">
        <f t="shared" si="7"/>
        <v>56.19639029070168</v>
      </c>
      <c r="J59" s="10">
        <f t="shared" si="7"/>
        <v>9420.014738393515</v>
      </c>
      <c r="K59" s="10">
        <f t="shared" si="7"/>
        <v>-4965.157075091739</v>
      </c>
      <c r="L59" s="10">
        <f t="shared" si="7"/>
        <v>0</v>
      </c>
      <c r="M59" s="10">
        <f t="shared" si="7"/>
        <v>-39141.5451230629</v>
      </c>
      <c r="N59" s="10">
        <f t="shared" si="7"/>
        <v>62.70025521112864</v>
      </c>
      <c r="O59" s="10">
        <f t="shared" si="7"/>
        <v>-534.8848484848485</v>
      </c>
      <c r="P59" s="10">
        <f t="shared" si="7"/>
        <v>241.34170683024198</v>
      </c>
      <c r="Q59" s="10">
        <f t="shared" si="7"/>
        <v>187.93584714379978</v>
      </c>
      <c r="R59" s="10">
        <f t="shared" si="7"/>
        <v>-29952.02507232401</v>
      </c>
      <c r="S59" s="10">
        <f t="shared" si="7"/>
        <v>745.3326299747963</v>
      </c>
      <c r="T59" s="10">
        <f t="shared" si="7"/>
        <v>0</v>
      </c>
      <c r="U59" s="10">
        <f t="shared" si="7"/>
        <v>1510.2678088692915</v>
      </c>
      <c r="V59" s="10">
        <f t="shared" si="7"/>
        <v>76.97412424411517</v>
      </c>
      <c r="W59" s="10">
        <f t="shared" si="7"/>
        <v>224.44000807661243</v>
      </c>
      <c r="X59" s="10">
        <f t="shared" si="7"/>
        <v>0</v>
      </c>
      <c r="Y59" s="10">
        <f t="shared" si="7"/>
        <v>0</v>
      </c>
      <c r="Z59" s="11">
        <f t="shared" si="7"/>
        <v>186.996832134567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99.99997689330483</v>
      </c>
      <c r="E60" s="13">
        <f t="shared" si="7"/>
        <v>57.0537956727703</v>
      </c>
      <c r="F60" s="13">
        <f t="shared" si="7"/>
        <v>62.90076508596309</v>
      </c>
      <c r="G60" s="13">
        <f t="shared" si="7"/>
        <v>51.26324527814021</v>
      </c>
      <c r="H60" s="13">
        <f t="shared" si="7"/>
        <v>86.3035489832325</v>
      </c>
      <c r="I60" s="13">
        <f t="shared" si="7"/>
        <v>66.46568119315474</v>
      </c>
      <c r="J60" s="13">
        <f t="shared" si="7"/>
        <v>102.21178891474221</v>
      </c>
      <c r="K60" s="13">
        <f t="shared" si="7"/>
        <v>55.646956521739135</v>
      </c>
      <c r="L60" s="13">
        <f t="shared" si="7"/>
        <v>101.99958978180513</v>
      </c>
      <c r="M60" s="13">
        <f t="shared" si="7"/>
        <v>85.81936121722138</v>
      </c>
      <c r="N60" s="13">
        <f t="shared" si="7"/>
        <v>83.20898660738395</v>
      </c>
      <c r="O60" s="13">
        <f t="shared" si="7"/>
        <v>88.5986685864441</v>
      </c>
      <c r="P60" s="13">
        <f t="shared" si="7"/>
        <v>76.2776608946673</v>
      </c>
      <c r="Q60" s="13">
        <f t="shared" si="7"/>
        <v>82.6524936617238</v>
      </c>
      <c r="R60" s="13">
        <f t="shared" si="7"/>
        <v>89.0602218744996</v>
      </c>
      <c r="S60" s="13">
        <f t="shared" si="7"/>
        <v>73.1195493280431</v>
      </c>
      <c r="T60" s="13">
        <f t="shared" si="7"/>
        <v>0</v>
      </c>
      <c r="U60" s="13">
        <f t="shared" si="7"/>
        <v>80.95950850174087</v>
      </c>
      <c r="V60" s="13">
        <f t="shared" si="7"/>
        <v>78.55831493359362</v>
      </c>
      <c r="W60" s="13">
        <f t="shared" si="7"/>
        <v>59.94448616486628</v>
      </c>
      <c r="X60" s="13">
        <f t="shared" si="7"/>
        <v>0</v>
      </c>
      <c r="Y60" s="13">
        <f t="shared" si="7"/>
        <v>0</v>
      </c>
      <c r="Z60" s="14">
        <f t="shared" si="7"/>
        <v>57.0537956727703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99.99997494362314</v>
      </c>
      <c r="E61" s="13">
        <f t="shared" si="7"/>
        <v>49.397857679779506</v>
      </c>
      <c r="F61" s="13">
        <f t="shared" si="7"/>
        <v>58.89128856440613</v>
      </c>
      <c r="G61" s="13">
        <f t="shared" si="7"/>
        <v>44.16271323914706</v>
      </c>
      <c r="H61" s="13">
        <f t="shared" si="7"/>
        <v>83.88882057620175</v>
      </c>
      <c r="I61" s="13">
        <f t="shared" si="7"/>
        <v>61.89450337956966</v>
      </c>
      <c r="J61" s="13">
        <f t="shared" si="7"/>
        <v>89.95247778211495</v>
      </c>
      <c r="K61" s="13">
        <f t="shared" si="7"/>
        <v>48.18147997595513</v>
      </c>
      <c r="L61" s="13">
        <f t="shared" si="7"/>
        <v>104.9746764446656</v>
      </c>
      <c r="M61" s="13">
        <f t="shared" si="7"/>
        <v>80.38039473987895</v>
      </c>
      <c r="N61" s="13">
        <f t="shared" si="7"/>
        <v>80.69359485850171</v>
      </c>
      <c r="O61" s="13">
        <f t="shared" si="7"/>
        <v>83.0251460639194</v>
      </c>
      <c r="P61" s="13">
        <f t="shared" si="7"/>
        <v>71.8744708826044</v>
      </c>
      <c r="Q61" s="13">
        <f t="shared" si="7"/>
        <v>78.49569195363588</v>
      </c>
      <c r="R61" s="13">
        <f t="shared" si="7"/>
        <v>83.07754447130988</v>
      </c>
      <c r="S61" s="13">
        <f t="shared" si="7"/>
        <v>64.41916207151156</v>
      </c>
      <c r="T61" s="13">
        <f t="shared" si="7"/>
        <v>0</v>
      </c>
      <c r="U61" s="13">
        <f t="shared" si="7"/>
        <v>73.25947703346665</v>
      </c>
      <c r="V61" s="13">
        <f t="shared" si="7"/>
        <v>73.30609199238685</v>
      </c>
      <c r="W61" s="13">
        <f t="shared" si="7"/>
        <v>49.397857679779506</v>
      </c>
      <c r="X61" s="13">
        <f t="shared" si="7"/>
        <v>0</v>
      </c>
      <c r="Y61" s="13">
        <f t="shared" si="7"/>
        <v>0</v>
      </c>
      <c r="Z61" s="14">
        <f t="shared" si="7"/>
        <v>49.397857679779506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112.00658249703248</v>
      </c>
      <c r="F64" s="13">
        <f t="shared" si="7"/>
        <v>91.79703820621141</v>
      </c>
      <c r="G64" s="13">
        <f t="shared" si="7"/>
        <v>90.66510695187165</v>
      </c>
      <c r="H64" s="13">
        <f t="shared" si="7"/>
        <v>99.67298393431749</v>
      </c>
      <c r="I64" s="13">
        <f t="shared" si="7"/>
        <v>94.0877880533053</v>
      </c>
      <c r="J64" s="13">
        <f t="shared" si="7"/>
        <v>183.1833137221102</v>
      </c>
      <c r="K64" s="13">
        <f t="shared" si="7"/>
        <v>100.68741552556098</v>
      </c>
      <c r="L64" s="13">
        <f t="shared" si="7"/>
        <v>85.19782084486917</v>
      </c>
      <c r="M64" s="13">
        <f t="shared" si="7"/>
        <v>118.76818966945082</v>
      </c>
      <c r="N64" s="13">
        <f t="shared" si="7"/>
        <v>97.62935145445874</v>
      </c>
      <c r="O64" s="13">
        <f t="shared" si="7"/>
        <v>119.61332234681569</v>
      </c>
      <c r="P64" s="13">
        <f t="shared" si="7"/>
        <v>101.45586679655516</v>
      </c>
      <c r="Q64" s="13">
        <f t="shared" si="7"/>
        <v>106.22949253921415</v>
      </c>
      <c r="R64" s="13">
        <f t="shared" si="7"/>
        <v>121.40286259313027</v>
      </c>
      <c r="S64" s="13">
        <f t="shared" si="7"/>
        <v>158.03736859555713</v>
      </c>
      <c r="T64" s="13">
        <f t="shared" si="7"/>
        <v>0</v>
      </c>
      <c r="U64" s="13">
        <f t="shared" si="7"/>
        <v>135.35550867601614</v>
      </c>
      <c r="V64" s="13">
        <f t="shared" si="7"/>
        <v>110.58528949326745</v>
      </c>
      <c r="W64" s="13">
        <f t="shared" si="7"/>
        <v>184.9380846325167</v>
      </c>
      <c r="X64" s="13">
        <f t="shared" si="7"/>
        <v>0</v>
      </c>
      <c r="Y64" s="13">
        <f t="shared" si="7"/>
        <v>0</v>
      </c>
      <c r="Z64" s="14">
        <f t="shared" si="7"/>
        <v>112.00658249703248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100.00112359550562</v>
      </c>
      <c r="E66" s="16">
        <f t="shared" si="7"/>
        <v>100.1034930528503</v>
      </c>
      <c r="F66" s="16">
        <f t="shared" si="7"/>
        <v>109.08511062387882</v>
      </c>
      <c r="G66" s="16">
        <f t="shared" si="7"/>
        <v>100</v>
      </c>
      <c r="H66" s="16">
        <f t="shared" si="7"/>
        <v>100</v>
      </c>
      <c r="I66" s="16">
        <f t="shared" si="7"/>
        <v>102.59481492445548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100.06861665629438</v>
      </c>
      <c r="O66" s="16">
        <f t="shared" si="7"/>
        <v>100</v>
      </c>
      <c r="P66" s="16">
        <f t="shared" si="7"/>
        <v>100</v>
      </c>
      <c r="Q66" s="16">
        <f t="shared" si="7"/>
        <v>100.02296824506583</v>
      </c>
      <c r="R66" s="16">
        <f t="shared" si="7"/>
        <v>100</v>
      </c>
      <c r="S66" s="16">
        <f t="shared" si="7"/>
        <v>100</v>
      </c>
      <c r="T66" s="16">
        <f t="shared" si="7"/>
        <v>0</v>
      </c>
      <c r="U66" s="16">
        <f t="shared" si="7"/>
        <v>100</v>
      </c>
      <c r="V66" s="16">
        <f t="shared" si="7"/>
        <v>100.68343491028895</v>
      </c>
      <c r="W66" s="16">
        <f t="shared" si="7"/>
        <v>216.59277365700154</v>
      </c>
      <c r="X66" s="16">
        <f t="shared" si="7"/>
        <v>0</v>
      </c>
      <c r="Y66" s="16">
        <f t="shared" si="7"/>
        <v>0</v>
      </c>
      <c r="Z66" s="17">
        <f t="shared" si="7"/>
        <v>100.1034930528503</v>
      </c>
    </row>
    <row r="67" spans="1:26" ht="13.5" hidden="1">
      <c r="A67" s="41" t="s">
        <v>286</v>
      </c>
      <c r="B67" s="24">
        <v>30067627</v>
      </c>
      <c r="C67" s="24"/>
      <c r="D67" s="25">
        <v>35001000</v>
      </c>
      <c r="E67" s="26">
        <v>39763041</v>
      </c>
      <c r="F67" s="26">
        <v>20678893</v>
      </c>
      <c r="G67" s="26">
        <v>1240361</v>
      </c>
      <c r="H67" s="26">
        <v>1263798</v>
      </c>
      <c r="I67" s="26">
        <v>23183052</v>
      </c>
      <c r="J67" s="26">
        <v>1079879</v>
      </c>
      <c r="K67" s="26">
        <v>1200872</v>
      </c>
      <c r="L67" s="26">
        <v>1179722</v>
      </c>
      <c r="M67" s="26">
        <v>3460473</v>
      </c>
      <c r="N67" s="26">
        <v>1998953</v>
      </c>
      <c r="O67" s="26">
        <v>1045908</v>
      </c>
      <c r="P67" s="26">
        <v>1515334</v>
      </c>
      <c r="Q67" s="26">
        <v>4560195</v>
      </c>
      <c r="R67" s="26">
        <v>1128917</v>
      </c>
      <c r="S67" s="26">
        <v>1252295</v>
      </c>
      <c r="T67" s="26"/>
      <c r="U67" s="26">
        <v>2381212</v>
      </c>
      <c r="V67" s="26">
        <v>33584932</v>
      </c>
      <c r="W67" s="26">
        <v>35000920</v>
      </c>
      <c r="X67" s="26"/>
      <c r="Y67" s="25"/>
      <c r="Z67" s="27">
        <v>39763041</v>
      </c>
    </row>
    <row r="68" spans="1:26" ht="13.5" hidden="1">
      <c r="A68" s="37" t="s">
        <v>31</v>
      </c>
      <c r="B68" s="19">
        <v>17837519</v>
      </c>
      <c r="C68" s="19"/>
      <c r="D68" s="20">
        <v>17334000</v>
      </c>
      <c r="E68" s="21">
        <v>20804861</v>
      </c>
      <c r="F68" s="21">
        <v>19391215</v>
      </c>
      <c r="G68" s="21">
        <v>-1905</v>
      </c>
      <c r="H68" s="21">
        <v>81510</v>
      </c>
      <c r="I68" s="21">
        <v>19470820</v>
      </c>
      <c r="J68" s="21">
        <v>6785</v>
      </c>
      <c r="K68" s="21">
        <v>-11173</v>
      </c>
      <c r="L68" s="21"/>
      <c r="M68" s="21">
        <v>-4388</v>
      </c>
      <c r="N68" s="21">
        <v>806783</v>
      </c>
      <c r="O68" s="21">
        <v>-115500</v>
      </c>
      <c r="P68" s="21">
        <v>328656</v>
      </c>
      <c r="Q68" s="21">
        <v>1019939</v>
      </c>
      <c r="R68" s="21">
        <v>-2074</v>
      </c>
      <c r="S68" s="21">
        <v>85305</v>
      </c>
      <c r="T68" s="21"/>
      <c r="U68" s="21">
        <v>83231</v>
      </c>
      <c r="V68" s="21">
        <v>20569602</v>
      </c>
      <c r="W68" s="21">
        <v>17334000</v>
      </c>
      <c r="X68" s="21"/>
      <c r="Y68" s="20"/>
      <c r="Z68" s="23">
        <v>20804861</v>
      </c>
    </row>
    <row r="69" spans="1:26" ht="13.5" hidden="1">
      <c r="A69" s="38" t="s">
        <v>32</v>
      </c>
      <c r="B69" s="19">
        <v>12230108</v>
      </c>
      <c r="C69" s="19"/>
      <c r="D69" s="20">
        <v>17311000</v>
      </c>
      <c r="E69" s="21">
        <v>18188080</v>
      </c>
      <c r="F69" s="21">
        <v>1237508</v>
      </c>
      <c r="G69" s="21">
        <v>1175702</v>
      </c>
      <c r="H69" s="21">
        <v>1123364</v>
      </c>
      <c r="I69" s="21">
        <v>3536574</v>
      </c>
      <c r="J69" s="21">
        <v>1014699</v>
      </c>
      <c r="K69" s="21">
        <v>1150000</v>
      </c>
      <c r="L69" s="21">
        <v>1116479</v>
      </c>
      <c r="M69" s="21">
        <v>3281178</v>
      </c>
      <c r="N69" s="21">
        <v>1129503</v>
      </c>
      <c r="O69" s="21">
        <v>1099433</v>
      </c>
      <c r="P69" s="21">
        <v>1124105</v>
      </c>
      <c r="Q69" s="21">
        <v>3353041</v>
      </c>
      <c r="R69" s="21">
        <v>1067901</v>
      </c>
      <c r="S69" s="21">
        <v>1103419</v>
      </c>
      <c r="T69" s="21"/>
      <c r="U69" s="21">
        <v>2171320</v>
      </c>
      <c r="V69" s="21">
        <v>12342113</v>
      </c>
      <c r="W69" s="21">
        <v>17311000</v>
      </c>
      <c r="X69" s="21"/>
      <c r="Y69" s="20"/>
      <c r="Z69" s="23">
        <v>18188080</v>
      </c>
    </row>
    <row r="70" spans="1:26" ht="13.5" hidden="1">
      <c r="A70" s="39" t="s">
        <v>103</v>
      </c>
      <c r="B70" s="19">
        <v>9797702</v>
      </c>
      <c r="C70" s="19"/>
      <c r="D70" s="20">
        <v>15964000</v>
      </c>
      <c r="E70" s="21">
        <v>15964000</v>
      </c>
      <c r="F70" s="21">
        <v>1086721</v>
      </c>
      <c r="G70" s="21">
        <v>996182</v>
      </c>
      <c r="H70" s="21">
        <v>951507</v>
      </c>
      <c r="I70" s="21">
        <v>3034410</v>
      </c>
      <c r="J70" s="21">
        <v>881272</v>
      </c>
      <c r="K70" s="21">
        <v>986489</v>
      </c>
      <c r="L70" s="21">
        <v>948524</v>
      </c>
      <c r="M70" s="21">
        <v>2816285</v>
      </c>
      <c r="N70" s="21">
        <v>961743</v>
      </c>
      <c r="O70" s="21">
        <v>931955</v>
      </c>
      <c r="P70" s="21">
        <v>956782</v>
      </c>
      <c r="Q70" s="21">
        <v>2850480</v>
      </c>
      <c r="R70" s="21">
        <v>901199</v>
      </c>
      <c r="S70" s="21">
        <v>1000873</v>
      </c>
      <c r="T70" s="21"/>
      <c r="U70" s="21">
        <v>1902072</v>
      </c>
      <c r="V70" s="21">
        <v>10603247</v>
      </c>
      <c r="W70" s="21">
        <v>15964000</v>
      </c>
      <c r="X70" s="21"/>
      <c r="Y70" s="20"/>
      <c r="Z70" s="23">
        <v>15964000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2432406</v>
      </c>
      <c r="C73" s="19"/>
      <c r="D73" s="20">
        <v>1347000</v>
      </c>
      <c r="E73" s="21">
        <v>2224080</v>
      </c>
      <c r="F73" s="21">
        <v>150787</v>
      </c>
      <c r="G73" s="21">
        <v>179520</v>
      </c>
      <c r="H73" s="21">
        <v>171857</v>
      </c>
      <c r="I73" s="21">
        <v>502164</v>
      </c>
      <c r="J73" s="21">
        <v>133427</v>
      </c>
      <c r="K73" s="21">
        <v>163511</v>
      </c>
      <c r="L73" s="21">
        <v>167955</v>
      </c>
      <c r="M73" s="21">
        <v>464893</v>
      </c>
      <c r="N73" s="21">
        <v>167760</v>
      </c>
      <c r="O73" s="21">
        <v>167478</v>
      </c>
      <c r="P73" s="21">
        <v>167323</v>
      </c>
      <c r="Q73" s="21">
        <v>502561</v>
      </c>
      <c r="R73" s="21">
        <v>166702</v>
      </c>
      <c r="S73" s="21">
        <v>102546</v>
      </c>
      <c r="T73" s="21"/>
      <c r="U73" s="21">
        <v>269248</v>
      </c>
      <c r="V73" s="21">
        <v>1738866</v>
      </c>
      <c r="W73" s="21">
        <v>1347000</v>
      </c>
      <c r="X73" s="21"/>
      <c r="Y73" s="20"/>
      <c r="Z73" s="23">
        <v>2224080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356000</v>
      </c>
      <c r="E75" s="30">
        <v>770100</v>
      </c>
      <c r="F75" s="30">
        <v>50170</v>
      </c>
      <c r="G75" s="30">
        <v>66564</v>
      </c>
      <c r="H75" s="30">
        <v>58924</v>
      </c>
      <c r="I75" s="30">
        <v>175658</v>
      </c>
      <c r="J75" s="30">
        <v>58395</v>
      </c>
      <c r="K75" s="30">
        <v>62045</v>
      </c>
      <c r="L75" s="30">
        <v>63243</v>
      </c>
      <c r="M75" s="30">
        <v>183683</v>
      </c>
      <c r="N75" s="30">
        <v>62667</v>
      </c>
      <c r="O75" s="30">
        <v>61975</v>
      </c>
      <c r="P75" s="30">
        <v>62573</v>
      </c>
      <c r="Q75" s="30">
        <v>187215</v>
      </c>
      <c r="R75" s="30">
        <v>63090</v>
      </c>
      <c r="S75" s="30">
        <v>63571</v>
      </c>
      <c r="T75" s="30"/>
      <c r="U75" s="30">
        <v>126661</v>
      </c>
      <c r="V75" s="30">
        <v>673217</v>
      </c>
      <c r="W75" s="30">
        <v>355920</v>
      </c>
      <c r="X75" s="30"/>
      <c r="Y75" s="29"/>
      <c r="Z75" s="31">
        <v>770100</v>
      </c>
    </row>
    <row r="76" spans="1:26" ht="13.5" hidden="1">
      <c r="A76" s="42" t="s">
        <v>287</v>
      </c>
      <c r="B76" s="32">
        <v>8712130</v>
      </c>
      <c r="C76" s="32"/>
      <c r="D76" s="33">
        <v>35001000</v>
      </c>
      <c r="E76" s="34">
        <v>50052318</v>
      </c>
      <c r="F76" s="34">
        <v>6182492</v>
      </c>
      <c r="G76" s="34">
        <v>2180721</v>
      </c>
      <c r="H76" s="34">
        <v>5109509</v>
      </c>
      <c r="I76" s="34">
        <v>13472722</v>
      </c>
      <c r="J76" s="34">
        <v>1734685</v>
      </c>
      <c r="K76" s="34">
        <v>1256742</v>
      </c>
      <c r="L76" s="34">
        <v>1725673</v>
      </c>
      <c r="M76" s="34">
        <v>4717100</v>
      </c>
      <c r="N76" s="34">
        <v>1508413</v>
      </c>
      <c r="O76" s="34">
        <v>1653850</v>
      </c>
      <c r="P76" s="34">
        <v>1713198</v>
      </c>
      <c r="Q76" s="34">
        <v>4875461</v>
      </c>
      <c r="R76" s="34">
        <v>1635370</v>
      </c>
      <c r="S76" s="34">
        <v>1506192</v>
      </c>
      <c r="T76" s="34"/>
      <c r="U76" s="34">
        <v>3141562</v>
      </c>
      <c r="V76" s="34">
        <v>26206845</v>
      </c>
      <c r="W76" s="34">
        <v>50052318</v>
      </c>
      <c r="X76" s="34"/>
      <c r="Y76" s="33"/>
      <c r="Z76" s="35">
        <v>50052318</v>
      </c>
    </row>
    <row r="77" spans="1:26" ht="13.5" hidden="1">
      <c r="A77" s="37" t="s">
        <v>31</v>
      </c>
      <c r="B77" s="19">
        <v>8712130</v>
      </c>
      <c r="C77" s="19"/>
      <c r="D77" s="20">
        <v>17334000</v>
      </c>
      <c r="E77" s="21">
        <v>38904431</v>
      </c>
      <c r="F77" s="21">
        <v>5349362</v>
      </c>
      <c r="G77" s="21">
        <v>1511454</v>
      </c>
      <c r="H77" s="21">
        <v>4081082</v>
      </c>
      <c r="I77" s="21">
        <v>10941898</v>
      </c>
      <c r="J77" s="21">
        <v>639148</v>
      </c>
      <c r="K77" s="21">
        <v>554757</v>
      </c>
      <c r="L77" s="21">
        <v>523626</v>
      </c>
      <c r="M77" s="21">
        <v>1717531</v>
      </c>
      <c r="N77" s="21">
        <v>505855</v>
      </c>
      <c r="O77" s="21">
        <v>617792</v>
      </c>
      <c r="P77" s="21">
        <v>793184</v>
      </c>
      <c r="Q77" s="21">
        <v>1916831</v>
      </c>
      <c r="R77" s="21">
        <v>621205</v>
      </c>
      <c r="S77" s="21">
        <v>635806</v>
      </c>
      <c r="T77" s="21"/>
      <c r="U77" s="21">
        <v>1257011</v>
      </c>
      <c r="V77" s="21">
        <v>15833271</v>
      </c>
      <c r="W77" s="21">
        <v>38904431</v>
      </c>
      <c r="X77" s="21"/>
      <c r="Y77" s="20"/>
      <c r="Z77" s="23">
        <v>38904431</v>
      </c>
    </row>
    <row r="78" spans="1:26" ht="13.5" hidden="1">
      <c r="A78" s="38" t="s">
        <v>32</v>
      </c>
      <c r="B78" s="19"/>
      <c r="C78" s="19"/>
      <c r="D78" s="20">
        <v>17310996</v>
      </c>
      <c r="E78" s="21">
        <v>10376990</v>
      </c>
      <c r="F78" s="21">
        <v>778402</v>
      </c>
      <c r="G78" s="21">
        <v>602703</v>
      </c>
      <c r="H78" s="21">
        <v>969503</v>
      </c>
      <c r="I78" s="21">
        <v>2350608</v>
      </c>
      <c r="J78" s="21">
        <v>1037142</v>
      </c>
      <c r="K78" s="21">
        <v>639940</v>
      </c>
      <c r="L78" s="21">
        <v>1138804</v>
      </c>
      <c r="M78" s="21">
        <v>2815886</v>
      </c>
      <c r="N78" s="21">
        <v>939848</v>
      </c>
      <c r="O78" s="21">
        <v>974083</v>
      </c>
      <c r="P78" s="21">
        <v>857441</v>
      </c>
      <c r="Q78" s="21">
        <v>2771372</v>
      </c>
      <c r="R78" s="21">
        <v>951075</v>
      </c>
      <c r="S78" s="21">
        <v>806815</v>
      </c>
      <c r="T78" s="21"/>
      <c r="U78" s="21">
        <v>1757890</v>
      </c>
      <c r="V78" s="21">
        <v>9695756</v>
      </c>
      <c r="W78" s="21">
        <v>10376990</v>
      </c>
      <c r="X78" s="21"/>
      <c r="Y78" s="20"/>
      <c r="Z78" s="23">
        <v>10376990</v>
      </c>
    </row>
    <row r="79" spans="1:26" ht="13.5" hidden="1">
      <c r="A79" s="39" t="s">
        <v>103</v>
      </c>
      <c r="B79" s="19"/>
      <c r="C79" s="19"/>
      <c r="D79" s="20">
        <v>15963996</v>
      </c>
      <c r="E79" s="21">
        <v>7885874</v>
      </c>
      <c r="F79" s="21">
        <v>639984</v>
      </c>
      <c r="G79" s="21">
        <v>439941</v>
      </c>
      <c r="H79" s="21">
        <v>798208</v>
      </c>
      <c r="I79" s="21">
        <v>1878133</v>
      </c>
      <c r="J79" s="21">
        <v>792726</v>
      </c>
      <c r="K79" s="21">
        <v>475305</v>
      </c>
      <c r="L79" s="21">
        <v>995710</v>
      </c>
      <c r="M79" s="21">
        <v>2263741</v>
      </c>
      <c r="N79" s="21">
        <v>776065</v>
      </c>
      <c r="O79" s="21">
        <v>773757</v>
      </c>
      <c r="P79" s="21">
        <v>687682</v>
      </c>
      <c r="Q79" s="21">
        <v>2237504</v>
      </c>
      <c r="R79" s="21">
        <v>748694</v>
      </c>
      <c r="S79" s="21">
        <v>644754</v>
      </c>
      <c r="T79" s="21"/>
      <c r="U79" s="21">
        <v>1393448</v>
      </c>
      <c r="V79" s="21">
        <v>7772826</v>
      </c>
      <c r="W79" s="21">
        <v>7885874</v>
      </c>
      <c r="X79" s="21"/>
      <c r="Y79" s="20"/>
      <c r="Z79" s="23">
        <v>7885874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1347000</v>
      </c>
      <c r="E82" s="21">
        <v>2491116</v>
      </c>
      <c r="F82" s="21">
        <v>138418</v>
      </c>
      <c r="G82" s="21">
        <v>162762</v>
      </c>
      <c r="H82" s="21">
        <v>171295</v>
      </c>
      <c r="I82" s="21">
        <v>472475</v>
      </c>
      <c r="J82" s="21">
        <v>244416</v>
      </c>
      <c r="K82" s="21">
        <v>164635</v>
      </c>
      <c r="L82" s="21">
        <v>143094</v>
      </c>
      <c r="M82" s="21">
        <v>552145</v>
      </c>
      <c r="N82" s="21">
        <v>163783</v>
      </c>
      <c r="O82" s="21">
        <v>200326</v>
      </c>
      <c r="P82" s="21">
        <v>169759</v>
      </c>
      <c r="Q82" s="21">
        <v>533868</v>
      </c>
      <c r="R82" s="21">
        <v>202381</v>
      </c>
      <c r="S82" s="21">
        <v>162061</v>
      </c>
      <c r="T82" s="21"/>
      <c r="U82" s="21">
        <v>364442</v>
      </c>
      <c r="V82" s="21">
        <v>1922930</v>
      </c>
      <c r="W82" s="21">
        <v>2491116</v>
      </c>
      <c r="X82" s="21"/>
      <c r="Y82" s="20"/>
      <c r="Z82" s="23">
        <v>2491116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356004</v>
      </c>
      <c r="E84" s="30">
        <v>770897</v>
      </c>
      <c r="F84" s="30">
        <v>54728</v>
      </c>
      <c r="G84" s="30">
        <v>66564</v>
      </c>
      <c r="H84" s="30">
        <v>58924</v>
      </c>
      <c r="I84" s="30">
        <v>180216</v>
      </c>
      <c r="J84" s="30">
        <v>58395</v>
      </c>
      <c r="K84" s="30">
        <v>62045</v>
      </c>
      <c r="L84" s="30">
        <v>63243</v>
      </c>
      <c r="M84" s="30">
        <v>183683</v>
      </c>
      <c r="N84" s="30">
        <v>62710</v>
      </c>
      <c r="O84" s="30">
        <v>61975</v>
      </c>
      <c r="P84" s="30">
        <v>62573</v>
      </c>
      <c r="Q84" s="30">
        <v>187258</v>
      </c>
      <c r="R84" s="30">
        <v>63090</v>
      </c>
      <c r="S84" s="30">
        <v>63571</v>
      </c>
      <c r="T84" s="30"/>
      <c r="U84" s="30">
        <v>126661</v>
      </c>
      <c r="V84" s="30">
        <v>677818</v>
      </c>
      <c r="W84" s="30">
        <v>770897</v>
      </c>
      <c r="X84" s="30"/>
      <c r="Y84" s="29"/>
      <c r="Z84" s="31">
        <v>770897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8000000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5000000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>
        <v>5000000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3000000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>
        <v>3000000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400000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400000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3972020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3972020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12372020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161349748</v>
      </c>
      <c r="D5" s="153">
        <f>SUM(D6:D8)</f>
        <v>0</v>
      </c>
      <c r="E5" s="154">
        <f t="shared" si="0"/>
        <v>170005680</v>
      </c>
      <c r="F5" s="100">
        <f t="shared" si="0"/>
        <v>202742782</v>
      </c>
      <c r="G5" s="100">
        <f t="shared" si="0"/>
        <v>68411240</v>
      </c>
      <c r="H5" s="100">
        <f t="shared" si="0"/>
        <v>3501405</v>
      </c>
      <c r="I5" s="100">
        <f t="shared" si="0"/>
        <v>9482403</v>
      </c>
      <c r="J5" s="100">
        <f t="shared" si="0"/>
        <v>81395048</v>
      </c>
      <c r="K5" s="100">
        <f t="shared" si="0"/>
        <v>981275</v>
      </c>
      <c r="L5" s="100">
        <f t="shared" si="0"/>
        <v>46398085</v>
      </c>
      <c r="M5" s="100">
        <f t="shared" si="0"/>
        <v>841263</v>
      </c>
      <c r="N5" s="100">
        <f t="shared" si="0"/>
        <v>48220623</v>
      </c>
      <c r="O5" s="100">
        <f t="shared" si="0"/>
        <v>5559109</v>
      </c>
      <c r="P5" s="100">
        <f t="shared" si="0"/>
        <v>4252459</v>
      </c>
      <c r="Q5" s="100">
        <f t="shared" si="0"/>
        <v>32776464</v>
      </c>
      <c r="R5" s="100">
        <f t="shared" si="0"/>
        <v>42588032</v>
      </c>
      <c r="S5" s="100">
        <f t="shared" si="0"/>
        <v>8092624</v>
      </c>
      <c r="T5" s="100">
        <f t="shared" si="0"/>
        <v>1252443</v>
      </c>
      <c r="U5" s="100">
        <f t="shared" si="0"/>
        <v>0</v>
      </c>
      <c r="V5" s="100">
        <f t="shared" si="0"/>
        <v>9345067</v>
      </c>
      <c r="W5" s="100">
        <f t="shared" si="0"/>
        <v>181548770</v>
      </c>
      <c r="X5" s="100">
        <f t="shared" si="0"/>
        <v>169486164</v>
      </c>
      <c r="Y5" s="100">
        <f t="shared" si="0"/>
        <v>12062606</v>
      </c>
      <c r="Z5" s="137">
        <f>+IF(X5&lt;&gt;0,+(Y5/X5)*100,0)</f>
        <v>7.1171626729365345</v>
      </c>
      <c r="AA5" s="153">
        <f>SUM(AA6:AA8)</f>
        <v>202742782</v>
      </c>
    </row>
    <row r="6" spans="1:27" ht="13.5">
      <c r="A6" s="138" t="s">
        <v>75</v>
      </c>
      <c r="B6" s="136"/>
      <c r="C6" s="155"/>
      <c r="D6" s="155"/>
      <c r="E6" s="156">
        <v>31176000</v>
      </c>
      <c r="F6" s="60">
        <v>31176000</v>
      </c>
      <c r="G6" s="60"/>
      <c r="H6" s="60">
        <v>2408727</v>
      </c>
      <c r="I6" s="60">
        <v>8105379</v>
      </c>
      <c r="J6" s="60">
        <v>10514106</v>
      </c>
      <c r="K6" s="60"/>
      <c r="L6" s="60">
        <v>7795274</v>
      </c>
      <c r="M6" s="60"/>
      <c r="N6" s="60">
        <v>7795274</v>
      </c>
      <c r="O6" s="60">
        <v>3422683</v>
      </c>
      <c r="P6" s="60">
        <v>1938627</v>
      </c>
      <c r="Q6" s="60">
        <v>2258240</v>
      </c>
      <c r="R6" s="60">
        <v>7619550</v>
      </c>
      <c r="S6" s="60">
        <v>6400735</v>
      </c>
      <c r="T6" s="60"/>
      <c r="U6" s="60"/>
      <c r="V6" s="60">
        <v>6400735</v>
      </c>
      <c r="W6" s="60">
        <v>32329665</v>
      </c>
      <c r="X6" s="60">
        <v>31176000</v>
      </c>
      <c r="Y6" s="60">
        <v>1153665</v>
      </c>
      <c r="Z6" s="140">
        <v>3.7</v>
      </c>
      <c r="AA6" s="155">
        <v>31176000</v>
      </c>
    </row>
    <row r="7" spans="1:27" ht="13.5">
      <c r="A7" s="138" t="s">
        <v>76</v>
      </c>
      <c r="B7" s="136"/>
      <c r="C7" s="157">
        <v>161349748</v>
      </c>
      <c r="D7" s="157"/>
      <c r="E7" s="158">
        <v>135446680</v>
      </c>
      <c r="F7" s="159">
        <v>171566782</v>
      </c>
      <c r="G7" s="159">
        <v>68369071</v>
      </c>
      <c r="H7" s="159">
        <v>1047093</v>
      </c>
      <c r="I7" s="159">
        <v>1340421</v>
      </c>
      <c r="J7" s="159">
        <v>70756585</v>
      </c>
      <c r="K7" s="159">
        <v>937889</v>
      </c>
      <c r="L7" s="159">
        <v>38566692</v>
      </c>
      <c r="M7" s="159">
        <v>806161</v>
      </c>
      <c r="N7" s="159">
        <v>40310742</v>
      </c>
      <c r="O7" s="159">
        <v>2107837</v>
      </c>
      <c r="P7" s="159">
        <v>2272070</v>
      </c>
      <c r="Q7" s="159">
        <v>30478032</v>
      </c>
      <c r="R7" s="159">
        <v>34857939</v>
      </c>
      <c r="S7" s="159">
        <v>1663347</v>
      </c>
      <c r="T7" s="159">
        <v>1215892</v>
      </c>
      <c r="U7" s="159"/>
      <c r="V7" s="159">
        <v>2879239</v>
      </c>
      <c r="W7" s="159">
        <v>148804505</v>
      </c>
      <c r="X7" s="159">
        <v>137821680</v>
      </c>
      <c r="Y7" s="159">
        <v>10982825</v>
      </c>
      <c r="Z7" s="141">
        <v>7.97</v>
      </c>
      <c r="AA7" s="157">
        <v>171566782</v>
      </c>
    </row>
    <row r="8" spans="1:27" ht="13.5">
      <c r="A8" s="138" t="s">
        <v>77</v>
      </c>
      <c r="B8" s="136"/>
      <c r="C8" s="155"/>
      <c r="D8" s="155"/>
      <c r="E8" s="156">
        <v>3383000</v>
      </c>
      <c r="F8" s="60"/>
      <c r="G8" s="60">
        <v>42169</v>
      </c>
      <c r="H8" s="60">
        <v>45585</v>
      </c>
      <c r="I8" s="60">
        <v>36603</v>
      </c>
      <c r="J8" s="60">
        <v>124357</v>
      </c>
      <c r="K8" s="60">
        <v>43386</v>
      </c>
      <c r="L8" s="60">
        <v>36119</v>
      </c>
      <c r="M8" s="60">
        <v>35102</v>
      </c>
      <c r="N8" s="60">
        <v>114607</v>
      </c>
      <c r="O8" s="60">
        <v>28589</v>
      </c>
      <c r="P8" s="60">
        <v>41762</v>
      </c>
      <c r="Q8" s="60">
        <v>40192</v>
      </c>
      <c r="R8" s="60">
        <v>110543</v>
      </c>
      <c r="S8" s="60">
        <v>28542</v>
      </c>
      <c r="T8" s="60">
        <v>36551</v>
      </c>
      <c r="U8" s="60"/>
      <c r="V8" s="60">
        <v>65093</v>
      </c>
      <c r="W8" s="60">
        <v>414600</v>
      </c>
      <c r="X8" s="60">
        <v>488484</v>
      </c>
      <c r="Y8" s="60">
        <v>-73884</v>
      </c>
      <c r="Z8" s="140">
        <v>-15.13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1738000</v>
      </c>
      <c r="F9" s="100">
        <f t="shared" si="1"/>
        <v>3116406</v>
      </c>
      <c r="G9" s="100">
        <f t="shared" si="1"/>
        <v>82811</v>
      </c>
      <c r="H9" s="100">
        <f t="shared" si="1"/>
        <v>306650</v>
      </c>
      <c r="I9" s="100">
        <f t="shared" si="1"/>
        <v>285802</v>
      </c>
      <c r="J9" s="100">
        <f t="shared" si="1"/>
        <v>675263</v>
      </c>
      <c r="K9" s="100">
        <f t="shared" si="1"/>
        <v>122574</v>
      </c>
      <c r="L9" s="100">
        <f t="shared" si="1"/>
        <v>376726</v>
      </c>
      <c r="M9" s="100">
        <f t="shared" si="1"/>
        <v>118963</v>
      </c>
      <c r="N9" s="100">
        <f t="shared" si="1"/>
        <v>618263</v>
      </c>
      <c r="O9" s="100">
        <f t="shared" si="1"/>
        <v>272707</v>
      </c>
      <c r="P9" s="100">
        <f t="shared" si="1"/>
        <v>234683</v>
      </c>
      <c r="Q9" s="100">
        <f t="shared" si="1"/>
        <v>257071</v>
      </c>
      <c r="R9" s="100">
        <f t="shared" si="1"/>
        <v>764461</v>
      </c>
      <c r="S9" s="100">
        <f t="shared" si="1"/>
        <v>317764</v>
      </c>
      <c r="T9" s="100">
        <f t="shared" si="1"/>
        <v>168801</v>
      </c>
      <c r="U9" s="100">
        <f t="shared" si="1"/>
        <v>0</v>
      </c>
      <c r="V9" s="100">
        <f t="shared" si="1"/>
        <v>486565</v>
      </c>
      <c r="W9" s="100">
        <f t="shared" si="1"/>
        <v>2544552</v>
      </c>
      <c r="X9" s="100">
        <f t="shared" si="1"/>
        <v>1740500</v>
      </c>
      <c r="Y9" s="100">
        <f t="shared" si="1"/>
        <v>804052</v>
      </c>
      <c r="Z9" s="137">
        <f>+IF(X9&lt;&gt;0,+(Y9/X9)*100,0)</f>
        <v>46.19661016949153</v>
      </c>
      <c r="AA9" s="153">
        <f>SUM(AA10:AA14)</f>
        <v>3116406</v>
      </c>
    </row>
    <row r="10" spans="1:27" ht="13.5">
      <c r="A10" s="138" t="s">
        <v>79</v>
      </c>
      <c r="B10" s="136"/>
      <c r="C10" s="155"/>
      <c r="D10" s="155"/>
      <c r="E10" s="156">
        <v>1488000</v>
      </c>
      <c r="F10" s="60">
        <v>1369200</v>
      </c>
      <c r="G10" s="60">
        <v>8173</v>
      </c>
      <c r="H10" s="60">
        <v>232012</v>
      </c>
      <c r="I10" s="60">
        <v>155704</v>
      </c>
      <c r="J10" s="60">
        <v>395889</v>
      </c>
      <c r="K10" s="60">
        <v>5359</v>
      </c>
      <c r="L10" s="60">
        <v>253250</v>
      </c>
      <c r="M10" s="60">
        <v>984</v>
      </c>
      <c r="N10" s="60">
        <v>259593</v>
      </c>
      <c r="O10" s="60">
        <v>154903</v>
      </c>
      <c r="P10" s="60">
        <v>112582</v>
      </c>
      <c r="Q10" s="60">
        <v>120113</v>
      </c>
      <c r="R10" s="60">
        <v>387598</v>
      </c>
      <c r="S10" s="60">
        <v>215111</v>
      </c>
      <c r="T10" s="60">
        <v>32134</v>
      </c>
      <c r="U10" s="60"/>
      <c r="V10" s="60">
        <v>247245</v>
      </c>
      <c r="W10" s="60">
        <v>1290325</v>
      </c>
      <c r="X10" s="60">
        <v>1490500</v>
      </c>
      <c r="Y10" s="60">
        <v>-200175</v>
      </c>
      <c r="Z10" s="140">
        <v>-13.43</v>
      </c>
      <c r="AA10" s="155">
        <v>1369200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250000</v>
      </c>
      <c r="F12" s="60">
        <v>1747206</v>
      </c>
      <c r="G12" s="60">
        <v>74638</v>
      </c>
      <c r="H12" s="60">
        <v>74638</v>
      </c>
      <c r="I12" s="60">
        <v>130098</v>
      </c>
      <c r="J12" s="60">
        <v>279374</v>
      </c>
      <c r="K12" s="60">
        <v>117215</v>
      </c>
      <c r="L12" s="60">
        <v>123476</v>
      </c>
      <c r="M12" s="60">
        <v>117979</v>
      </c>
      <c r="N12" s="60">
        <v>358670</v>
      </c>
      <c r="O12" s="60">
        <v>117804</v>
      </c>
      <c r="P12" s="60">
        <v>122101</v>
      </c>
      <c r="Q12" s="60">
        <v>136958</v>
      </c>
      <c r="R12" s="60">
        <v>376863</v>
      </c>
      <c r="S12" s="60">
        <v>102653</v>
      </c>
      <c r="T12" s="60">
        <v>136667</v>
      </c>
      <c r="U12" s="60"/>
      <c r="V12" s="60">
        <v>239320</v>
      </c>
      <c r="W12" s="60">
        <v>1254227</v>
      </c>
      <c r="X12" s="60">
        <v>250000</v>
      </c>
      <c r="Y12" s="60">
        <v>1004227</v>
      </c>
      <c r="Z12" s="140">
        <v>401.69</v>
      </c>
      <c r="AA12" s="155">
        <v>1747206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144733</v>
      </c>
      <c r="G15" s="100">
        <f t="shared" si="2"/>
        <v>6095</v>
      </c>
      <c r="H15" s="100">
        <f t="shared" si="2"/>
        <v>9127</v>
      </c>
      <c r="I15" s="100">
        <f t="shared" si="2"/>
        <v>653</v>
      </c>
      <c r="J15" s="100">
        <f t="shared" si="2"/>
        <v>15875</v>
      </c>
      <c r="K15" s="100">
        <f t="shared" si="2"/>
        <v>9939</v>
      </c>
      <c r="L15" s="100">
        <f t="shared" si="2"/>
        <v>3708</v>
      </c>
      <c r="M15" s="100">
        <f t="shared" si="2"/>
        <v>94826</v>
      </c>
      <c r="N15" s="100">
        <f t="shared" si="2"/>
        <v>108473</v>
      </c>
      <c r="O15" s="100">
        <f t="shared" si="2"/>
        <v>349307</v>
      </c>
      <c r="P15" s="100">
        <f t="shared" si="2"/>
        <v>30088</v>
      </c>
      <c r="Q15" s="100">
        <f t="shared" si="2"/>
        <v>71085</v>
      </c>
      <c r="R15" s="100">
        <f t="shared" si="2"/>
        <v>450480</v>
      </c>
      <c r="S15" s="100">
        <f t="shared" si="2"/>
        <v>285916</v>
      </c>
      <c r="T15" s="100">
        <f t="shared" si="2"/>
        <v>4637</v>
      </c>
      <c r="U15" s="100">
        <f t="shared" si="2"/>
        <v>0</v>
      </c>
      <c r="V15" s="100">
        <f t="shared" si="2"/>
        <v>290553</v>
      </c>
      <c r="W15" s="100">
        <f t="shared" si="2"/>
        <v>865381</v>
      </c>
      <c r="X15" s="100">
        <f t="shared" si="2"/>
        <v>176150</v>
      </c>
      <c r="Y15" s="100">
        <f t="shared" si="2"/>
        <v>689231</v>
      </c>
      <c r="Z15" s="137">
        <f>+IF(X15&lt;&gt;0,+(Y15/X15)*100,0)</f>
        <v>391.2750496735737</v>
      </c>
      <c r="AA15" s="153">
        <f>SUM(AA16:AA18)</f>
        <v>144733</v>
      </c>
    </row>
    <row r="16" spans="1:27" ht="13.5">
      <c r="A16" s="138" t="s">
        <v>85</v>
      </c>
      <c r="B16" s="136"/>
      <c r="C16" s="155"/>
      <c r="D16" s="155"/>
      <c r="E16" s="156"/>
      <c r="F16" s="60">
        <v>144733</v>
      </c>
      <c r="G16" s="60">
        <v>6095</v>
      </c>
      <c r="H16" s="60">
        <v>9127</v>
      </c>
      <c r="I16" s="60">
        <v>653</v>
      </c>
      <c r="J16" s="60">
        <v>15875</v>
      </c>
      <c r="K16" s="60">
        <v>9939</v>
      </c>
      <c r="L16" s="60">
        <v>3708</v>
      </c>
      <c r="M16" s="60">
        <v>94826</v>
      </c>
      <c r="N16" s="60">
        <v>108473</v>
      </c>
      <c r="O16" s="60">
        <v>349307</v>
      </c>
      <c r="P16" s="60">
        <v>30088</v>
      </c>
      <c r="Q16" s="60">
        <v>71085</v>
      </c>
      <c r="R16" s="60">
        <v>450480</v>
      </c>
      <c r="S16" s="60">
        <v>285916</v>
      </c>
      <c r="T16" s="60">
        <v>4637</v>
      </c>
      <c r="U16" s="60"/>
      <c r="V16" s="60">
        <v>290553</v>
      </c>
      <c r="W16" s="60">
        <v>865381</v>
      </c>
      <c r="X16" s="60">
        <v>176150</v>
      </c>
      <c r="Y16" s="60">
        <v>689231</v>
      </c>
      <c r="Z16" s="140">
        <v>391.28</v>
      </c>
      <c r="AA16" s="155">
        <v>144733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12230108</v>
      </c>
      <c r="D19" s="153">
        <f>SUM(D20:D23)</f>
        <v>0</v>
      </c>
      <c r="E19" s="154">
        <f t="shared" si="3"/>
        <v>46840000</v>
      </c>
      <c r="F19" s="100">
        <f t="shared" si="3"/>
        <v>31120457</v>
      </c>
      <c r="G19" s="100">
        <f t="shared" si="3"/>
        <v>18168584</v>
      </c>
      <c r="H19" s="100">
        <f t="shared" si="3"/>
        <v>1253806</v>
      </c>
      <c r="I19" s="100">
        <f t="shared" si="3"/>
        <v>1191441</v>
      </c>
      <c r="J19" s="100">
        <f t="shared" si="3"/>
        <v>20613831</v>
      </c>
      <c r="K19" s="100">
        <f t="shared" si="3"/>
        <v>1476941</v>
      </c>
      <c r="L19" s="100">
        <f t="shared" si="3"/>
        <v>3955387</v>
      </c>
      <c r="M19" s="100">
        <f t="shared" si="3"/>
        <v>1177875</v>
      </c>
      <c r="N19" s="100">
        <f t="shared" si="3"/>
        <v>6610203</v>
      </c>
      <c r="O19" s="100">
        <f t="shared" si="3"/>
        <v>5101289</v>
      </c>
      <c r="P19" s="100">
        <f t="shared" si="3"/>
        <v>1170712</v>
      </c>
      <c r="Q19" s="100">
        <f t="shared" si="3"/>
        <v>16620226</v>
      </c>
      <c r="R19" s="100">
        <f t="shared" si="3"/>
        <v>22892227</v>
      </c>
      <c r="S19" s="100">
        <f t="shared" si="3"/>
        <v>3760493</v>
      </c>
      <c r="T19" s="100">
        <f t="shared" si="3"/>
        <v>1187942</v>
      </c>
      <c r="U19" s="100">
        <f t="shared" si="3"/>
        <v>0</v>
      </c>
      <c r="V19" s="100">
        <f t="shared" si="3"/>
        <v>4948435</v>
      </c>
      <c r="W19" s="100">
        <f t="shared" si="3"/>
        <v>55064696</v>
      </c>
      <c r="X19" s="100">
        <f t="shared" si="3"/>
        <v>47190000</v>
      </c>
      <c r="Y19" s="100">
        <f t="shared" si="3"/>
        <v>7874696</v>
      </c>
      <c r="Z19" s="137">
        <f>+IF(X19&lt;&gt;0,+(Y19/X19)*100,0)</f>
        <v>16.68721339266794</v>
      </c>
      <c r="AA19" s="153">
        <f>SUM(AA20:AA23)</f>
        <v>31120457</v>
      </c>
    </row>
    <row r="20" spans="1:27" ht="13.5">
      <c r="A20" s="138" t="s">
        <v>89</v>
      </c>
      <c r="B20" s="136"/>
      <c r="C20" s="155">
        <v>9797702</v>
      </c>
      <c r="D20" s="155"/>
      <c r="E20" s="156">
        <v>45493000</v>
      </c>
      <c r="F20" s="60">
        <v>28859333</v>
      </c>
      <c r="G20" s="60">
        <v>17970348</v>
      </c>
      <c r="H20" s="60">
        <v>1022005</v>
      </c>
      <c r="I20" s="60">
        <v>967982</v>
      </c>
      <c r="J20" s="60">
        <v>19960335</v>
      </c>
      <c r="K20" s="60">
        <v>1292124</v>
      </c>
      <c r="L20" s="60">
        <v>3739772</v>
      </c>
      <c r="M20" s="60">
        <v>957342</v>
      </c>
      <c r="N20" s="60">
        <v>5989238</v>
      </c>
      <c r="O20" s="60">
        <v>4880351</v>
      </c>
      <c r="P20" s="60">
        <v>949789</v>
      </c>
      <c r="Q20" s="60">
        <v>16398973</v>
      </c>
      <c r="R20" s="60">
        <v>22229113</v>
      </c>
      <c r="S20" s="60">
        <v>3539419</v>
      </c>
      <c r="T20" s="60">
        <v>1029478</v>
      </c>
      <c r="U20" s="60"/>
      <c r="V20" s="60">
        <v>4568897</v>
      </c>
      <c r="W20" s="60">
        <v>52747583</v>
      </c>
      <c r="X20" s="60">
        <v>45843000</v>
      </c>
      <c r="Y20" s="60">
        <v>6904583</v>
      </c>
      <c r="Z20" s="140">
        <v>15.06</v>
      </c>
      <c r="AA20" s="155">
        <v>28859333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2432406</v>
      </c>
      <c r="D23" s="155"/>
      <c r="E23" s="156">
        <v>1347000</v>
      </c>
      <c r="F23" s="60">
        <v>2261124</v>
      </c>
      <c r="G23" s="60">
        <v>198236</v>
      </c>
      <c r="H23" s="60">
        <v>231801</v>
      </c>
      <c r="I23" s="60">
        <v>223459</v>
      </c>
      <c r="J23" s="60">
        <v>653496</v>
      </c>
      <c r="K23" s="60">
        <v>184817</v>
      </c>
      <c r="L23" s="60">
        <v>215615</v>
      </c>
      <c r="M23" s="60">
        <v>220533</v>
      </c>
      <c r="N23" s="60">
        <v>620965</v>
      </c>
      <c r="O23" s="60">
        <v>220938</v>
      </c>
      <c r="P23" s="60">
        <v>220923</v>
      </c>
      <c r="Q23" s="60">
        <v>221253</v>
      </c>
      <c r="R23" s="60">
        <v>663114</v>
      </c>
      <c r="S23" s="60">
        <v>221074</v>
      </c>
      <c r="T23" s="60">
        <v>158464</v>
      </c>
      <c r="U23" s="60"/>
      <c r="V23" s="60">
        <v>379538</v>
      </c>
      <c r="W23" s="60">
        <v>2317113</v>
      </c>
      <c r="X23" s="60">
        <v>1347000</v>
      </c>
      <c r="Y23" s="60">
        <v>970113</v>
      </c>
      <c r="Z23" s="140">
        <v>72.02</v>
      </c>
      <c r="AA23" s="155">
        <v>2261124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173579856</v>
      </c>
      <c r="D25" s="168">
        <f>+D5+D9+D15+D19+D24</f>
        <v>0</v>
      </c>
      <c r="E25" s="169">
        <f t="shared" si="4"/>
        <v>218583680</v>
      </c>
      <c r="F25" s="73">
        <f t="shared" si="4"/>
        <v>237124378</v>
      </c>
      <c r="G25" s="73">
        <f t="shared" si="4"/>
        <v>86668730</v>
      </c>
      <c r="H25" s="73">
        <f t="shared" si="4"/>
        <v>5070988</v>
      </c>
      <c r="I25" s="73">
        <f t="shared" si="4"/>
        <v>10960299</v>
      </c>
      <c r="J25" s="73">
        <f t="shared" si="4"/>
        <v>102700017</v>
      </c>
      <c r="K25" s="73">
        <f t="shared" si="4"/>
        <v>2590729</v>
      </c>
      <c r="L25" s="73">
        <f t="shared" si="4"/>
        <v>50733906</v>
      </c>
      <c r="M25" s="73">
        <f t="shared" si="4"/>
        <v>2232927</v>
      </c>
      <c r="N25" s="73">
        <f t="shared" si="4"/>
        <v>55557562</v>
      </c>
      <c r="O25" s="73">
        <f t="shared" si="4"/>
        <v>11282412</v>
      </c>
      <c r="P25" s="73">
        <f t="shared" si="4"/>
        <v>5687942</v>
      </c>
      <c r="Q25" s="73">
        <f t="shared" si="4"/>
        <v>49724846</v>
      </c>
      <c r="R25" s="73">
        <f t="shared" si="4"/>
        <v>66695200</v>
      </c>
      <c r="S25" s="73">
        <f t="shared" si="4"/>
        <v>12456797</v>
      </c>
      <c r="T25" s="73">
        <f t="shared" si="4"/>
        <v>2613823</v>
      </c>
      <c r="U25" s="73">
        <f t="shared" si="4"/>
        <v>0</v>
      </c>
      <c r="V25" s="73">
        <f t="shared" si="4"/>
        <v>15070620</v>
      </c>
      <c r="W25" s="73">
        <f t="shared" si="4"/>
        <v>240023399</v>
      </c>
      <c r="X25" s="73">
        <f t="shared" si="4"/>
        <v>218592814</v>
      </c>
      <c r="Y25" s="73">
        <f t="shared" si="4"/>
        <v>21430585</v>
      </c>
      <c r="Z25" s="170">
        <f>+IF(X25&lt;&gt;0,+(Y25/X25)*100,0)</f>
        <v>9.803883580546248</v>
      </c>
      <c r="AA25" s="168">
        <f>+AA5+AA9+AA15+AA19+AA24</f>
        <v>237124378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135370295</v>
      </c>
      <c r="D28" s="153">
        <f>SUM(D29:D31)</f>
        <v>0</v>
      </c>
      <c r="E28" s="154">
        <f t="shared" si="5"/>
        <v>84309090</v>
      </c>
      <c r="F28" s="100">
        <f t="shared" si="5"/>
        <v>48939757</v>
      </c>
      <c r="G28" s="100">
        <f t="shared" si="5"/>
        <v>2657089</v>
      </c>
      <c r="H28" s="100">
        <f t="shared" si="5"/>
        <v>3580024</v>
      </c>
      <c r="I28" s="100">
        <f t="shared" si="5"/>
        <v>4201692</v>
      </c>
      <c r="J28" s="100">
        <f t="shared" si="5"/>
        <v>10438805</v>
      </c>
      <c r="K28" s="100">
        <f t="shared" si="5"/>
        <v>3718529</v>
      </c>
      <c r="L28" s="100">
        <f t="shared" si="5"/>
        <v>4956258</v>
      </c>
      <c r="M28" s="100">
        <f t="shared" si="5"/>
        <v>5051303</v>
      </c>
      <c r="N28" s="100">
        <f t="shared" si="5"/>
        <v>13726090</v>
      </c>
      <c r="O28" s="100">
        <f t="shared" si="5"/>
        <v>2947095</v>
      </c>
      <c r="P28" s="100">
        <f t="shared" si="5"/>
        <v>4808017</v>
      </c>
      <c r="Q28" s="100">
        <f t="shared" si="5"/>
        <v>10262659</v>
      </c>
      <c r="R28" s="100">
        <f t="shared" si="5"/>
        <v>18017771</v>
      </c>
      <c r="S28" s="100">
        <f t="shared" si="5"/>
        <v>4401245</v>
      </c>
      <c r="T28" s="100">
        <f t="shared" si="5"/>
        <v>4635483</v>
      </c>
      <c r="U28" s="100">
        <f t="shared" si="5"/>
        <v>0</v>
      </c>
      <c r="V28" s="100">
        <f t="shared" si="5"/>
        <v>9036728</v>
      </c>
      <c r="W28" s="100">
        <f t="shared" si="5"/>
        <v>51219394</v>
      </c>
      <c r="X28" s="100">
        <f t="shared" si="5"/>
        <v>74386789</v>
      </c>
      <c r="Y28" s="100">
        <f t="shared" si="5"/>
        <v>-23167395</v>
      </c>
      <c r="Z28" s="137">
        <f>+IF(X28&lt;&gt;0,+(Y28/X28)*100,0)</f>
        <v>-31.14450201634594</v>
      </c>
      <c r="AA28" s="153">
        <f>SUM(AA29:AA31)</f>
        <v>48939757</v>
      </c>
    </row>
    <row r="29" spans="1:27" ht="13.5">
      <c r="A29" s="138" t="s">
        <v>75</v>
      </c>
      <c r="B29" s="136"/>
      <c r="C29" s="155"/>
      <c r="D29" s="155"/>
      <c r="E29" s="156">
        <v>24406271</v>
      </c>
      <c r="F29" s="60">
        <v>23992428</v>
      </c>
      <c r="G29" s="60">
        <v>1364204</v>
      </c>
      <c r="H29" s="60">
        <v>1385989</v>
      </c>
      <c r="I29" s="60">
        <v>1613849</v>
      </c>
      <c r="J29" s="60">
        <v>4364042</v>
      </c>
      <c r="K29" s="60">
        <v>1619630</v>
      </c>
      <c r="L29" s="60">
        <v>1499919</v>
      </c>
      <c r="M29" s="60">
        <v>2030362</v>
      </c>
      <c r="N29" s="60">
        <v>5149911</v>
      </c>
      <c r="O29" s="60">
        <v>1777567</v>
      </c>
      <c r="P29" s="60">
        <v>1644759</v>
      </c>
      <c r="Q29" s="60">
        <v>1659860</v>
      </c>
      <c r="R29" s="60">
        <v>5082186</v>
      </c>
      <c r="S29" s="60">
        <v>2262096</v>
      </c>
      <c r="T29" s="60">
        <v>1914734</v>
      </c>
      <c r="U29" s="60"/>
      <c r="V29" s="60">
        <v>4176830</v>
      </c>
      <c r="W29" s="60">
        <v>18772969</v>
      </c>
      <c r="X29" s="60">
        <v>34053379</v>
      </c>
      <c r="Y29" s="60">
        <v>-15280410</v>
      </c>
      <c r="Z29" s="140">
        <v>-44.87</v>
      </c>
      <c r="AA29" s="155">
        <v>23992428</v>
      </c>
    </row>
    <row r="30" spans="1:27" ht="13.5">
      <c r="A30" s="138" t="s">
        <v>76</v>
      </c>
      <c r="B30" s="136"/>
      <c r="C30" s="157">
        <v>135370295</v>
      </c>
      <c r="D30" s="157"/>
      <c r="E30" s="158">
        <v>47143339</v>
      </c>
      <c r="F30" s="159"/>
      <c r="G30" s="159">
        <v>472192</v>
      </c>
      <c r="H30" s="159">
        <v>545119</v>
      </c>
      <c r="I30" s="159">
        <v>877725</v>
      </c>
      <c r="J30" s="159">
        <v>1895036</v>
      </c>
      <c r="K30" s="159">
        <v>836316</v>
      </c>
      <c r="L30" s="159">
        <v>721871</v>
      </c>
      <c r="M30" s="159">
        <v>1440245</v>
      </c>
      <c r="N30" s="159">
        <v>2998432</v>
      </c>
      <c r="O30" s="159">
        <v>412822</v>
      </c>
      <c r="P30" s="159">
        <v>745846</v>
      </c>
      <c r="Q30" s="159">
        <v>6653798</v>
      </c>
      <c r="R30" s="159">
        <v>7812466</v>
      </c>
      <c r="S30" s="159">
        <v>602026</v>
      </c>
      <c r="T30" s="159">
        <v>1432655</v>
      </c>
      <c r="U30" s="159"/>
      <c r="V30" s="159">
        <v>2034681</v>
      </c>
      <c r="W30" s="159">
        <v>14740615</v>
      </c>
      <c r="X30" s="159">
        <v>19550935</v>
      </c>
      <c r="Y30" s="159">
        <v>-4810320</v>
      </c>
      <c r="Z30" s="141">
        <v>-24.6</v>
      </c>
      <c r="AA30" s="157"/>
    </row>
    <row r="31" spans="1:27" ht="13.5">
      <c r="A31" s="138" t="s">
        <v>77</v>
      </c>
      <c r="B31" s="136"/>
      <c r="C31" s="155"/>
      <c r="D31" s="155"/>
      <c r="E31" s="156">
        <v>12759480</v>
      </c>
      <c r="F31" s="60">
        <v>24947329</v>
      </c>
      <c r="G31" s="60">
        <v>820693</v>
      </c>
      <c r="H31" s="60">
        <v>1648916</v>
      </c>
      <c r="I31" s="60">
        <v>1710118</v>
      </c>
      <c r="J31" s="60">
        <v>4179727</v>
      </c>
      <c r="K31" s="60">
        <v>1262583</v>
      </c>
      <c r="L31" s="60">
        <v>2734468</v>
      </c>
      <c r="M31" s="60">
        <v>1580696</v>
      </c>
      <c r="N31" s="60">
        <v>5577747</v>
      </c>
      <c r="O31" s="60">
        <v>756706</v>
      </c>
      <c r="P31" s="60">
        <v>2417412</v>
      </c>
      <c r="Q31" s="60">
        <v>1949001</v>
      </c>
      <c r="R31" s="60">
        <v>5123119</v>
      </c>
      <c r="S31" s="60">
        <v>1537123</v>
      </c>
      <c r="T31" s="60">
        <v>1288094</v>
      </c>
      <c r="U31" s="60"/>
      <c r="V31" s="60">
        <v>2825217</v>
      </c>
      <c r="W31" s="60">
        <v>17705810</v>
      </c>
      <c r="X31" s="60">
        <v>20782475</v>
      </c>
      <c r="Y31" s="60">
        <v>-3076665</v>
      </c>
      <c r="Z31" s="140">
        <v>-14.8</v>
      </c>
      <c r="AA31" s="155">
        <v>24947329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9324523</v>
      </c>
      <c r="F32" s="100">
        <f t="shared" si="6"/>
        <v>18892222</v>
      </c>
      <c r="G32" s="100">
        <f t="shared" si="6"/>
        <v>952305</v>
      </c>
      <c r="H32" s="100">
        <f t="shared" si="6"/>
        <v>873363</v>
      </c>
      <c r="I32" s="100">
        <f t="shared" si="6"/>
        <v>1347689</v>
      </c>
      <c r="J32" s="100">
        <f t="shared" si="6"/>
        <v>3173357</v>
      </c>
      <c r="K32" s="100">
        <f t="shared" si="6"/>
        <v>1472624</v>
      </c>
      <c r="L32" s="100">
        <f t="shared" si="6"/>
        <v>1481179</v>
      </c>
      <c r="M32" s="100">
        <f t="shared" si="6"/>
        <v>2471396</v>
      </c>
      <c r="N32" s="100">
        <f t="shared" si="6"/>
        <v>5425199</v>
      </c>
      <c r="O32" s="100">
        <f t="shared" si="6"/>
        <v>2070912</v>
      </c>
      <c r="P32" s="100">
        <f t="shared" si="6"/>
        <v>1832780</v>
      </c>
      <c r="Q32" s="100">
        <f t="shared" si="6"/>
        <v>1446827</v>
      </c>
      <c r="R32" s="100">
        <f t="shared" si="6"/>
        <v>5350519</v>
      </c>
      <c r="S32" s="100">
        <f t="shared" si="6"/>
        <v>1464071</v>
      </c>
      <c r="T32" s="100">
        <f t="shared" si="6"/>
        <v>-508839</v>
      </c>
      <c r="U32" s="100">
        <f t="shared" si="6"/>
        <v>0</v>
      </c>
      <c r="V32" s="100">
        <f t="shared" si="6"/>
        <v>955232</v>
      </c>
      <c r="W32" s="100">
        <f t="shared" si="6"/>
        <v>14904307</v>
      </c>
      <c r="X32" s="100">
        <f t="shared" si="6"/>
        <v>24318015</v>
      </c>
      <c r="Y32" s="100">
        <f t="shared" si="6"/>
        <v>-9413708</v>
      </c>
      <c r="Z32" s="137">
        <f>+IF(X32&lt;&gt;0,+(Y32/X32)*100,0)</f>
        <v>-38.710840502401204</v>
      </c>
      <c r="AA32" s="153">
        <f>SUM(AA33:AA37)</f>
        <v>18892222</v>
      </c>
    </row>
    <row r="33" spans="1:27" ht="13.5">
      <c r="A33" s="138" t="s">
        <v>79</v>
      </c>
      <c r="B33" s="136"/>
      <c r="C33" s="155"/>
      <c r="D33" s="155"/>
      <c r="E33" s="156">
        <v>4898407</v>
      </c>
      <c r="F33" s="60">
        <v>16335198</v>
      </c>
      <c r="G33" s="60">
        <v>628175</v>
      </c>
      <c r="H33" s="60">
        <v>540536</v>
      </c>
      <c r="I33" s="60">
        <v>939287</v>
      </c>
      <c r="J33" s="60">
        <v>2107998</v>
      </c>
      <c r="K33" s="60">
        <v>954842</v>
      </c>
      <c r="L33" s="60">
        <v>1050591</v>
      </c>
      <c r="M33" s="60">
        <v>1993326</v>
      </c>
      <c r="N33" s="60">
        <v>3998759</v>
      </c>
      <c r="O33" s="60">
        <v>578623</v>
      </c>
      <c r="P33" s="60">
        <v>731852</v>
      </c>
      <c r="Q33" s="60">
        <v>992429</v>
      </c>
      <c r="R33" s="60">
        <v>2302904</v>
      </c>
      <c r="S33" s="60">
        <v>570523</v>
      </c>
      <c r="T33" s="60">
        <v>947720</v>
      </c>
      <c r="U33" s="60"/>
      <c r="V33" s="60">
        <v>1518243</v>
      </c>
      <c r="W33" s="60">
        <v>9927904</v>
      </c>
      <c r="X33" s="60">
        <v>13417871</v>
      </c>
      <c r="Y33" s="60">
        <v>-3489967</v>
      </c>
      <c r="Z33" s="140">
        <v>-26.01</v>
      </c>
      <c r="AA33" s="155">
        <v>16335198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4426116</v>
      </c>
      <c r="F35" s="60">
        <v>2557024</v>
      </c>
      <c r="G35" s="60">
        <v>324130</v>
      </c>
      <c r="H35" s="60">
        <v>332827</v>
      </c>
      <c r="I35" s="60">
        <v>408402</v>
      </c>
      <c r="J35" s="60">
        <v>1065359</v>
      </c>
      <c r="K35" s="60">
        <v>517782</v>
      </c>
      <c r="L35" s="60">
        <v>430588</v>
      </c>
      <c r="M35" s="60">
        <v>478070</v>
      </c>
      <c r="N35" s="60">
        <v>1426440</v>
      </c>
      <c r="O35" s="60">
        <v>1492289</v>
      </c>
      <c r="P35" s="60">
        <v>1100928</v>
      </c>
      <c r="Q35" s="60">
        <v>454398</v>
      </c>
      <c r="R35" s="60">
        <v>3047615</v>
      </c>
      <c r="S35" s="60">
        <v>893548</v>
      </c>
      <c r="T35" s="60">
        <v>-1456559</v>
      </c>
      <c r="U35" s="60"/>
      <c r="V35" s="60">
        <v>-563011</v>
      </c>
      <c r="W35" s="60">
        <v>4976403</v>
      </c>
      <c r="X35" s="60">
        <v>10900144</v>
      </c>
      <c r="Y35" s="60">
        <v>-5923741</v>
      </c>
      <c r="Z35" s="140">
        <v>-54.35</v>
      </c>
      <c r="AA35" s="155">
        <v>2557024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6770899</v>
      </c>
      <c r="F38" s="100">
        <f t="shared" si="7"/>
        <v>31875558</v>
      </c>
      <c r="G38" s="100">
        <f t="shared" si="7"/>
        <v>819234</v>
      </c>
      <c r="H38" s="100">
        <f t="shared" si="7"/>
        <v>780230</v>
      </c>
      <c r="I38" s="100">
        <f t="shared" si="7"/>
        <v>1448292</v>
      </c>
      <c r="J38" s="100">
        <f t="shared" si="7"/>
        <v>3047756</v>
      </c>
      <c r="K38" s="100">
        <f t="shared" si="7"/>
        <v>1039439</v>
      </c>
      <c r="L38" s="100">
        <f t="shared" si="7"/>
        <v>1270817</v>
      </c>
      <c r="M38" s="100">
        <f t="shared" si="7"/>
        <v>1315379</v>
      </c>
      <c r="N38" s="100">
        <f t="shared" si="7"/>
        <v>3625635</v>
      </c>
      <c r="O38" s="100">
        <f t="shared" si="7"/>
        <v>213196</v>
      </c>
      <c r="P38" s="100">
        <f t="shared" si="7"/>
        <v>1004671</v>
      </c>
      <c r="Q38" s="100">
        <f t="shared" si="7"/>
        <v>1225830</v>
      </c>
      <c r="R38" s="100">
        <f t="shared" si="7"/>
        <v>2443697</v>
      </c>
      <c r="S38" s="100">
        <f t="shared" si="7"/>
        <v>3057129</v>
      </c>
      <c r="T38" s="100">
        <f t="shared" si="7"/>
        <v>-1083575</v>
      </c>
      <c r="U38" s="100">
        <f t="shared" si="7"/>
        <v>0</v>
      </c>
      <c r="V38" s="100">
        <f t="shared" si="7"/>
        <v>1973554</v>
      </c>
      <c r="W38" s="100">
        <f t="shared" si="7"/>
        <v>11090642</v>
      </c>
      <c r="X38" s="100">
        <f t="shared" si="7"/>
        <v>33286028</v>
      </c>
      <c r="Y38" s="100">
        <f t="shared" si="7"/>
        <v>-22195386</v>
      </c>
      <c r="Z38" s="137">
        <f>+IF(X38&lt;&gt;0,+(Y38/X38)*100,0)</f>
        <v>-66.680788708103</v>
      </c>
      <c r="AA38" s="153">
        <f>SUM(AA39:AA41)</f>
        <v>31875558</v>
      </c>
    </row>
    <row r="39" spans="1:27" ht="13.5">
      <c r="A39" s="138" t="s">
        <v>85</v>
      </c>
      <c r="B39" s="136"/>
      <c r="C39" s="155"/>
      <c r="D39" s="155"/>
      <c r="E39" s="156">
        <v>3653909</v>
      </c>
      <c r="F39" s="60">
        <v>14448045</v>
      </c>
      <c r="G39" s="60">
        <v>598586</v>
      </c>
      <c r="H39" s="60">
        <v>510398</v>
      </c>
      <c r="I39" s="60">
        <v>1005118</v>
      </c>
      <c r="J39" s="60">
        <v>2114102</v>
      </c>
      <c r="K39" s="60">
        <v>653845</v>
      </c>
      <c r="L39" s="60">
        <v>784339</v>
      </c>
      <c r="M39" s="60">
        <v>888435</v>
      </c>
      <c r="N39" s="60">
        <v>2326619</v>
      </c>
      <c r="O39" s="60">
        <v>-55041</v>
      </c>
      <c r="P39" s="60">
        <v>608525</v>
      </c>
      <c r="Q39" s="60">
        <v>795972</v>
      </c>
      <c r="R39" s="60">
        <v>1349456</v>
      </c>
      <c r="S39" s="60">
        <v>530147</v>
      </c>
      <c r="T39" s="60">
        <v>683262</v>
      </c>
      <c r="U39" s="60"/>
      <c r="V39" s="60">
        <v>1213409</v>
      </c>
      <c r="W39" s="60">
        <v>7003586</v>
      </c>
      <c r="X39" s="60">
        <v>15165336</v>
      </c>
      <c r="Y39" s="60">
        <v>-8161750</v>
      </c>
      <c r="Z39" s="140">
        <v>-53.82</v>
      </c>
      <c r="AA39" s="155">
        <v>14448045</v>
      </c>
    </row>
    <row r="40" spans="1:27" ht="13.5">
      <c r="A40" s="138" t="s">
        <v>86</v>
      </c>
      <c r="B40" s="136"/>
      <c r="C40" s="155"/>
      <c r="D40" s="155"/>
      <c r="E40" s="156">
        <v>3116990</v>
      </c>
      <c r="F40" s="60">
        <v>17427513</v>
      </c>
      <c r="G40" s="60">
        <v>220648</v>
      </c>
      <c r="H40" s="60">
        <v>269832</v>
      </c>
      <c r="I40" s="60">
        <v>443174</v>
      </c>
      <c r="J40" s="60">
        <v>933654</v>
      </c>
      <c r="K40" s="60">
        <v>385594</v>
      </c>
      <c r="L40" s="60">
        <v>486478</v>
      </c>
      <c r="M40" s="60">
        <v>426944</v>
      </c>
      <c r="N40" s="60">
        <v>1299016</v>
      </c>
      <c r="O40" s="60">
        <v>268237</v>
      </c>
      <c r="P40" s="60">
        <v>396146</v>
      </c>
      <c r="Q40" s="60">
        <v>429858</v>
      </c>
      <c r="R40" s="60">
        <v>1094241</v>
      </c>
      <c r="S40" s="60">
        <v>2526982</v>
      </c>
      <c r="T40" s="60">
        <v>-1766837</v>
      </c>
      <c r="U40" s="60"/>
      <c r="V40" s="60">
        <v>760145</v>
      </c>
      <c r="W40" s="60">
        <v>4087056</v>
      </c>
      <c r="X40" s="60">
        <v>18120692</v>
      </c>
      <c r="Y40" s="60">
        <v>-14033636</v>
      </c>
      <c r="Z40" s="140">
        <v>-77.45</v>
      </c>
      <c r="AA40" s="155">
        <v>17427513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26835930</v>
      </c>
      <c r="F42" s="100">
        <f t="shared" si="8"/>
        <v>33120022</v>
      </c>
      <c r="G42" s="100">
        <f t="shared" si="8"/>
        <v>2514085</v>
      </c>
      <c r="H42" s="100">
        <f t="shared" si="8"/>
        <v>610584</v>
      </c>
      <c r="I42" s="100">
        <f t="shared" si="8"/>
        <v>4797201</v>
      </c>
      <c r="J42" s="100">
        <f t="shared" si="8"/>
        <v>7921870</v>
      </c>
      <c r="K42" s="100">
        <f t="shared" si="8"/>
        <v>1011048</v>
      </c>
      <c r="L42" s="100">
        <f t="shared" si="8"/>
        <v>3271484</v>
      </c>
      <c r="M42" s="100">
        <f t="shared" si="8"/>
        <v>2416617</v>
      </c>
      <c r="N42" s="100">
        <f t="shared" si="8"/>
        <v>6699149</v>
      </c>
      <c r="O42" s="100">
        <f t="shared" si="8"/>
        <v>872920</v>
      </c>
      <c r="P42" s="100">
        <f t="shared" si="8"/>
        <v>3036424</v>
      </c>
      <c r="Q42" s="100">
        <f t="shared" si="8"/>
        <v>2223846</v>
      </c>
      <c r="R42" s="100">
        <f t="shared" si="8"/>
        <v>6133190</v>
      </c>
      <c r="S42" s="100">
        <f t="shared" si="8"/>
        <v>1736283</v>
      </c>
      <c r="T42" s="100">
        <f t="shared" si="8"/>
        <v>1938141</v>
      </c>
      <c r="U42" s="100">
        <f t="shared" si="8"/>
        <v>0</v>
      </c>
      <c r="V42" s="100">
        <f t="shared" si="8"/>
        <v>3674424</v>
      </c>
      <c r="W42" s="100">
        <f t="shared" si="8"/>
        <v>24428633</v>
      </c>
      <c r="X42" s="100">
        <f t="shared" si="8"/>
        <v>34492939</v>
      </c>
      <c r="Y42" s="100">
        <f t="shared" si="8"/>
        <v>-10064306</v>
      </c>
      <c r="Z42" s="137">
        <f>+IF(X42&lt;&gt;0,+(Y42/X42)*100,0)</f>
        <v>-29.177873187321033</v>
      </c>
      <c r="AA42" s="153">
        <f>SUM(AA43:AA46)</f>
        <v>33120022</v>
      </c>
    </row>
    <row r="43" spans="1:27" ht="13.5">
      <c r="A43" s="138" t="s">
        <v>89</v>
      </c>
      <c r="B43" s="136"/>
      <c r="C43" s="155"/>
      <c r="D43" s="155"/>
      <c r="E43" s="156">
        <v>21565691</v>
      </c>
      <c r="F43" s="60">
        <v>25381546</v>
      </c>
      <c r="G43" s="60">
        <v>2113650</v>
      </c>
      <c r="H43" s="60">
        <v>231456</v>
      </c>
      <c r="I43" s="60">
        <v>4278016</v>
      </c>
      <c r="J43" s="60">
        <v>6623122</v>
      </c>
      <c r="K43" s="60">
        <v>583234</v>
      </c>
      <c r="L43" s="60">
        <v>2889122</v>
      </c>
      <c r="M43" s="60">
        <v>1970268</v>
      </c>
      <c r="N43" s="60">
        <v>5442624</v>
      </c>
      <c r="O43" s="60">
        <v>295610</v>
      </c>
      <c r="P43" s="60">
        <v>2533936</v>
      </c>
      <c r="Q43" s="60">
        <v>1547588</v>
      </c>
      <c r="R43" s="60">
        <v>4377134</v>
      </c>
      <c r="S43" s="60">
        <v>1364315</v>
      </c>
      <c r="T43" s="60">
        <v>1464133</v>
      </c>
      <c r="U43" s="60"/>
      <c r="V43" s="60">
        <v>2828448</v>
      </c>
      <c r="W43" s="60">
        <v>19271328</v>
      </c>
      <c r="X43" s="60">
        <v>29411301</v>
      </c>
      <c r="Y43" s="60">
        <v>-10139973</v>
      </c>
      <c r="Z43" s="140">
        <v>-34.48</v>
      </c>
      <c r="AA43" s="155">
        <v>25381546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>
        <v>1329203</v>
      </c>
      <c r="F45" s="159">
        <v>1413549</v>
      </c>
      <c r="G45" s="159">
        <v>79246</v>
      </c>
      <c r="H45" s="159">
        <v>89422</v>
      </c>
      <c r="I45" s="159">
        <v>102583</v>
      </c>
      <c r="J45" s="159">
        <v>271251</v>
      </c>
      <c r="K45" s="159">
        <v>95885</v>
      </c>
      <c r="L45" s="159">
        <v>84408</v>
      </c>
      <c r="M45" s="159">
        <v>94226</v>
      </c>
      <c r="N45" s="159">
        <v>274519</v>
      </c>
      <c r="O45" s="159">
        <v>96442</v>
      </c>
      <c r="P45" s="159">
        <v>79350</v>
      </c>
      <c r="Q45" s="159">
        <v>87941</v>
      </c>
      <c r="R45" s="159">
        <v>263733</v>
      </c>
      <c r="S45" s="159">
        <v>94658</v>
      </c>
      <c r="T45" s="159">
        <v>86994</v>
      </c>
      <c r="U45" s="159"/>
      <c r="V45" s="159">
        <v>181652</v>
      </c>
      <c r="W45" s="159">
        <v>991155</v>
      </c>
      <c r="X45" s="159"/>
      <c r="Y45" s="159">
        <v>991155</v>
      </c>
      <c r="Z45" s="141">
        <v>0</v>
      </c>
      <c r="AA45" s="157">
        <v>1413549</v>
      </c>
    </row>
    <row r="46" spans="1:27" ht="13.5">
      <c r="A46" s="138" t="s">
        <v>92</v>
      </c>
      <c r="B46" s="136"/>
      <c r="C46" s="155"/>
      <c r="D46" s="155"/>
      <c r="E46" s="156">
        <v>3941036</v>
      </c>
      <c r="F46" s="60">
        <v>6324927</v>
      </c>
      <c r="G46" s="60">
        <v>321189</v>
      </c>
      <c r="H46" s="60">
        <v>289706</v>
      </c>
      <c r="I46" s="60">
        <v>416602</v>
      </c>
      <c r="J46" s="60">
        <v>1027497</v>
      </c>
      <c r="K46" s="60">
        <v>331929</v>
      </c>
      <c r="L46" s="60">
        <v>297954</v>
      </c>
      <c r="M46" s="60">
        <v>352123</v>
      </c>
      <c r="N46" s="60">
        <v>982006</v>
      </c>
      <c r="O46" s="60">
        <v>480868</v>
      </c>
      <c r="P46" s="60">
        <v>423138</v>
      </c>
      <c r="Q46" s="60">
        <v>588317</v>
      </c>
      <c r="R46" s="60">
        <v>1492323</v>
      </c>
      <c r="S46" s="60">
        <v>277310</v>
      </c>
      <c r="T46" s="60">
        <v>387014</v>
      </c>
      <c r="U46" s="60"/>
      <c r="V46" s="60">
        <v>664324</v>
      </c>
      <c r="W46" s="60">
        <v>4166150</v>
      </c>
      <c r="X46" s="60">
        <v>5081638</v>
      </c>
      <c r="Y46" s="60">
        <v>-915488</v>
      </c>
      <c r="Z46" s="140">
        <v>-18.02</v>
      </c>
      <c r="AA46" s="155">
        <v>6324927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135370295</v>
      </c>
      <c r="D48" s="168">
        <f>+D28+D32+D38+D42+D47</f>
        <v>0</v>
      </c>
      <c r="E48" s="169">
        <f t="shared" si="9"/>
        <v>127240442</v>
      </c>
      <c r="F48" s="73">
        <f t="shared" si="9"/>
        <v>132827559</v>
      </c>
      <c r="G48" s="73">
        <f t="shared" si="9"/>
        <v>6942713</v>
      </c>
      <c r="H48" s="73">
        <f t="shared" si="9"/>
        <v>5844201</v>
      </c>
      <c r="I48" s="73">
        <f t="shared" si="9"/>
        <v>11794874</v>
      </c>
      <c r="J48" s="73">
        <f t="shared" si="9"/>
        <v>24581788</v>
      </c>
      <c r="K48" s="73">
        <f t="shared" si="9"/>
        <v>7241640</v>
      </c>
      <c r="L48" s="73">
        <f t="shared" si="9"/>
        <v>10979738</v>
      </c>
      <c r="M48" s="73">
        <f t="shared" si="9"/>
        <v>11254695</v>
      </c>
      <c r="N48" s="73">
        <f t="shared" si="9"/>
        <v>29476073</v>
      </c>
      <c r="O48" s="73">
        <f t="shared" si="9"/>
        <v>6104123</v>
      </c>
      <c r="P48" s="73">
        <f t="shared" si="9"/>
        <v>10681892</v>
      </c>
      <c r="Q48" s="73">
        <f t="shared" si="9"/>
        <v>15159162</v>
      </c>
      <c r="R48" s="73">
        <f t="shared" si="9"/>
        <v>31945177</v>
      </c>
      <c r="S48" s="73">
        <f t="shared" si="9"/>
        <v>10658728</v>
      </c>
      <c r="T48" s="73">
        <f t="shared" si="9"/>
        <v>4981210</v>
      </c>
      <c r="U48" s="73">
        <f t="shared" si="9"/>
        <v>0</v>
      </c>
      <c r="V48" s="73">
        <f t="shared" si="9"/>
        <v>15639938</v>
      </c>
      <c r="W48" s="73">
        <f t="shared" si="9"/>
        <v>101642976</v>
      </c>
      <c r="X48" s="73">
        <f t="shared" si="9"/>
        <v>166483771</v>
      </c>
      <c r="Y48" s="73">
        <f t="shared" si="9"/>
        <v>-64840795</v>
      </c>
      <c r="Z48" s="170">
        <f>+IF(X48&lt;&gt;0,+(Y48/X48)*100,0)</f>
        <v>-38.947216662938274</v>
      </c>
      <c r="AA48" s="168">
        <f>+AA28+AA32+AA38+AA42+AA47</f>
        <v>132827559</v>
      </c>
    </row>
    <row r="49" spans="1:27" ht="13.5">
      <c r="A49" s="148" t="s">
        <v>49</v>
      </c>
      <c r="B49" s="149"/>
      <c r="C49" s="171">
        <f aca="true" t="shared" si="10" ref="C49:Y49">+C25-C48</f>
        <v>38209561</v>
      </c>
      <c r="D49" s="171">
        <f>+D25-D48</f>
        <v>0</v>
      </c>
      <c r="E49" s="172">
        <f t="shared" si="10"/>
        <v>91343238</v>
      </c>
      <c r="F49" s="173">
        <f t="shared" si="10"/>
        <v>104296819</v>
      </c>
      <c r="G49" s="173">
        <f t="shared" si="10"/>
        <v>79726017</v>
      </c>
      <c r="H49" s="173">
        <f t="shared" si="10"/>
        <v>-773213</v>
      </c>
      <c r="I49" s="173">
        <f t="shared" si="10"/>
        <v>-834575</v>
      </c>
      <c r="J49" s="173">
        <f t="shared" si="10"/>
        <v>78118229</v>
      </c>
      <c r="K49" s="173">
        <f t="shared" si="10"/>
        <v>-4650911</v>
      </c>
      <c r="L49" s="173">
        <f t="shared" si="10"/>
        <v>39754168</v>
      </c>
      <c r="M49" s="173">
        <f t="shared" si="10"/>
        <v>-9021768</v>
      </c>
      <c r="N49" s="173">
        <f t="shared" si="10"/>
        <v>26081489</v>
      </c>
      <c r="O49" s="173">
        <f t="shared" si="10"/>
        <v>5178289</v>
      </c>
      <c r="P49" s="173">
        <f t="shared" si="10"/>
        <v>-4993950</v>
      </c>
      <c r="Q49" s="173">
        <f t="shared" si="10"/>
        <v>34565684</v>
      </c>
      <c r="R49" s="173">
        <f t="shared" si="10"/>
        <v>34750023</v>
      </c>
      <c r="S49" s="173">
        <f t="shared" si="10"/>
        <v>1798069</v>
      </c>
      <c r="T49" s="173">
        <f t="shared" si="10"/>
        <v>-2367387</v>
      </c>
      <c r="U49" s="173">
        <f t="shared" si="10"/>
        <v>0</v>
      </c>
      <c r="V49" s="173">
        <f t="shared" si="10"/>
        <v>-569318</v>
      </c>
      <c r="W49" s="173">
        <f t="shared" si="10"/>
        <v>138380423</v>
      </c>
      <c r="X49" s="173">
        <f>IF(F25=F48,0,X25-X48)</f>
        <v>52109043</v>
      </c>
      <c r="Y49" s="173">
        <f t="shared" si="10"/>
        <v>86271380</v>
      </c>
      <c r="Z49" s="174">
        <f>+IF(X49&lt;&gt;0,+(Y49/X49)*100,0)</f>
        <v>165.5593252787237</v>
      </c>
      <c r="AA49" s="171">
        <f>+AA25-AA48</f>
        <v>104296819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17837519</v>
      </c>
      <c r="D5" s="155">
        <v>0</v>
      </c>
      <c r="E5" s="156">
        <v>17334000</v>
      </c>
      <c r="F5" s="60">
        <v>20804861</v>
      </c>
      <c r="G5" s="60">
        <v>19391215</v>
      </c>
      <c r="H5" s="60">
        <v>-1905</v>
      </c>
      <c r="I5" s="60">
        <v>81510</v>
      </c>
      <c r="J5" s="60">
        <v>19470820</v>
      </c>
      <c r="K5" s="60">
        <v>6785</v>
      </c>
      <c r="L5" s="60">
        <v>-11173</v>
      </c>
      <c r="M5" s="60">
        <v>0</v>
      </c>
      <c r="N5" s="60">
        <v>-4388</v>
      </c>
      <c r="O5" s="60">
        <v>806783</v>
      </c>
      <c r="P5" s="60">
        <v>-115500</v>
      </c>
      <c r="Q5" s="60">
        <v>328656</v>
      </c>
      <c r="R5" s="60">
        <v>1019939</v>
      </c>
      <c r="S5" s="60">
        <v>-2074</v>
      </c>
      <c r="T5" s="60">
        <v>85305</v>
      </c>
      <c r="U5" s="60">
        <v>0</v>
      </c>
      <c r="V5" s="60">
        <v>83231</v>
      </c>
      <c r="W5" s="60">
        <v>20569602</v>
      </c>
      <c r="X5" s="60">
        <v>17334000</v>
      </c>
      <c r="Y5" s="60">
        <v>3235602</v>
      </c>
      <c r="Z5" s="140">
        <v>18.67</v>
      </c>
      <c r="AA5" s="155">
        <v>20804861</v>
      </c>
    </row>
    <row r="6" spans="1:27" ht="13.5">
      <c r="A6" s="181" t="s">
        <v>102</v>
      </c>
      <c r="B6" s="182"/>
      <c r="C6" s="155">
        <v>1264854</v>
      </c>
      <c r="D6" s="155">
        <v>0</v>
      </c>
      <c r="E6" s="156">
        <v>346680</v>
      </c>
      <c r="F6" s="60">
        <v>696000</v>
      </c>
      <c r="G6" s="60">
        <v>55299</v>
      </c>
      <c r="H6" s="60">
        <v>47943</v>
      </c>
      <c r="I6" s="60">
        <v>48841</v>
      </c>
      <c r="J6" s="60">
        <v>152083</v>
      </c>
      <c r="K6" s="60">
        <v>51447</v>
      </c>
      <c r="L6" s="60">
        <v>53844</v>
      </c>
      <c r="M6" s="60">
        <v>57133</v>
      </c>
      <c r="N6" s="60">
        <v>162424</v>
      </c>
      <c r="O6" s="60">
        <v>69016</v>
      </c>
      <c r="P6" s="60">
        <v>63543</v>
      </c>
      <c r="Q6" s="60">
        <v>79189</v>
      </c>
      <c r="R6" s="60">
        <v>211748</v>
      </c>
      <c r="S6" s="60">
        <v>82664</v>
      </c>
      <c r="T6" s="60">
        <v>84364</v>
      </c>
      <c r="U6" s="60">
        <v>0</v>
      </c>
      <c r="V6" s="60">
        <v>167028</v>
      </c>
      <c r="W6" s="60">
        <v>693283</v>
      </c>
      <c r="X6" s="60">
        <v>346680</v>
      </c>
      <c r="Y6" s="60">
        <v>346603</v>
      </c>
      <c r="Z6" s="140">
        <v>99.98</v>
      </c>
      <c r="AA6" s="155">
        <v>696000</v>
      </c>
    </row>
    <row r="7" spans="1:27" ht="13.5">
      <c r="A7" s="183" t="s">
        <v>103</v>
      </c>
      <c r="B7" s="182"/>
      <c r="C7" s="155">
        <v>9797702</v>
      </c>
      <c r="D7" s="155">
        <v>0</v>
      </c>
      <c r="E7" s="156">
        <v>15964000</v>
      </c>
      <c r="F7" s="60">
        <v>15964000</v>
      </c>
      <c r="G7" s="60">
        <v>1086721</v>
      </c>
      <c r="H7" s="60">
        <v>996182</v>
      </c>
      <c r="I7" s="60">
        <v>951507</v>
      </c>
      <c r="J7" s="60">
        <v>3034410</v>
      </c>
      <c r="K7" s="60">
        <v>881272</v>
      </c>
      <c r="L7" s="60">
        <v>986489</v>
      </c>
      <c r="M7" s="60">
        <v>948524</v>
      </c>
      <c r="N7" s="60">
        <v>2816285</v>
      </c>
      <c r="O7" s="60">
        <v>961743</v>
      </c>
      <c r="P7" s="60">
        <v>931955</v>
      </c>
      <c r="Q7" s="60">
        <v>956782</v>
      </c>
      <c r="R7" s="60">
        <v>2850480</v>
      </c>
      <c r="S7" s="60">
        <v>901199</v>
      </c>
      <c r="T7" s="60">
        <v>1000873</v>
      </c>
      <c r="U7" s="60">
        <v>0</v>
      </c>
      <c r="V7" s="60">
        <v>1902072</v>
      </c>
      <c r="W7" s="60">
        <v>10603247</v>
      </c>
      <c r="X7" s="60">
        <v>15964000</v>
      </c>
      <c r="Y7" s="60">
        <v>-5360753</v>
      </c>
      <c r="Z7" s="140">
        <v>-33.58</v>
      </c>
      <c r="AA7" s="155">
        <v>15964000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2432406</v>
      </c>
      <c r="D10" s="155">
        <v>0</v>
      </c>
      <c r="E10" s="156">
        <v>1347000</v>
      </c>
      <c r="F10" s="54">
        <v>2224080</v>
      </c>
      <c r="G10" s="54">
        <v>150787</v>
      </c>
      <c r="H10" s="54">
        <v>179520</v>
      </c>
      <c r="I10" s="54">
        <v>171857</v>
      </c>
      <c r="J10" s="54">
        <v>502164</v>
      </c>
      <c r="K10" s="54">
        <v>133427</v>
      </c>
      <c r="L10" s="54">
        <v>163511</v>
      </c>
      <c r="M10" s="54">
        <v>167955</v>
      </c>
      <c r="N10" s="54">
        <v>464893</v>
      </c>
      <c r="O10" s="54">
        <v>167760</v>
      </c>
      <c r="P10" s="54">
        <v>167478</v>
      </c>
      <c r="Q10" s="54">
        <v>167323</v>
      </c>
      <c r="R10" s="54">
        <v>502561</v>
      </c>
      <c r="S10" s="54">
        <v>166702</v>
      </c>
      <c r="T10" s="54">
        <v>102546</v>
      </c>
      <c r="U10" s="54">
        <v>0</v>
      </c>
      <c r="V10" s="54">
        <v>269248</v>
      </c>
      <c r="W10" s="54">
        <v>1738866</v>
      </c>
      <c r="X10" s="54">
        <v>1347000</v>
      </c>
      <c r="Y10" s="54">
        <v>391866</v>
      </c>
      <c r="Z10" s="184">
        <v>29.09</v>
      </c>
      <c r="AA10" s="130">
        <v>2224080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485304</v>
      </c>
      <c r="D12" s="155">
        <v>0</v>
      </c>
      <c r="E12" s="156">
        <v>483000</v>
      </c>
      <c r="F12" s="60">
        <v>0</v>
      </c>
      <c r="G12" s="60">
        <v>31332</v>
      </c>
      <c r="H12" s="60">
        <v>40625</v>
      </c>
      <c r="I12" s="60">
        <v>31568</v>
      </c>
      <c r="J12" s="60">
        <v>103525</v>
      </c>
      <c r="K12" s="60">
        <v>38296</v>
      </c>
      <c r="L12" s="60">
        <v>30894</v>
      </c>
      <c r="M12" s="60">
        <v>29786</v>
      </c>
      <c r="N12" s="60">
        <v>98976</v>
      </c>
      <c r="O12" s="60">
        <v>23263</v>
      </c>
      <c r="P12" s="60">
        <v>36301</v>
      </c>
      <c r="Q12" s="60">
        <v>34588</v>
      </c>
      <c r="R12" s="60">
        <v>94152</v>
      </c>
      <c r="S12" s="60">
        <v>23705</v>
      </c>
      <c r="T12" s="60">
        <v>30944</v>
      </c>
      <c r="U12" s="60">
        <v>0</v>
      </c>
      <c r="V12" s="60">
        <v>54649</v>
      </c>
      <c r="W12" s="60">
        <v>351302</v>
      </c>
      <c r="X12" s="60">
        <v>482564</v>
      </c>
      <c r="Y12" s="60">
        <v>-131262</v>
      </c>
      <c r="Z12" s="140">
        <v>-27.2</v>
      </c>
      <c r="AA12" s="155">
        <v>0</v>
      </c>
    </row>
    <row r="13" spans="1:27" ht="13.5">
      <c r="A13" s="181" t="s">
        <v>109</v>
      </c>
      <c r="B13" s="185"/>
      <c r="C13" s="155">
        <v>7540262</v>
      </c>
      <c r="D13" s="155">
        <v>0</v>
      </c>
      <c r="E13" s="156">
        <v>2900000</v>
      </c>
      <c r="F13" s="60">
        <v>8588337</v>
      </c>
      <c r="G13" s="60">
        <v>407568</v>
      </c>
      <c r="H13" s="60">
        <v>649342</v>
      </c>
      <c r="I13" s="60">
        <v>1185463</v>
      </c>
      <c r="J13" s="60">
        <v>2242373</v>
      </c>
      <c r="K13" s="60">
        <v>702947</v>
      </c>
      <c r="L13" s="60">
        <v>884740</v>
      </c>
      <c r="M13" s="60">
        <v>701833</v>
      </c>
      <c r="N13" s="60">
        <v>2289520</v>
      </c>
      <c r="O13" s="60">
        <v>923153</v>
      </c>
      <c r="P13" s="60">
        <v>747366</v>
      </c>
      <c r="Q13" s="60">
        <v>838668</v>
      </c>
      <c r="R13" s="60">
        <v>2509187</v>
      </c>
      <c r="S13" s="60">
        <v>901775</v>
      </c>
      <c r="T13" s="60">
        <v>1187475</v>
      </c>
      <c r="U13" s="60">
        <v>0</v>
      </c>
      <c r="V13" s="60">
        <v>2089250</v>
      </c>
      <c r="W13" s="60">
        <v>9130330</v>
      </c>
      <c r="X13" s="60">
        <v>2900000</v>
      </c>
      <c r="Y13" s="60">
        <v>6230330</v>
      </c>
      <c r="Z13" s="140">
        <v>214.84</v>
      </c>
      <c r="AA13" s="155">
        <v>8588337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356000</v>
      </c>
      <c r="F14" s="60">
        <v>770100</v>
      </c>
      <c r="G14" s="60">
        <v>50170</v>
      </c>
      <c r="H14" s="60">
        <v>66564</v>
      </c>
      <c r="I14" s="60">
        <v>58924</v>
      </c>
      <c r="J14" s="60">
        <v>175658</v>
      </c>
      <c r="K14" s="60">
        <v>58395</v>
      </c>
      <c r="L14" s="60">
        <v>62045</v>
      </c>
      <c r="M14" s="60">
        <v>63243</v>
      </c>
      <c r="N14" s="60">
        <v>183683</v>
      </c>
      <c r="O14" s="60">
        <v>62667</v>
      </c>
      <c r="P14" s="60">
        <v>61975</v>
      </c>
      <c r="Q14" s="60">
        <v>62573</v>
      </c>
      <c r="R14" s="60">
        <v>187215</v>
      </c>
      <c r="S14" s="60">
        <v>63090</v>
      </c>
      <c r="T14" s="60">
        <v>63571</v>
      </c>
      <c r="U14" s="60">
        <v>0</v>
      </c>
      <c r="V14" s="60">
        <v>126661</v>
      </c>
      <c r="W14" s="60">
        <v>673217</v>
      </c>
      <c r="X14" s="60">
        <v>355920</v>
      </c>
      <c r="Y14" s="60">
        <v>317297</v>
      </c>
      <c r="Z14" s="140">
        <v>89.15</v>
      </c>
      <c r="AA14" s="155">
        <v>770100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629383</v>
      </c>
      <c r="D16" s="155">
        <v>0</v>
      </c>
      <c r="E16" s="156">
        <v>250000</v>
      </c>
      <c r="F16" s="60">
        <v>633000</v>
      </c>
      <c r="G16" s="60">
        <v>25050</v>
      </c>
      <c r="H16" s="60">
        <v>25050</v>
      </c>
      <c r="I16" s="60">
        <v>79414</v>
      </c>
      <c r="J16" s="60">
        <v>129514</v>
      </c>
      <c r="K16" s="60">
        <v>68500</v>
      </c>
      <c r="L16" s="60">
        <v>80450</v>
      </c>
      <c r="M16" s="60">
        <v>65470</v>
      </c>
      <c r="N16" s="60">
        <v>214420</v>
      </c>
      <c r="O16" s="60">
        <v>65050</v>
      </c>
      <c r="P16" s="60">
        <v>48250</v>
      </c>
      <c r="Q16" s="60">
        <v>63300</v>
      </c>
      <c r="R16" s="60">
        <v>176600</v>
      </c>
      <c r="S16" s="60">
        <v>42600</v>
      </c>
      <c r="T16" s="60">
        <v>74900</v>
      </c>
      <c r="U16" s="60">
        <v>0</v>
      </c>
      <c r="V16" s="60">
        <v>117500</v>
      </c>
      <c r="W16" s="60">
        <v>638034</v>
      </c>
      <c r="X16" s="60">
        <v>250000</v>
      </c>
      <c r="Y16" s="60">
        <v>388034</v>
      </c>
      <c r="Z16" s="140">
        <v>155.21</v>
      </c>
      <c r="AA16" s="155">
        <v>633000</v>
      </c>
    </row>
    <row r="17" spans="1:27" ht="13.5">
      <c r="A17" s="181" t="s">
        <v>113</v>
      </c>
      <c r="B17" s="185"/>
      <c r="C17" s="155">
        <v>84526</v>
      </c>
      <c r="D17" s="155">
        <v>0</v>
      </c>
      <c r="E17" s="156">
        <v>0</v>
      </c>
      <c r="F17" s="60">
        <v>627000</v>
      </c>
      <c r="G17" s="60">
        <v>49588</v>
      </c>
      <c r="H17" s="60">
        <v>49588</v>
      </c>
      <c r="I17" s="60">
        <v>50684</v>
      </c>
      <c r="J17" s="60">
        <v>149860</v>
      </c>
      <c r="K17" s="60">
        <v>0</v>
      </c>
      <c r="L17" s="60">
        <v>43026</v>
      </c>
      <c r="M17" s="60">
        <v>52509</v>
      </c>
      <c r="N17" s="60">
        <v>95535</v>
      </c>
      <c r="O17" s="60">
        <v>52754</v>
      </c>
      <c r="P17" s="60">
        <v>73851</v>
      </c>
      <c r="Q17" s="60">
        <v>73658</v>
      </c>
      <c r="R17" s="60">
        <v>200263</v>
      </c>
      <c r="S17" s="60">
        <v>60053</v>
      </c>
      <c r="T17" s="60">
        <v>61767</v>
      </c>
      <c r="U17" s="60">
        <v>0</v>
      </c>
      <c r="V17" s="60">
        <v>121820</v>
      </c>
      <c r="W17" s="60">
        <v>567478</v>
      </c>
      <c r="X17" s="60"/>
      <c r="Y17" s="60">
        <v>567478</v>
      </c>
      <c r="Z17" s="140">
        <v>0</v>
      </c>
      <c r="AA17" s="155">
        <v>627000</v>
      </c>
    </row>
    <row r="18" spans="1:27" ht="13.5">
      <c r="A18" s="183" t="s">
        <v>114</v>
      </c>
      <c r="B18" s="182"/>
      <c r="C18" s="155">
        <v>106635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63341</v>
      </c>
      <c r="N18" s="60">
        <v>63341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63341</v>
      </c>
      <c r="X18" s="60"/>
      <c r="Y18" s="60">
        <v>63341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105683727</v>
      </c>
      <c r="D19" s="155">
        <v>0</v>
      </c>
      <c r="E19" s="156">
        <v>121188000</v>
      </c>
      <c r="F19" s="60">
        <v>121712000</v>
      </c>
      <c r="G19" s="60">
        <v>48324837</v>
      </c>
      <c r="H19" s="60">
        <v>352728</v>
      </c>
      <c r="I19" s="60">
        <v>153103</v>
      </c>
      <c r="J19" s="60">
        <v>48830668</v>
      </c>
      <c r="K19" s="60">
        <v>588103</v>
      </c>
      <c r="L19" s="60">
        <v>39136053</v>
      </c>
      <c r="M19" s="60">
        <v>0</v>
      </c>
      <c r="N19" s="60">
        <v>39724156</v>
      </c>
      <c r="O19" s="60">
        <v>917627</v>
      </c>
      <c r="P19" s="60">
        <v>1674882</v>
      </c>
      <c r="Q19" s="60">
        <v>29351652</v>
      </c>
      <c r="R19" s="60">
        <v>31944161</v>
      </c>
      <c r="S19" s="60">
        <v>1131853</v>
      </c>
      <c r="T19" s="60">
        <v>30000</v>
      </c>
      <c r="U19" s="60">
        <v>0</v>
      </c>
      <c r="V19" s="60">
        <v>1161853</v>
      </c>
      <c r="W19" s="60">
        <v>121660838</v>
      </c>
      <c r="X19" s="60">
        <v>121188000</v>
      </c>
      <c r="Y19" s="60">
        <v>472838</v>
      </c>
      <c r="Z19" s="140">
        <v>0.39</v>
      </c>
      <c r="AA19" s="155">
        <v>121712000</v>
      </c>
    </row>
    <row r="20" spans="1:27" ht="13.5">
      <c r="A20" s="181" t="s">
        <v>35</v>
      </c>
      <c r="B20" s="185"/>
      <c r="C20" s="155">
        <v>541981</v>
      </c>
      <c r="D20" s="155">
        <v>0</v>
      </c>
      <c r="E20" s="156">
        <v>169000</v>
      </c>
      <c r="F20" s="54">
        <v>859000</v>
      </c>
      <c r="G20" s="54">
        <v>215847</v>
      </c>
      <c r="H20" s="54">
        <v>248276</v>
      </c>
      <c r="I20" s="54">
        <v>42049</v>
      </c>
      <c r="J20" s="54">
        <v>506172</v>
      </c>
      <c r="K20" s="54">
        <v>61557</v>
      </c>
      <c r="L20" s="54">
        <v>41205</v>
      </c>
      <c r="M20" s="54">
        <v>83133</v>
      </c>
      <c r="N20" s="54">
        <v>185895</v>
      </c>
      <c r="O20" s="54">
        <v>148909</v>
      </c>
      <c r="P20" s="54">
        <v>59214</v>
      </c>
      <c r="Q20" s="54">
        <v>95280</v>
      </c>
      <c r="R20" s="54">
        <v>303403</v>
      </c>
      <c r="S20" s="54">
        <v>303142</v>
      </c>
      <c r="T20" s="54">
        <v>-107922</v>
      </c>
      <c r="U20" s="54">
        <v>0</v>
      </c>
      <c r="V20" s="54">
        <v>195220</v>
      </c>
      <c r="W20" s="54">
        <v>1190690</v>
      </c>
      <c r="X20" s="54">
        <v>168650</v>
      </c>
      <c r="Y20" s="54">
        <v>1022040</v>
      </c>
      <c r="Z20" s="184">
        <v>606.01</v>
      </c>
      <c r="AA20" s="130">
        <v>859000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877</v>
      </c>
      <c r="I21" s="82">
        <v>0</v>
      </c>
      <c r="J21" s="60">
        <v>877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877</v>
      </c>
      <c r="X21" s="60"/>
      <c r="Y21" s="60">
        <v>877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146404299</v>
      </c>
      <c r="D22" s="188">
        <f>SUM(D5:D21)</f>
        <v>0</v>
      </c>
      <c r="E22" s="189">
        <f t="shared" si="0"/>
        <v>160337680</v>
      </c>
      <c r="F22" s="190">
        <f t="shared" si="0"/>
        <v>172878378</v>
      </c>
      <c r="G22" s="190">
        <f t="shared" si="0"/>
        <v>69788414</v>
      </c>
      <c r="H22" s="190">
        <f t="shared" si="0"/>
        <v>2654790</v>
      </c>
      <c r="I22" s="190">
        <f t="shared" si="0"/>
        <v>2854920</v>
      </c>
      <c r="J22" s="190">
        <f t="shared" si="0"/>
        <v>75298124</v>
      </c>
      <c r="K22" s="190">
        <f t="shared" si="0"/>
        <v>2590729</v>
      </c>
      <c r="L22" s="190">
        <f t="shared" si="0"/>
        <v>41471084</v>
      </c>
      <c r="M22" s="190">
        <f t="shared" si="0"/>
        <v>2232927</v>
      </c>
      <c r="N22" s="190">
        <f t="shared" si="0"/>
        <v>46294740</v>
      </c>
      <c r="O22" s="190">
        <f t="shared" si="0"/>
        <v>4198725</v>
      </c>
      <c r="P22" s="190">
        <f t="shared" si="0"/>
        <v>3749315</v>
      </c>
      <c r="Q22" s="190">
        <f t="shared" si="0"/>
        <v>32051669</v>
      </c>
      <c r="R22" s="190">
        <f t="shared" si="0"/>
        <v>39999709</v>
      </c>
      <c r="S22" s="190">
        <f t="shared" si="0"/>
        <v>3674709</v>
      </c>
      <c r="T22" s="190">
        <f t="shared" si="0"/>
        <v>2613823</v>
      </c>
      <c r="U22" s="190">
        <f t="shared" si="0"/>
        <v>0</v>
      </c>
      <c r="V22" s="190">
        <f t="shared" si="0"/>
        <v>6288532</v>
      </c>
      <c r="W22" s="190">
        <f t="shared" si="0"/>
        <v>167881105</v>
      </c>
      <c r="X22" s="190">
        <f t="shared" si="0"/>
        <v>160336814</v>
      </c>
      <c r="Y22" s="190">
        <f t="shared" si="0"/>
        <v>7544291</v>
      </c>
      <c r="Z22" s="191">
        <f>+IF(X22&lt;&gt;0,+(Y22/X22)*100,0)</f>
        <v>4.7052768555074325</v>
      </c>
      <c r="AA22" s="188">
        <f>SUM(AA5:AA21)</f>
        <v>172878378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31111275</v>
      </c>
      <c r="D25" s="155">
        <v>0</v>
      </c>
      <c r="E25" s="156">
        <v>38960022</v>
      </c>
      <c r="F25" s="60">
        <v>38960000</v>
      </c>
      <c r="G25" s="60">
        <v>2677246</v>
      </c>
      <c r="H25" s="60">
        <v>2728840</v>
      </c>
      <c r="I25" s="60">
        <v>3207587</v>
      </c>
      <c r="J25" s="60">
        <v>8613673</v>
      </c>
      <c r="K25" s="60">
        <v>2960620</v>
      </c>
      <c r="L25" s="60">
        <v>2792539</v>
      </c>
      <c r="M25" s="60">
        <v>3009532</v>
      </c>
      <c r="N25" s="60">
        <v>8762691</v>
      </c>
      <c r="O25" s="60">
        <v>2988940</v>
      </c>
      <c r="P25" s="60">
        <v>3050624</v>
      </c>
      <c r="Q25" s="60">
        <v>2811208</v>
      </c>
      <c r="R25" s="60">
        <v>8850772</v>
      </c>
      <c r="S25" s="60">
        <v>2929160</v>
      </c>
      <c r="T25" s="60">
        <v>2932448</v>
      </c>
      <c r="U25" s="60">
        <v>0</v>
      </c>
      <c r="V25" s="60">
        <v>5861608</v>
      </c>
      <c r="W25" s="60">
        <v>32088744</v>
      </c>
      <c r="X25" s="60">
        <v>38960038</v>
      </c>
      <c r="Y25" s="60">
        <v>-6871294</v>
      </c>
      <c r="Z25" s="140">
        <v>-17.64</v>
      </c>
      <c r="AA25" s="155">
        <v>38960000</v>
      </c>
    </row>
    <row r="26" spans="1:27" ht="13.5">
      <c r="A26" s="183" t="s">
        <v>38</v>
      </c>
      <c r="B26" s="182"/>
      <c r="C26" s="155">
        <v>9388737</v>
      </c>
      <c r="D26" s="155">
        <v>0</v>
      </c>
      <c r="E26" s="156">
        <v>18180000</v>
      </c>
      <c r="F26" s="60">
        <v>10101559</v>
      </c>
      <c r="G26" s="60">
        <v>785524</v>
      </c>
      <c r="H26" s="60">
        <v>789367</v>
      </c>
      <c r="I26" s="60">
        <v>794706</v>
      </c>
      <c r="J26" s="60">
        <v>2369597</v>
      </c>
      <c r="K26" s="60">
        <v>797798</v>
      </c>
      <c r="L26" s="60">
        <v>797798</v>
      </c>
      <c r="M26" s="60">
        <v>797798</v>
      </c>
      <c r="N26" s="60">
        <v>2393394</v>
      </c>
      <c r="O26" s="60">
        <v>1094723</v>
      </c>
      <c r="P26" s="60">
        <v>813579</v>
      </c>
      <c r="Q26" s="60">
        <v>838253</v>
      </c>
      <c r="R26" s="60">
        <v>2746555</v>
      </c>
      <c r="S26" s="60">
        <v>834718</v>
      </c>
      <c r="T26" s="60">
        <v>834718</v>
      </c>
      <c r="U26" s="60">
        <v>0</v>
      </c>
      <c r="V26" s="60">
        <v>1669436</v>
      </c>
      <c r="W26" s="60">
        <v>9178982</v>
      </c>
      <c r="X26" s="60">
        <v>18179507</v>
      </c>
      <c r="Y26" s="60">
        <v>-9000525</v>
      </c>
      <c r="Z26" s="140">
        <v>-49.51</v>
      </c>
      <c r="AA26" s="155">
        <v>10101559</v>
      </c>
    </row>
    <row r="27" spans="1:27" ht="13.5">
      <c r="A27" s="183" t="s">
        <v>118</v>
      </c>
      <c r="B27" s="182"/>
      <c r="C27" s="155">
        <v>1361591</v>
      </c>
      <c r="D27" s="155">
        <v>0</v>
      </c>
      <c r="E27" s="156">
        <v>1200000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1200000</v>
      </c>
      <c r="Y27" s="60">
        <v>-1200000</v>
      </c>
      <c r="Z27" s="140">
        <v>-100</v>
      </c>
      <c r="AA27" s="155">
        <v>0</v>
      </c>
    </row>
    <row r="28" spans="1:27" ht="13.5">
      <c r="A28" s="183" t="s">
        <v>39</v>
      </c>
      <c r="B28" s="182"/>
      <c r="C28" s="155">
        <v>8343312</v>
      </c>
      <c r="D28" s="155">
        <v>0</v>
      </c>
      <c r="E28" s="156">
        <v>6500000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5728332</v>
      </c>
      <c r="R28" s="60">
        <v>5728332</v>
      </c>
      <c r="S28" s="60">
        <v>0</v>
      </c>
      <c r="T28" s="60">
        <v>781634</v>
      </c>
      <c r="U28" s="60">
        <v>0</v>
      </c>
      <c r="V28" s="60">
        <v>781634</v>
      </c>
      <c r="W28" s="60">
        <v>6509966</v>
      </c>
      <c r="X28" s="60">
        <v>6500000</v>
      </c>
      <c r="Y28" s="60">
        <v>9966</v>
      </c>
      <c r="Z28" s="140">
        <v>0.15</v>
      </c>
      <c r="AA28" s="155">
        <v>0</v>
      </c>
    </row>
    <row r="29" spans="1:27" ht="13.5">
      <c r="A29" s="183" t="s">
        <v>40</v>
      </c>
      <c r="B29" s="182"/>
      <c r="C29" s="155">
        <v>31474</v>
      </c>
      <c r="D29" s="155">
        <v>0</v>
      </c>
      <c r="E29" s="156">
        <v>4000</v>
      </c>
      <c r="F29" s="60">
        <v>0</v>
      </c>
      <c r="G29" s="60">
        <v>0</v>
      </c>
      <c r="H29" s="60">
        <v>0</v>
      </c>
      <c r="I29" s="60">
        <v>128792</v>
      </c>
      <c r="J29" s="60">
        <v>128792</v>
      </c>
      <c r="K29" s="60">
        <v>0</v>
      </c>
      <c r="L29" s="60">
        <v>-119572</v>
      </c>
      <c r="M29" s="60">
        <v>0</v>
      </c>
      <c r="N29" s="60">
        <v>-119572</v>
      </c>
      <c r="O29" s="60">
        <v>0</v>
      </c>
      <c r="P29" s="60">
        <v>0</v>
      </c>
      <c r="Q29" s="60">
        <v>128792</v>
      </c>
      <c r="R29" s="60">
        <v>128792</v>
      </c>
      <c r="S29" s="60">
        <v>-122570</v>
      </c>
      <c r="T29" s="60">
        <v>0</v>
      </c>
      <c r="U29" s="60">
        <v>0</v>
      </c>
      <c r="V29" s="60">
        <v>-122570</v>
      </c>
      <c r="W29" s="60">
        <v>15442</v>
      </c>
      <c r="X29" s="60">
        <v>4202</v>
      </c>
      <c r="Y29" s="60">
        <v>11240</v>
      </c>
      <c r="Z29" s="140">
        <v>267.49</v>
      </c>
      <c r="AA29" s="155">
        <v>0</v>
      </c>
    </row>
    <row r="30" spans="1:27" ht="13.5">
      <c r="A30" s="183" t="s">
        <v>119</v>
      </c>
      <c r="B30" s="182"/>
      <c r="C30" s="155">
        <v>17314896</v>
      </c>
      <c r="D30" s="155">
        <v>0</v>
      </c>
      <c r="E30" s="156">
        <v>18800000</v>
      </c>
      <c r="F30" s="60">
        <v>18800000</v>
      </c>
      <c r="G30" s="60">
        <v>1864870</v>
      </c>
      <c r="H30" s="60">
        <v>0</v>
      </c>
      <c r="I30" s="60">
        <v>3552606</v>
      </c>
      <c r="J30" s="60">
        <v>5417476</v>
      </c>
      <c r="K30" s="60">
        <v>0</v>
      </c>
      <c r="L30" s="60">
        <v>2316814</v>
      </c>
      <c r="M30" s="60">
        <v>1126998</v>
      </c>
      <c r="N30" s="60">
        <v>3443812</v>
      </c>
      <c r="O30" s="60">
        <v>-27255</v>
      </c>
      <c r="P30" s="60">
        <v>2255314</v>
      </c>
      <c r="Q30" s="60">
        <v>1087439</v>
      </c>
      <c r="R30" s="60">
        <v>3315498</v>
      </c>
      <c r="S30" s="60">
        <v>1118171</v>
      </c>
      <c r="T30" s="60">
        <v>1137435</v>
      </c>
      <c r="U30" s="60">
        <v>0</v>
      </c>
      <c r="V30" s="60">
        <v>2255606</v>
      </c>
      <c r="W30" s="60">
        <v>14432392</v>
      </c>
      <c r="X30" s="60">
        <v>18800000</v>
      </c>
      <c r="Y30" s="60">
        <v>-4367608</v>
      </c>
      <c r="Z30" s="140">
        <v>-23.23</v>
      </c>
      <c r="AA30" s="155">
        <v>18800000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837000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836716</v>
      </c>
      <c r="Y31" s="60">
        <v>-836716</v>
      </c>
      <c r="Z31" s="140">
        <v>-100</v>
      </c>
      <c r="AA31" s="155">
        <v>0</v>
      </c>
    </row>
    <row r="32" spans="1:27" ht="13.5">
      <c r="A32" s="183" t="s">
        <v>121</v>
      </c>
      <c r="B32" s="182"/>
      <c r="C32" s="155">
        <v>2806041</v>
      </c>
      <c r="D32" s="155">
        <v>0</v>
      </c>
      <c r="E32" s="156">
        <v>7584801</v>
      </c>
      <c r="F32" s="60">
        <v>7831000</v>
      </c>
      <c r="G32" s="60">
        <v>322390</v>
      </c>
      <c r="H32" s="60">
        <v>1158040</v>
      </c>
      <c r="I32" s="60">
        <v>935735</v>
      </c>
      <c r="J32" s="60">
        <v>2416165</v>
      </c>
      <c r="K32" s="60">
        <v>85308</v>
      </c>
      <c r="L32" s="60">
        <v>612173</v>
      </c>
      <c r="M32" s="60">
        <v>659732</v>
      </c>
      <c r="N32" s="60">
        <v>1357213</v>
      </c>
      <c r="O32" s="60">
        <v>334587</v>
      </c>
      <c r="P32" s="60">
        <v>664787</v>
      </c>
      <c r="Q32" s="60">
        <v>71841</v>
      </c>
      <c r="R32" s="60">
        <v>1071215</v>
      </c>
      <c r="S32" s="60">
        <v>388834</v>
      </c>
      <c r="T32" s="60">
        <v>356588</v>
      </c>
      <c r="U32" s="60">
        <v>0</v>
      </c>
      <c r="V32" s="60">
        <v>745422</v>
      </c>
      <c r="W32" s="60">
        <v>5590015</v>
      </c>
      <c r="X32" s="60">
        <v>7584800</v>
      </c>
      <c r="Y32" s="60">
        <v>-1994785</v>
      </c>
      <c r="Z32" s="140">
        <v>-26.3</v>
      </c>
      <c r="AA32" s="155">
        <v>7831000</v>
      </c>
    </row>
    <row r="33" spans="1:27" ht="13.5">
      <c r="A33" s="183" t="s">
        <v>42</v>
      </c>
      <c r="B33" s="182"/>
      <c r="C33" s="155">
        <v>28429106</v>
      </c>
      <c r="D33" s="155">
        <v>0</v>
      </c>
      <c r="E33" s="156">
        <v>3300000</v>
      </c>
      <c r="F33" s="60">
        <v>2550000</v>
      </c>
      <c r="G33" s="60">
        <v>175210</v>
      </c>
      <c r="H33" s="60">
        <v>150029</v>
      </c>
      <c r="I33" s="60">
        <v>606866</v>
      </c>
      <c r="J33" s="60">
        <v>932105</v>
      </c>
      <c r="K33" s="60">
        <v>914498</v>
      </c>
      <c r="L33" s="60">
        <v>759013</v>
      </c>
      <c r="M33" s="60">
        <v>1299660</v>
      </c>
      <c r="N33" s="60">
        <v>2973171</v>
      </c>
      <c r="O33" s="60">
        <v>-24221</v>
      </c>
      <c r="P33" s="60">
        <v>357232</v>
      </c>
      <c r="Q33" s="60">
        <v>523313</v>
      </c>
      <c r="R33" s="60">
        <v>856324</v>
      </c>
      <c r="S33" s="60">
        <v>535896</v>
      </c>
      <c r="T33" s="60">
        <v>193928</v>
      </c>
      <c r="U33" s="60">
        <v>0</v>
      </c>
      <c r="V33" s="60">
        <v>729824</v>
      </c>
      <c r="W33" s="60">
        <v>5491424</v>
      </c>
      <c r="X33" s="60">
        <v>3300000</v>
      </c>
      <c r="Y33" s="60">
        <v>2191424</v>
      </c>
      <c r="Z33" s="140">
        <v>66.41</v>
      </c>
      <c r="AA33" s="155">
        <v>2550000</v>
      </c>
    </row>
    <row r="34" spans="1:27" ht="13.5">
      <c r="A34" s="183" t="s">
        <v>43</v>
      </c>
      <c r="B34" s="182"/>
      <c r="C34" s="155">
        <v>36563736</v>
      </c>
      <c r="D34" s="155">
        <v>0</v>
      </c>
      <c r="E34" s="156">
        <v>31874619</v>
      </c>
      <c r="F34" s="60">
        <v>54585000</v>
      </c>
      <c r="G34" s="60">
        <v>1117473</v>
      </c>
      <c r="H34" s="60">
        <v>1017925</v>
      </c>
      <c r="I34" s="60">
        <v>2568582</v>
      </c>
      <c r="J34" s="60">
        <v>4703980</v>
      </c>
      <c r="K34" s="60">
        <v>2483416</v>
      </c>
      <c r="L34" s="60">
        <v>3820973</v>
      </c>
      <c r="M34" s="60">
        <v>4360975</v>
      </c>
      <c r="N34" s="60">
        <v>10665364</v>
      </c>
      <c r="O34" s="60">
        <v>1737349</v>
      </c>
      <c r="P34" s="60">
        <v>3540356</v>
      </c>
      <c r="Q34" s="60">
        <v>3969984</v>
      </c>
      <c r="R34" s="60">
        <v>9247689</v>
      </c>
      <c r="S34" s="60">
        <v>4974519</v>
      </c>
      <c r="T34" s="60">
        <v>-1255541</v>
      </c>
      <c r="U34" s="60">
        <v>0</v>
      </c>
      <c r="V34" s="60">
        <v>3718978</v>
      </c>
      <c r="W34" s="60">
        <v>28336011</v>
      </c>
      <c r="X34" s="60">
        <v>31875179</v>
      </c>
      <c r="Y34" s="60">
        <v>-3539168</v>
      </c>
      <c r="Z34" s="140">
        <v>-11.1</v>
      </c>
      <c r="AA34" s="155">
        <v>54585000</v>
      </c>
    </row>
    <row r="35" spans="1:27" ht="13.5">
      <c r="A35" s="181" t="s">
        <v>122</v>
      </c>
      <c r="B35" s="185"/>
      <c r="C35" s="155">
        <v>20127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135370295</v>
      </c>
      <c r="D36" s="188">
        <f>SUM(D25:D35)</f>
        <v>0</v>
      </c>
      <c r="E36" s="189">
        <f t="shared" si="1"/>
        <v>127240442</v>
      </c>
      <c r="F36" s="190">
        <f t="shared" si="1"/>
        <v>132827559</v>
      </c>
      <c r="G36" s="190">
        <f t="shared" si="1"/>
        <v>6942713</v>
      </c>
      <c r="H36" s="190">
        <f t="shared" si="1"/>
        <v>5844201</v>
      </c>
      <c r="I36" s="190">
        <f t="shared" si="1"/>
        <v>11794874</v>
      </c>
      <c r="J36" s="190">
        <f t="shared" si="1"/>
        <v>24581788</v>
      </c>
      <c r="K36" s="190">
        <f t="shared" si="1"/>
        <v>7241640</v>
      </c>
      <c r="L36" s="190">
        <f t="shared" si="1"/>
        <v>10979738</v>
      </c>
      <c r="M36" s="190">
        <f t="shared" si="1"/>
        <v>11254695</v>
      </c>
      <c r="N36" s="190">
        <f t="shared" si="1"/>
        <v>29476073</v>
      </c>
      <c r="O36" s="190">
        <f t="shared" si="1"/>
        <v>6104123</v>
      </c>
      <c r="P36" s="190">
        <f t="shared" si="1"/>
        <v>10681892</v>
      </c>
      <c r="Q36" s="190">
        <f t="shared" si="1"/>
        <v>15159162</v>
      </c>
      <c r="R36" s="190">
        <f t="shared" si="1"/>
        <v>31945177</v>
      </c>
      <c r="S36" s="190">
        <f t="shared" si="1"/>
        <v>10658728</v>
      </c>
      <c r="T36" s="190">
        <f t="shared" si="1"/>
        <v>4981210</v>
      </c>
      <c r="U36" s="190">
        <f t="shared" si="1"/>
        <v>0</v>
      </c>
      <c r="V36" s="190">
        <f t="shared" si="1"/>
        <v>15639938</v>
      </c>
      <c r="W36" s="190">
        <f t="shared" si="1"/>
        <v>101642976</v>
      </c>
      <c r="X36" s="190">
        <f t="shared" si="1"/>
        <v>127240442</v>
      </c>
      <c r="Y36" s="190">
        <f t="shared" si="1"/>
        <v>-25597466</v>
      </c>
      <c r="Z36" s="191">
        <f>+IF(X36&lt;&gt;0,+(Y36/X36)*100,0)</f>
        <v>-20.11739789460964</v>
      </c>
      <c r="AA36" s="188">
        <f>SUM(AA25:AA35)</f>
        <v>132827559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11034004</v>
      </c>
      <c r="D38" s="199">
        <f>+D22-D36</f>
        <v>0</v>
      </c>
      <c r="E38" s="200">
        <f t="shared" si="2"/>
        <v>33097238</v>
      </c>
      <c r="F38" s="106">
        <f t="shared" si="2"/>
        <v>40050819</v>
      </c>
      <c r="G38" s="106">
        <f t="shared" si="2"/>
        <v>62845701</v>
      </c>
      <c r="H38" s="106">
        <f t="shared" si="2"/>
        <v>-3189411</v>
      </c>
      <c r="I38" s="106">
        <f t="shared" si="2"/>
        <v>-8939954</v>
      </c>
      <c r="J38" s="106">
        <f t="shared" si="2"/>
        <v>50716336</v>
      </c>
      <c r="K38" s="106">
        <f t="shared" si="2"/>
        <v>-4650911</v>
      </c>
      <c r="L38" s="106">
        <f t="shared" si="2"/>
        <v>30491346</v>
      </c>
      <c r="M38" s="106">
        <f t="shared" si="2"/>
        <v>-9021768</v>
      </c>
      <c r="N38" s="106">
        <f t="shared" si="2"/>
        <v>16818667</v>
      </c>
      <c r="O38" s="106">
        <f t="shared" si="2"/>
        <v>-1905398</v>
      </c>
      <c r="P38" s="106">
        <f t="shared" si="2"/>
        <v>-6932577</v>
      </c>
      <c r="Q38" s="106">
        <f t="shared" si="2"/>
        <v>16892507</v>
      </c>
      <c r="R38" s="106">
        <f t="shared" si="2"/>
        <v>8054532</v>
      </c>
      <c r="S38" s="106">
        <f t="shared" si="2"/>
        <v>-6984019</v>
      </c>
      <c r="T38" s="106">
        <f t="shared" si="2"/>
        <v>-2367387</v>
      </c>
      <c r="U38" s="106">
        <f t="shared" si="2"/>
        <v>0</v>
      </c>
      <c r="V38" s="106">
        <f t="shared" si="2"/>
        <v>-9351406</v>
      </c>
      <c r="W38" s="106">
        <f t="shared" si="2"/>
        <v>66238129</v>
      </c>
      <c r="X38" s="106">
        <f>IF(F22=F36,0,X22-X36)</f>
        <v>33096372</v>
      </c>
      <c r="Y38" s="106">
        <f t="shared" si="2"/>
        <v>33141757</v>
      </c>
      <c r="Z38" s="201">
        <f>+IF(X38&lt;&gt;0,+(Y38/X38)*100,0)</f>
        <v>100.13712983404947</v>
      </c>
      <c r="AA38" s="199">
        <f>+AA22-AA36</f>
        <v>40050819</v>
      </c>
    </row>
    <row r="39" spans="1:27" ht="13.5">
      <c r="A39" s="181" t="s">
        <v>46</v>
      </c>
      <c r="B39" s="185"/>
      <c r="C39" s="155">
        <v>27175557</v>
      </c>
      <c r="D39" s="155">
        <v>0</v>
      </c>
      <c r="E39" s="156">
        <v>58246000</v>
      </c>
      <c r="F39" s="60">
        <v>64246000</v>
      </c>
      <c r="G39" s="60">
        <v>16880316</v>
      </c>
      <c r="H39" s="60">
        <v>2416198</v>
      </c>
      <c r="I39" s="60">
        <v>8105379</v>
      </c>
      <c r="J39" s="60">
        <v>27401893</v>
      </c>
      <c r="K39" s="60">
        <v>0</v>
      </c>
      <c r="L39" s="60">
        <v>9262822</v>
      </c>
      <c r="M39" s="60">
        <v>0</v>
      </c>
      <c r="N39" s="60">
        <v>9262822</v>
      </c>
      <c r="O39" s="60">
        <v>7083687</v>
      </c>
      <c r="P39" s="60">
        <v>1938627</v>
      </c>
      <c r="Q39" s="60">
        <v>17673177</v>
      </c>
      <c r="R39" s="60">
        <v>26695491</v>
      </c>
      <c r="S39" s="60">
        <v>8782088</v>
      </c>
      <c r="T39" s="60">
        <v>0</v>
      </c>
      <c r="U39" s="60">
        <v>0</v>
      </c>
      <c r="V39" s="60">
        <v>8782088</v>
      </c>
      <c r="W39" s="60">
        <v>72142294</v>
      </c>
      <c r="X39" s="60">
        <v>58246000</v>
      </c>
      <c r="Y39" s="60">
        <v>13896294</v>
      </c>
      <c r="Z39" s="140">
        <v>23.86</v>
      </c>
      <c r="AA39" s="155">
        <v>64246000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38209561</v>
      </c>
      <c r="D42" s="206">
        <f>SUM(D38:D41)</f>
        <v>0</v>
      </c>
      <c r="E42" s="207">
        <f t="shared" si="3"/>
        <v>91343238</v>
      </c>
      <c r="F42" s="88">
        <f t="shared" si="3"/>
        <v>104296819</v>
      </c>
      <c r="G42" s="88">
        <f t="shared" si="3"/>
        <v>79726017</v>
      </c>
      <c r="H42" s="88">
        <f t="shared" si="3"/>
        <v>-773213</v>
      </c>
      <c r="I42" s="88">
        <f t="shared" si="3"/>
        <v>-834575</v>
      </c>
      <c r="J42" s="88">
        <f t="shared" si="3"/>
        <v>78118229</v>
      </c>
      <c r="K42" s="88">
        <f t="shared" si="3"/>
        <v>-4650911</v>
      </c>
      <c r="L42" s="88">
        <f t="shared" si="3"/>
        <v>39754168</v>
      </c>
      <c r="M42" s="88">
        <f t="shared" si="3"/>
        <v>-9021768</v>
      </c>
      <c r="N42" s="88">
        <f t="shared" si="3"/>
        <v>26081489</v>
      </c>
      <c r="O42" s="88">
        <f t="shared" si="3"/>
        <v>5178289</v>
      </c>
      <c r="P42" s="88">
        <f t="shared" si="3"/>
        <v>-4993950</v>
      </c>
      <c r="Q42" s="88">
        <f t="shared" si="3"/>
        <v>34565684</v>
      </c>
      <c r="R42" s="88">
        <f t="shared" si="3"/>
        <v>34750023</v>
      </c>
      <c r="S42" s="88">
        <f t="shared" si="3"/>
        <v>1798069</v>
      </c>
      <c r="T42" s="88">
        <f t="shared" si="3"/>
        <v>-2367387</v>
      </c>
      <c r="U42" s="88">
        <f t="shared" si="3"/>
        <v>0</v>
      </c>
      <c r="V42" s="88">
        <f t="shared" si="3"/>
        <v>-569318</v>
      </c>
      <c r="W42" s="88">
        <f t="shared" si="3"/>
        <v>138380423</v>
      </c>
      <c r="X42" s="88">
        <f t="shared" si="3"/>
        <v>91342372</v>
      </c>
      <c r="Y42" s="88">
        <f t="shared" si="3"/>
        <v>47038051</v>
      </c>
      <c r="Z42" s="208">
        <f>+IF(X42&lt;&gt;0,+(Y42/X42)*100,0)</f>
        <v>51.496419427338715</v>
      </c>
      <c r="AA42" s="206">
        <f>SUM(AA38:AA41)</f>
        <v>104296819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38209561</v>
      </c>
      <c r="D44" s="210">
        <f>+D42-D43</f>
        <v>0</v>
      </c>
      <c r="E44" s="211">
        <f t="shared" si="4"/>
        <v>91343238</v>
      </c>
      <c r="F44" s="77">
        <f t="shared" si="4"/>
        <v>104296819</v>
      </c>
      <c r="G44" s="77">
        <f t="shared" si="4"/>
        <v>79726017</v>
      </c>
      <c r="H44" s="77">
        <f t="shared" si="4"/>
        <v>-773213</v>
      </c>
      <c r="I44" s="77">
        <f t="shared" si="4"/>
        <v>-834575</v>
      </c>
      <c r="J44" s="77">
        <f t="shared" si="4"/>
        <v>78118229</v>
      </c>
      <c r="K44" s="77">
        <f t="shared" si="4"/>
        <v>-4650911</v>
      </c>
      <c r="L44" s="77">
        <f t="shared" si="4"/>
        <v>39754168</v>
      </c>
      <c r="M44" s="77">
        <f t="shared" si="4"/>
        <v>-9021768</v>
      </c>
      <c r="N44" s="77">
        <f t="shared" si="4"/>
        <v>26081489</v>
      </c>
      <c r="O44" s="77">
        <f t="shared" si="4"/>
        <v>5178289</v>
      </c>
      <c r="P44" s="77">
        <f t="shared" si="4"/>
        <v>-4993950</v>
      </c>
      <c r="Q44" s="77">
        <f t="shared" si="4"/>
        <v>34565684</v>
      </c>
      <c r="R44" s="77">
        <f t="shared" si="4"/>
        <v>34750023</v>
      </c>
      <c r="S44" s="77">
        <f t="shared" si="4"/>
        <v>1798069</v>
      </c>
      <c r="T44" s="77">
        <f t="shared" si="4"/>
        <v>-2367387</v>
      </c>
      <c r="U44" s="77">
        <f t="shared" si="4"/>
        <v>0</v>
      </c>
      <c r="V44" s="77">
        <f t="shared" si="4"/>
        <v>-569318</v>
      </c>
      <c r="W44" s="77">
        <f t="shared" si="4"/>
        <v>138380423</v>
      </c>
      <c r="X44" s="77">
        <f t="shared" si="4"/>
        <v>91342372</v>
      </c>
      <c r="Y44" s="77">
        <f t="shared" si="4"/>
        <v>47038051</v>
      </c>
      <c r="Z44" s="212">
        <f>+IF(X44&lt;&gt;0,+(Y44/X44)*100,0)</f>
        <v>51.496419427338715</v>
      </c>
      <c r="AA44" s="210">
        <f>+AA42-AA43</f>
        <v>104296819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38209561</v>
      </c>
      <c r="D46" s="206">
        <f>SUM(D44:D45)</f>
        <v>0</v>
      </c>
      <c r="E46" s="207">
        <f t="shared" si="5"/>
        <v>91343238</v>
      </c>
      <c r="F46" s="88">
        <f t="shared" si="5"/>
        <v>104296819</v>
      </c>
      <c r="G46" s="88">
        <f t="shared" si="5"/>
        <v>79726017</v>
      </c>
      <c r="H46" s="88">
        <f t="shared" si="5"/>
        <v>-773213</v>
      </c>
      <c r="I46" s="88">
        <f t="shared" si="5"/>
        <v>-834575</v>
      </c>
      <c r="J46" s="88">
        <f t="shared" si="5"/>
        <v>78118229</v>
      </c>
      <c r="K46" s="88">
        <f t="shared" si="5"/>
        <v>-4650911</v>
      </c>
      <c r="L46" s="88">
        <f t="shared" si="5"/>
        <v>39754168</v>
      </c>
      <c r="M46" s="88">
        <f t="shared" si="5"/>
        <v>-9021768</v>
      </c>
      <c r="N46" s="88">
        <f t="shared" si="5"/>
        <v>26081489</v>
      </c>
      <c r="O46" s="88">
        <f t="shared" si="5"/>
        <v>5178289</v>
      </c>
      <c r="P46" s="88">
        <f t="shared" si="5"/>
        <v>-4993950</v>
      </c>
      <c r="Q46" s="88">
        <f t="shared" si="5"/>
        <v>34565684</v>
      </c>
      <c r="R46" s="88">
        <f t="shared" si="5"/>
        <v>34750023</v>
      </c>
      <c r="S46" s="88">
        <f t="shared" si="5"/>
        <v>1798069</v>
      </c>
      <c r="T46" s="88">
        <f t="shared" si="5"/>
        <v>-2367387</v>
      </c>
      <c r="U46" s="88">
        <f t="shared" si="5"/>
        <v>0</v>
      </c>
      <c r="V46" s="88">
        <f t="shared" si="5"/>
        <v>-569318</v>
      </c>
      <c r="W46" s="88">
        <f t="shared" si="5"/>
        <v>138380423</v>
      </c>
      <c r="X46" s="88">
        <f t="shared" si="5"/>
        <v>91342372</v>
      </c>
      <c r="Y46" s="88">
        <f t="shared" si="5"/>
        <v>47038051</v>
      </c>
      <c r="Z46" s="208">
        <f>+IF(X46&lt;&gt;0,+(Y46/X46)*100,0)</f>
        <v>51.496419427338715</v>
      </c>
      <c r="AA46" s="206">
        <f>SUM(AA44:AA45)</f>
        <v>104296819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38209561</v>
      </c>
      <c r="D48" s="217">
        <f>SUM(D46:D47)</f>
        <v>0</v>
      </c>
      <c r="E48" s="218">
        <f t="shared" si="6"/>
        <v>91343238</v>
      </c>
      <c r="F48" s="219">
        <f t="shared" si="6"/>
        <v>104296819</v>
      </c>
      <c r="G48" s="219">
        <f t="shared" si="6"/>
        <v>79726017</v>
      </c>
      <c r="H48" s="220">
        <f t="shared" si="6"/>
        <v>-773213</v>
      </c>
      <c r="I48" s="220">
        <f t="shared" si="6"/>
        <v>-834575</v>
      </c>
      <c r="J48" s="220">
        <f t="shared" si="6"/>
        <v>78118229</v>
      </c>
      <c r="K48" s="220">
        <f t="shared" si="6"/>
        <v>-4650911</v>
      </c>
      <c r="L48" s="220">
        <f t="shared" si="6"/>
        <v>39754168</v>
      </c>
      <c r="M48" s="219">
        <f t="shared" si="6"/>
        <v>-9021768</v>
      </c>
      <c r="N48" s="219">
        <f t="shared" si="6"/>
        <v>26081489</v>
      </c>
      <c r="O48" s="220">
        <f t="shared" si="6"/>
        <v>5178289</v>
      </c>
      <c r="P48" s="220">
        <f t="shared" si="6"/>
        <v>-4993950</v>
      </c>
      <c r="Q48" s="220">
        <f t="shared" si="6"/>
        <v>34565684</v>
      </c>
      <c r="R48" s="220">
        <f t="shared" si="6"/>
        <v>34750023</v>
      </c>
      <c r="S48" s="220">
        <f t="shared" si="6"/>
        <v>1798069</v>
      </c>
      <c r="T48" s="219">
        <f t="shared" si="6"/>
        <v>-2367387</v>
      </c>
      <c r="U48" s="219">
        <f t="shared" si="6"/>
        <v>0</v>
      </c>
      <c r="V48" s="220">
        <f t="shared" si="6"/>
        <v>-569318</v>
      </c>
      <c r="W48" s="220">
        <f t="shared" si="6"/>
        <v>138380423</v>
      </c>
      <c r="X48" s="220">
        <f t="shared" si="6"/>
        <v>91342372</v>
      </c>
      <c r="Y48" s="220">
        <f t="shared" si="6"/>
        <v>47038051</v>
      </c>
      <c r="Z48" s="221">
        <f>+IF(X48&lt;&gt;0,+(Y48/X48)*100,0)</f>
        <v>51.496419427338715</v>
      </c>
      <c r="AA48" s="222">
        <f>SUM(AA46:AA47)</f>
        <v>104296819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4822082</v>
      </c>
      <c r="D5" s="153">
        <f>SUM(D6:D8)</f>
        <v>0</v>
      </c>
      <c r="E5" s="154">
        <f t="shared" si="0"/>
        <v>1505000</v>
      </c>
      <c r="F5" s="100">
        <f t="shared" si="0"/>
        <v>124312</v>
      </c>
      <c r="G5" s="100">
        <f t="shared" si="0"/>
        <v>19869125</v>
      </c>
      <c r="H5" s="100">
        <f t="shared" si="0"/>
        <v>5563341</v>
      </c>
      <c r="I5" s="100">
        <f t="shared" si="0"/>
        <v>5563341</v>
      </c>
      <c r="J5" s="100">
        <f t="shared" si="0"/>
        <v>30995807</v>
      </c>
      <c r="K5" s="100">
        <f t="shared" si="0"/>
        <v>561013</v>
      </c>
      <c r="L5" s="100">
        <f t="shared" si="0"/>
        <v>62800</v>
      </c>
      <c r="M5" s="100">
        <f t="shared" si="0"/>
        <v>1225188</v>
      </c>
      <c r="N5" s="100">
        <f t="shared" si="0"/>
        <v>1849001</v>
      </c>
      <c r="O5" s="100">
        <f t="shared" si="0"/>
        <v>0</v>
      </c>
      <c r="P5" s="100">
        <f t="shared" si="0"/>
        <v>57661</v>
      </c>
      <c r="Q5" s="100">
        <f t="shared" si="0"/>
        <v>0</v>
      </c>
      <c r="R5" s="100">
        <f t="shared" si="0"/>
        <v>57661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32902469</v>
      </c>
      <c r="X5" s="100">
        <f t="shared" si="0"/>
        <v>1505000</v>
      </c>
      <c r="Y5" s="100">
        <f t="shared" si="0"/>
        <v>31397469</v>
      </c>
      <c r="Z5" s="137">
        <f>+IF(X5&lt;&gt;0,+(Y5/X5)*100,0)</f>
        <v>2086.210564784053</v>
      </c>
      <c r="AA5" s="153">
        <f>SUM(AA6:AA8)</f>
        <v>124312</v>
      </c>
    </row>
    <row r="6" spans="1:27" ht="13.5">
      <c r="A6" s="138" t="s">
        <v>75</v>
      </c>
      <c r="B6" s="136"/>
      <c r="C6" s="155"/>
      <c r="D6" s="155"/>
      <c r="E6" s="156">
        <v>85000</v>
      </c>
      <c r="F6" s="60">
        <v>65000</v>
      </c>
      <c r="G6" s="60">
        <v>19869125</v>
      </c>
      <c r="H6" s="60">
        <v>5563341</v>
      </c>
      <c r="I6" s="60">
        <v>5563341</v>
      </c>
      <c r="J6" s="60">
        <v>30995807</v>
      </c>
      <c r="K6" s="60">
        <v>558613</v>
      </c>
      <c r="L6" s="60"/>
      <c r="M6" s="60">
        <v>1162388</v>
      </c>
      <c r="N6" s="60">
        <v>1721001</v>
      </c>
      <c r="O6" s="60"/>
      <c r="P6" s="60"/>
      <c r="Q6" s="60"/>
      <c r="R6" s="60"/>
      <c r="S6" s="60"/>
      <c r="T6" s="60"/>
      <c r="U6" s="60"/>
      <c r="V6" s="60"/>
      <c r="W6" s="60">
        <v>32716808</v>
      </c>
      <c r="X6" s="60">
        <v>85000</v>
      </c>
      <c r="Y6" s="60">
        <v>32631808</v>
      </c>
      <c r="Z6" s="140">
        <v>38390.36</v>
      </c>
      <c r="AA6" s="62">
        <v>65000</v>
      </c>
    </row>
    <row r="7" spans="1:27" ht="13.5">
      <c r="A7" s="138" t="s">
        <v>76</v>
      </c>
      <c r="B7" s="136"/>
      <c r="C7" s="157"/>
      <c r="D7" s="157"/>
      <c r="E7" s="158">
        <v>220000</v>
      </c>
      <c r="F7" s="159">
        <v>9320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220000</v>
      </c>
      <c r="Y7" s="159">
        <v>-220000</v>
      </c>
      <c r="Z7" s="141">
        <v>-100</v>
      </c>
      <c r="AA7" s="225">
        <v>9320</v>
      </c>
    </row>
    <row r="8" spans="1:27" ht="13.5">
      <c r="A8" s="138" t="s">
        <v>77</v>
      </c>
      <c r="B8" s="136"/>
      <c r="C8" s="155">
        <v>4822082</v>
      </c>
      <c r="D8" s="155"/>
      <c r="E8" s="156">
        <v>1200000</v>
      </c>
      <c r="F8" s="60">
        <v>49992</v>
      </c>
      <c r="G8" s="60"/>
      <c r="H8" s="60"/>
      <c r="I8" s="60"/>
      <c r="J8" s="60"/>
      <c r="K8" s="60">
        <v>2400</v>
      </c>
      <c r="L8" s="60">
        <v>62800</v>
      </c>
      <c r="M8" s="60">
        <v>62800</v>
      </c>
      <c r="N8" s="60">
        <v>128000</v>
      </c>
      <c r="O8" s="60"/>
      <c r="P8" s="60">
        <v>57661</v>
      </c>
      <c r="Q8" s="60"/>
      <c r="R8" s="60">
        <v>57661</v>
      </c>
      <c r="S8" s="60"/>
      <c r="T8" s="60"/>
      <c r="U8" s="60"/>
      <c r="V8" s="60"/>
      <c r="W8" s="60">
        <v>185661</v>
      </c>
      <c r="X8" s="60">
        <v>1200000</v>
      </c>
      <c r="Y8" s="60">
        <v>-1014339</v>
      </c>
      <c r="Z8" s="140">
        <v>-84.53</v>
      </c>
      <c r="AA8" s="62">
        <v>49992</v>
      </c>
    </row>
    <row r="9" spans="1:27" ht="13.5">
      <c r="A9" s="135" t="s">
        <v>78</v>
      </c>
      <c r="B9" s="136"/>
      <c r="C9" s="153">
        <f aca="true" t="shared" si="1" ref="C9:Y9">SUM(C10:C14)</f>
        <v>19113578</v>
      </c>
      <c r="D9" s="153">
        <f>SUM(D10:D14)</f>
        <v>0</v>
      </c>
      <c r="E9" s="154">
        <f t="shared" si="1"/>
        <v>63349000</v>
      </c>
      <c r="F9" s="100">
        <f t="shared" si="1"/>
        <v>57843985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3204903</v>
      </c>
      <c r="L9" s="100">
        <f t="shared" si="1"/>
        <v>1370976</v>
      </c>
      <c r="M9" s="100">
        <f t="shared" si="1"/>
        <v>2453070</v>
      </c>
      <c r="N9" s="100">
        <f t="shared" si="1"/>
        <v>7028949</v>
      </c>
      <c r="O9" s="100">
        <f t="shared" si="1"/>
        <v>2321877</v>
      </c>
      <c r="P9" s="100">
        <f t="shared" si="1"/>
        <v>2035982</v>
      </c>
      <c r="Q9" s="100">
        <f t="shared" si="1"/>
        <v>3257324</v>
      </c>
      <c r="R9" s="100">
        <f t="shared" si="1"/>
        <v>7615183</v>
      </c>
      <c r="S9" s="100">
        <f t="shared" si="1"/>
        <v>3282026</v>
      </c>
      <c r="T9" s="100">
        <f t="shared" si="1"/>
        <v>2334185</v>
      </c>
      <c r="U9" s="100">
        <f t="shared" si="1"/>
        <v>0</v>
      </c>
      <c r="V9" s="100">
        <f t="shared" si="1"/>
        <v>5616211</v>
      </c>
      <c r="W9" s="100">
        <f t="shared" si="1"/>
        <v>20260343</v>
      </c>
      <c r="X9" s="100">
        <f t="shared" si="1"/>
        <v>63349165</v>
      </c>
      <c r="Y9" s="100">
        <f t="shared" si="1"/>
        <v>-43088822</v>
      </c>
      <c r="Z9" s="137">
        <f>+IF(X9&lt;&gt;0,+(Y9/X9)*100,0)</f>
        <v>-68.01797940035989</v>
      </c>
      <c r="AA9" s="102">
        <f>SUM(AA10:AA14)</f>
        <v>57843985</v>
      </c>
    </row>
    <row r="10" spans="1:27" ht="13.5">
      <c r="A10" s="138" t="s">
        <v>79</v>
      </c>
      <c r="B10" s="136"/>
      <c r="C10" s="155">
        <v>17884112</v>
      </c>
      <c r="D10" s="155"/>
      <c r="E10" s="156">
        <v>59993000</v>
      </c>
      <c r="F10" s="60">
        <v>53532797</v>
      </c>
      <c r="G10" s="60"/>
      <c r="H10" s="60"/>
      <c r="I10" s="60"/>
      <c r="J10" s="60"/>
      <c r="K10" s="60">
        <v>3204903</v>
      </c>
      <c r="L10" s="60">
        <v>1370976</v>
      </c>
      <c r="M10" s="60">
        <v>2453070</v>
      </c>
      <c r="N10" s="60">
        <v>7028949</v>
      </c>
      <c r="O10" s="60">
        <v>1171155</v>
      </c>
      <c r="P10" s="60">
        <v>1346740</v>
      </c>
      <c r="Q10" s="60">
        <v>3206498</v>
      </c>
      <c r="R10" s="60">
        <v>5724393</v>
      </c>
      <c r="S10" s="60">
        <v>2187526</v>
      </c>
      <c r="T10" s="60">
        <v>2329385</v>
      </c>
      <c r="U10" s="60"/>
      <c r="V10" s="60">
        <v>4516911</v>
      </c>
      <c r="W10" s="60">
        <v>17270253</v>
      </c>
      <c r="X10" s="60">
        <v>59993165</v>
      </c>
      <c r="Y10" s="60">
        <v>-42722912</v>
      </c>
      <c r="Z10" s="140">
        <v>-71.21</v>
      </c>
      <c r="AA10" s="62">
        <v>53532797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1229466</v>
      </c>
      <c r="D12" s="155"/>
      <c r="E12" s="156">
        <v>3356000</v>
      </c>
      <c r="F12" s="60">
        <v>4311188</v>
      </c>
      <c r="G12" s="60"/>
      <c r="H12" s="60"/>
      <c r="I12" s="60"/>
      <c r="J12" s="60"/>
      <c r="K12" s="60"/>
      <c r="L12" s="60"/>
      <c r="M12" s="60"/>
      <c r="N12" s="60"/>
      <c r="O12" s="60">
        <v>1150722</v>
      </c>
      <c r="P12" s="60">
        <v>689242</v>
      </c>
      <c r="Q12" s="60">
        <v>50826</v>
      </c>
      <c r="R12" s="60">
        <v>1890790</v>
      </c>
      <c r="S12" s="60">
        <v>1094500</v>
      </c>
      <c r="T12" s="60">
        <v>4800</v>
      </c>
      <c r="U12" s="60"/>
      <c r="V12" s="60">
        <v>1099300</v>
      </c>
      <c r="W12" s="60">
        <v>2990090</v>
      </c>
      <c r="X12" s="60">
        <v>3356000</v>
      </c>
      <c r="Y12" s="60">
        <v>-365910</v>
      </c>
      <c r="Z12" s="140">
        <v>-10.9</v>
      </c>
      <c r="AA12" s="62">
        <v>4311188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21352531</v>
      </c>
      <c r="D15" s="153">
        <f>SUM(D16:D18)</f>
        <v>0</v>
      </c>
      <c r="E15" s="154">
        <f t="shared" si="2"/>
        <v>45173000</v>
      </c>
      <c r="F15" s="100">
        <f t="shared" si="2"/>
        <v>48725876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1856437</v>
      </c>
      <c r="L15" s="100">
        <f t="shared" si="2"/>
        <v>2776348</v>
      </c>
      <c r="M15" s="100">
        <f t="shared" si="2"/>
        <v>2899164</v>
      </c>
      <c r="N15" s="100">
        <f t="shared" si="2"/>
        <v>7531949</v>
      </c>
      <c r="O15" s="100">
        <f t="shared" si="2"/>
        <v>2660620</v>
      </c>
      <c r="P15" s="100">
        <f t="shared" si="2"/>
        <v>911500</v>
      </c>
      <c r="Q15" s="100">
        <f t="shared" si="2"/>
        <v>1305989</v>
      </c>
      <c r="R15" s="100">
        <f t="shared" si="2"/>
        <v>4878109</v>
      </c>
      <c r="S15" s="100">
        <f t="shared" si="2"/>
        <v>4228534</v>
      </c>
      <c r="T15" s="100">
        <f t="shared" si="2"/>
        <v>2792813</v>
      </c>
      <c r="U15" s="100">
        <f t="shared" si="2"/>
        <v>0</v>
      </c>
      <c r="V15" s="100">
        <f t="shared" si="2"/>
        <v>7021347</v>
      </c>
      <c r="W15" s="100">
        <f t="shared" si="2"/>
        <v>19431405</v>
      </c>
      <c r="X15" s="100">
        <f t="shared" si="2"/>
        <v>45173066</v>
      </c>
      <c r="Y15" s="100">
        <f t="shared" si="2"/>
        <v>-25741661</v>
      </c>
      <c r="Z15" s="137">
        <f>+IF(X15&lt;&gt;0,+(Y15/X15)*100,0)</f>
        <v>-56.984533659946834</v>
      </c>
      <c r="AA15" s="102">
        <f>SUM(AA16:AA18)</f>
        <v>48725876</v>
      </c>
    </row>
    <row r="16" spans="1:27" ht="13.5">
      <c r="A16" s="138" t="s">
        <v>85</v>
      </c>
      <c r="B16" s="136"/>
      <c r="C16" s="155">
        <v>1140351</v>
      </c>
      <c r="D16" s="155"/>
      <c r="E16" s="156"/>
      <c r="F16" s="60"/>
      <c r="G16" s="60"/>
      <c r="H16" s="60"/>
      <c r="I16" s="60"/>
      <c r="J16" s="60"/>
      <c r="K16" s="60">
        <v>45000</v>
      </c>
      <c r="L16" s="60">
        <v>800000</v>
      </c>
      <c r="M16" s="60">
        <v>800000</v>
      </c>
      <c r="N16" s="60">
        <v>1645000</v>
      </c>
      <c r="O16" s="60"/>
      <c r="P16" s="60"/>
      <c r="Q16" s="60"/>
      <c r="R16" s="60"/>
      <c r="S16" s="60"/>
      <c r="T16" s="60"/>
      <c r="U16" s="60"/>
      <c r="V16" s="60"/>
      <c r="W16" s="60">
        <v>1645000</v>
      </c>
      <c r="X16" s="60"/>
      <c r="Y16" s="60">
        <v>1645000</v>
      </c>
      <c r="Z16" s="140"/>
      <c r="AA16" s="62"/>
    </row>
    <row r="17" spans="1:27" ht="13.5">
      <c r="A17" s="138" t="s">
        <v>86</v>
      </c>
      <c r="B17" s="136"/>
      <c r="C17" s="155">
        <v>20212180</v>
      </c>
      <c r="D17" s="155"/>
      <c r="E17" s="156">
        <v>45173000</v>
      </c>
      <c r="F17" s="60">
        <v>48725876</v>
      </c>
      <c r="G17" s="60"/>
      <c r="H17" s="60"/>
      <c r="I17" s="60"/>
      <c r="J17" s="60"/>
      <c r="K17" s="60">
        <v>1811437</v>
      </c>
      <c r="L17" s="60">
        <v>1976348</v>
      </c>
      <c r="M17" s="60">
        <v>2099164</v>
      </c>
      <c r="N17" s="60">
        <v>5886949</v>
      </c>
      <c r="O17" s="60">
        <v>2660620</v>
      </c>
      <c r="P17" s="60">
        <v>911500</v>
      </c>
      <c r="Q17" s="60">
        <v>1305989</v>
      </c>
      <c r="R17" s="60">
        <v>4878109</v>
      </c>
      <c r="S17" s="60">
        <v>4228534</v>
      </c>
      <c r="T17" s="60">
        <v>2792813</v>
      </c>
      <c r="U17" s="60"/>
      <c r="V17" s="60">
        <v>7021347</v>
      </c>
      <c r="W17" s="60">
        <v>17786405</v>
      </c>
      <c r="X17" s="60">
        <v>45173066</v>
      </c>
      <c r="Y17" s="60">
        <v>-27386661</v>
      </c>
      <c r="Z17" s="140">
        <v>-60.63</v>
      </c>
      <c r="AA17" s="62">
        <v>48725876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23919434</v>
      </c>
      <c r="D19" s="153">
        <f>SUM(D20:D23)</f>
        <v>0</v>
      </c>
      <c r="E19" s="154">
        <f t="shared" si="3"/>
        <v>5365000</v>
      </c>
      <c r="F19" s="100">
        <f t="shared" si="3"/>
        <v>34331532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1870056</v>
      </c>
      <c r="L19" s="100">
        <f t="shared" si="3"/>
        <v>0</v>
      </c>
      <c r="M19" s="100">
        <f t="shared" si="3"/>
        <v>3601004</v>
      </c>
      <c r="N19" s="100">
        <f t="shared" si="3"/>
        <v>5471060</v>
      </c>
      <c r="O19" s="100">
        <f t="shared" si="3"/>
        <v>0</v>
      </c>
      <c r="P19" s="100">
        <f t="shared" si="3"/>
        <v>15414937</v>
      </c>
      <c r="Q19" s="100">
        <f t="shared" si="3"/>
        <v>8831760</v>
      </c>
      <c r="R19" s="100">
        <f t="shared" si="3"/>
        <v>24246697</v>
      </c>
      <c r="S19" s="100">
        <f t="shared" si="3"/>
        <v>1948696</v>
      </c>
      <c r="T19" s="100">
        <f t="shared" si="3"/>
        <v>76783</v>
      </c>
      <c r="U19" s="100">
        <f t="shared" si="3"/>
        <v>0</v>
      </c>
      <c r="V19" s="100">
        <f t="shared" si="3"/>
        <v>2025479</v>
      </c>
      <c r="W19" s="100">
        <f t="shared" si="3"/>
        <v>31743236</v>
      </c>
      <c r="X19" s="100">
        <f t="shared" si="3"/>
        <v>5365000</v>
      </c>
      <c r="Y19" s="100">
        <f t="shared" si="3"/>
        <v>26378236</v>
      </c>
      <c r="Z19" s="137">
        <f>+IF(X19&lt;&gt;0,+(Y19/X19)*100,0)</f>
        <v>491.6726188257223</v>
      </c>
      <c r="AA19" s="102">
        <f>SUM(AA20:AA23)</f>
        <v>34331532</v>
      </c>
    </row>
    <row r="20" spans="1:27" ht="13.5">
      <c r="A20" s="138" t="s">
        <v>89</v>
      </c>
      <c r="B20" s="136"/>
      <c r="C20" s="155">
        <v>23919434</v>
      </c>
      <c r="D20" s="155"/>
      <c r="E20" s="156">
        <v>5330000</v>
      </c>
      <c r="F20" s="60">
        <v>34294032</v>
      </c>
      <c r="G20" s="60"/>
      <c r="H20" s="60"/>
      <c r="I20" s="60"/>
      <c r="J20" s="60"/>
      <c r="K20" s="60">
        <v>1870056</v>
      </c>
      <c r="L20" s="60"/>
      <c r="M20" s="60">
        <v>3601004</v>
      </c>
      <c r="N20" s="60">
        <v>5471060</v>
      </c>
      <c r="O20" s="60"/>
      <c r="P20" s="60">
        <v>15414937</v>
      </c>
      <c r="Q20" s="60">
        <v>8831760</v>
      </c>
      <c r="R20" s="60">
        <v>24246697</v>
      </c>
      <c r="S20" s="60">
        <v>1948696</v>
      </c>
      <c r="T20" s="60">
        <v>76783</v>
      </c>
      <c r="U20" s="60"/>
      <c r="V20" s="60">
        <v>2025479</v>
      </c>
      <c r="W20" s="60">
        <v>31743236</v>
      </c>
      <c r="X20" s="60">
        <v>5330000</v>
      </c>
      <c r="Y20" s="60">
        <v>26413236</v>
      </c>
      <c r="Z20" s="140">
        <v>495.56</v>
      </c>
      <c r="AA20" s="62">
        <v>34294032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35000</v>
      </c>
      <c r="F23" s="60">
        <v>37500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35000</v>
      </c>
      <c r="Y23" s="60">
        <v>-35000</v>
      </c>
      <c r="Z23" s="140">
        <v>-100</v>
      </c>
      <c r="AA23" s="62">
        <v>37500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69207625</v>
      </c>
      <c r="D25" s="217">
        <f>+D5+D9+D15+D19+D24</f>
        <v>0</v>
      </c>
      <c r="E25" s="230">
        <f t="shared" si="4"/>
        <v>115392000</v>
      </c>
      <c r="F25" s="219">
        <f t="shared" si="4"/>
        <v>141025705</v>
      </c>
      <c r="G25" s="219">
        <f t="shared" si="4"/>
        <v>19869125</v>
      </c>
      <c r="H25" s="219">
        <f t="shared" si="4"/>
        <v>5563341</v>
      </c>
      <c r="I25" s="219">
        <f t="shared" si="4"/>
        <v>5563341</v>
      </c>
      <c r="J25" s="219">
        <f t="shared" si="4"/>
        <v>30995807</v>
      </c>
      <c r="K25" s="219">
        <f t="shared" si="4"/>
        <v>7492409</v>
      </c>
      <c r="L25" s="219">
        <f t="shared" si="4"/>
        <v>4210124</v>
      </c>
      <c r="M25" s="219">
        <f t="shared" si="4"/>
        <v>10178426</v>
      </c>
      <c r="N25" s="219">
        <f t="shared" si="4"/>
        <v>21880959</v>
      </c>
      <c r="O25" s="219">
        <f t="shared" si="4"/>
        <v>4982497</v>
      </c>
      <c r="P25" s="219">
        <f t="shared" si="4"/>
        <v>18420080</v>
      </c>
      <c r="Q25" s="219">
        <f t="shared" si="4"/>
        <v>13395073</v>
      </c>
      <c r="R25" s="219">
        <f t="shared" si="4"/>
        <v>36797650</v>
      </c>
      <c r="S25" s="219">
        <f t="shared" si="4"/>
        <v>9459256</v>
      </c>
      <c r="T25" s="219">
        <f t="shared" si="4"/>
        <v>5203781</v>
      </c>
      <c r="U25" s="219">
        <f t="shared" si="4"/>
        <v>0</v>
      </c>
      <c r="V25" s="219">
        <f t="shared" si="4"/>
        <v>14663037</v>
      </c>
      <c r="W25" s="219">
        <f t="shared" si="4"/>
        <v>104337453</v>
      </c>
      <c r="X25" s="219">
        <f t="shared" si="4"/>
        <v>115392231</v>
      </c>
      <c r="Y25" s="219">
        <f t="shared" si="4"/>
        <v>-11054778</v>
      </c>
      <c r="Z25" s="231">
        <f>+IF(X25&lt;&gt;0,+(Y25/X25)*100,0)</f>
        <v>-9.580175289270558</v>
      </c>
      <c r="AA25" s="232">
        <f>+AA5+AA9+AA15+AA19+AA24</f>
        <v>141025705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37088756</v>
      </c>
      <c r="D28" s="155"/>
      <c r="E28" s="156">
        <v>50246000</v>
      </c>
      <c r="F28" s="60">
        <v>50246000</v>
      </c>
      <c r="G28" s="60">
        <v>19052913</v>
      </c>
      <c r="H28" s="60">
        <v>4219239</v>
      </c>
      <c r="I28" s="60">
        <v>4219239</v>
      </c>
      <c r="J28" s="60">
        <v>27491391</v>
      </c>
      <c r="K28" s="60">
        <v>6670315</v>
      </c>
      <c r="L28" s="60">
        <v>3059335</v>
      </c>
      <c r="M28" s="60">
        <v>7031092</v>
      </c>
      <c r="N28" s="60">
        <v>16760742</v>
      </c>
      <c r="O28" s="60">
        <v>1938627</v>
      </c>
      <c r="P28" s="60">
        <v>2258240</v>
      </c>
      <c r="Q28" s="60">
        <v>3424931</v>
      </c>
      <c r="R28" s="60">
        <v>7621798</v>
      </c>
      <c r="S28" s="60">
        <v>2730303</v>
      </c>
      <c r="T28" s="60">
        <v>4395160</v>
      </c>
      <c r="U28" s="60"/>
      <c r="V28" s="60">
        <v>7125463</v>
      </c>
      <c r="W28" s="60">
        <v>58999394</v>
      </c>
      <c r="X28" s="60">
        <v>50246000</v>
      </c>
      <c r="Y28" s="60">
        <v>8753394</v>
      </c>
      <c r="Z28" s="140">
        <v>17.42</v>
      </c>
      <c r="AA28" s="155">
        <v>50246000</v>
      </c>
    </row>
    <row r="29" spans="1:27" ht="13.5">
      <c r="A29" s="234" t="s">
        <v>134</v>
      </c>
      <c r="B29" s="136"/>
      <c r="C29" s="155">
        <v>645331</v>
      </c>
      <c r="D29" s="155"/>
      <c r="E29" s="156">
        <v>8000000</v>
      </c>
      <c r="F29" s="60">
        <v>14000000</v>
      </c>
      <c r="G29" s="60"/>
      <c r="H29" s="60"/>
      <c r="I29" s="60"/>
      <c r="J29" s="60"/>
      <c r="K29" s="60"/>
      <c r="L29" s="60"/>
      <c r="M29" s="60"/>
      <c r="N29" s="60"/>
      <c r="O29" s="60"/>
      <c r="P29" s="60">
        <v>15414937</v>
      </c>
      <c r="Q29" s="60">
        <v>2686852</v>
      </c>
      <c r="R29" s="60">
        <v>18101789</v>
      </c>
      <c r="S29" s="60"/>
      <c r="T29" s="60"/>
      <c r="U29" s="60"/>
      <c r="V29" s="60"/>
      <c r="W29" s="60">
        <v>18101789</v>
      </c>
      <c r="X29" s="60">
        <v>8000000</v>
      </c>
      <c r="Y29" s="60">
        <v>10101789</v>
      </c>
      <c r="Z29" s="140">
        <v>126.27</v>
      </c>
      <c r="AA29" s="62">
        <v>14000000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37734087</v>
      </c>
      <c r="D32" s="210">
        <f>SUM(D28:D31)</f>
        <v>0</v>
      </c>
      <c r="E32" s="211">
        <f t="shared" si="5"/>
        <v>58246000</v>
      </c>
      <c r="F32" s="77">
        <f t="shared" si="5"/>
        <v>64246000</v>
      </c>
      <c r="G32" s="77">
        <f t="shared" si="5"/>
        <v>19052913</v>
      </c>
      <c r="H32" s="77">
        <f t="shared" si="5"/>
        <v>4219239</v>
      </c>
      <c r="I32" s="77">
        <f t="shared" si="5"/>
        <v>4219239</v>
      </c>
      <c r="J32" s="77">
        <f t="shared" si="5"/>
        <v>27491391</v>
      </c>
      <c r="K32" s="77">
        <f t="shared" si="5"/>
        <v>6670315</v>
      </c>
      <c r="L32" s="77">
        <f t="shared" si="5"/>
        <v>3059335</v>
      </c>
      <c r="M32" s="77">
        <f t="shared" si="5"/>
        <v>7031092</v>
      </c>
      <c r="N32" s="77">
        <f t="shared" si="5"/>
        <v>16760742</v>
      </c>
      <c r="O32" s="77">
        <f t="shared" si="5"/>
        <v>1938627</v>
      </c>
      <c r="P32" s="77">
        <f t="shared" si="5"/>
        <v>17673177</v>
      </c>
      <c r="Q32" s="77">
        <f t="shared" si="5"/>
        <v>6111783</v>
      </c>
      <c r="R32" s="77">
        <f t="shared" si="5"/>
        <v>25723587</v>
      </c>
      <c r="S32" s="77">
        <f t="shared" si="5"/>
        <v>2730303</v>
      </c>
      <c r="T32" s="77">
        <f t="shared" si="5"/>
        <v>4395160</v>
      </c>
      <c r="U32" s="77">
        <f t="shared" si="5"/>
        <v>0</v>
      </c>
      <c r="V32" s="77">
        <f t="shared" si="5"/>
        <v>7125463</v>
      </c>
      <c r="W32" s="77">
        <f t="shared" si="5"/>
        <v>77101183</v>
      </c>
      <c r="X32" s="77">
        <f t="shared" si="5"/>
        <v>58246000</v>
      </c>
      <c r="Y32" s="77">
        <f t="shared" si="5"/>
        <v>18855183</v>
      </c>
      <c r="Z32" s="212">
        <f>+IF(X32&lt;&gt;0,+(Y32/X32)*100,0)</f>
        <v>32.37163582048553</v>
      </c>
      <c r="AA32" s="79">
        <f>SUM(AA28:AA31)</f>
        <v>64246000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31473518</v>
      </c>
      <c r="D35" s="155"/>
      <c r="E35" s="156">
        <v>57146000</v>
      </c>
      <c r="F35" s="60">
        <v>76779705</v>
      </c>
      <c r="G35" s="60">
        <v>816212</v>
      </c>
      <c r="H35" s="60">
        <v>1344102</v>
      </c>
      <c r="I35" s="60">
        <v>1344102</v>
      </c>
      <c r="J35" s="60">
        <v>3504416</v>
      </c>
      <c r="K35" s="60">
        <v>822094</v>
      </c>
      <c r="L35" s="60">
        <v>1150789</v>
      </c>
      <c r="M35" s="60">
        <v>3147334</v>
      </c>
      <c r="N35" s="60">
        <v>5120217</v>
      </c>
      <c r="O35" s="60">
        <v>3043870</v>
      </c>
      <c r="P35" s="60">
        <v>746903</v>
      </c>
      <c r="Q35" s="60">
        <v>7283290</v>
      </c>
      <c r="R35" s="60">
        <v>11074063</v>
      </c>
      <c r="S35" s="60">
        <v>6728953</v>
      </c>
      <c r="T35" s="60">
        <v>808621</v>
      </c>
      <c r="U35" s="60"/>
      <c r="V35" s="60">
        <v>7537574</v>
      </c>
      <c r="W35" s="60">
        <v>27236270</v>
      </c>
      <c r="X35" s="60">
        <v>57146231</v>
      </c>
      <c r="Y35" s="60">
        <v>-29909961</v>
      </c>
      <c r="Z35" s="140">
        <v>-52.34</v>
      </c>
      <c r="AA35" s="62">
        <v>76779705</v>
      </c>
    </row>
    <row r="36" spans="1:27" ht="13.5">
      <c r="A36" s="238" t="s">
        <v>139</v>
      </c>
      <c r="B36" s="149"/>
      <c r="C36" s="222">
        <f aca="true" t="shared" si="6" ref="C36:Y36">SUM(C32:C35)</f>
        <v>69207605</v>
      </c>
      <c r="D36" s="222">
        <f>SUM(D32:D35)</f>
        <v>0</v>
      </c>
      <c r="E36" s="218">
        <f t="shared" si="6"/>
        <v>115392000</v>
      </c>
      <c r="F36" s="220">
        <f t="shared" si="6"/>
        <v>141025705</v>
      </c>
      <c r="G36" s="220">
        <f t="shared" si="6"/>
        <v>19869125</v>
      </c>
      <c r="H36" s="220">
        <f t="shared" si="6"/>
        <v>5563341</v>
      </c>
      <c r="I36" s="220">
        <f t="shared" si="6"/>
        <v>5563341</v>
      </c>
      <c r="J36" s="220">
        <f t="shared" si="6"/>
        <v>30995807</v>
      </c>
      <c r="K36" s="220">
        <f t="shared" si="6"/>
        <v>7492409</v>
      </c>
      <c r="L36" s="220">
        <f t="shared" si="6"/>
        <v>4210124</v>
      </c>
      <c r="M36" s="220">
        <f t="shared" si="6"/>
        <v>10178426</v>
      </c>
      <c r="N36" s="220">
        <f t="shared" si="6"/>
        <v>21880959</v>
      </c>
      <c r="O36" s="220">
        <f t="shared" si="6"/>
        <v>4982497</v>
      </c>
      <c r="P36" s="220">
        <f t="shared" si="6"/>
        <v>18420080</v>
      </c>
      <c r="Q36" s="220">
        <f t="shared" si="6"/>
        <v>13395073</v>
      </c>
      <c r="R36" s="220">
        <f t="shared" si="6"/>
        <v>36797650</v>
      </c>
      <c r="S36" s="220">
        <f t="shared" si="6"/>
        <v>9459256</v>
      </c>
      <c r="T36" s="220">
        <f t="shared" si="6"/>
        <v>5203781</v>
      </c>
      <c r="U36" s="220">
        <f t="shared" si="6"/>
        <v>0</v>
      </c>
      <c r="V36" s="220">
        <f t="shared" si="6"/>
        <v>14663037</v>
      </c>
      <c r="W36" s="220">
        <f t="shared" si="6"/>
        <v>104337453</v>
      </c>
      <c r="X36" s="220">
        <f t="shared" si="6"/>
        <v>115392231</v>
      </c>
      <c r="Y36" s="220">
        <f t="shared" si="6"/>
        <v>-11054778</v>
      </c>
      <c r="Z36" s="221">
        <f>+IF(X36&lt;&gt;0,+(Y36/X36)*100,0)</f>
        <v>-9.580175289270558</v>
      </c>
      <c r="AA36" s="239">
        <f>SUM(AA32:AA35)</f>
        <v>141025705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14283662</v>
      </c>
      <c r="D6" s="155"/>
      <c r="E6" s="59">
        <v>96666000</v>
      </c>
      <c r="F6" s="60">
        <v>96666299</v>
      </c>
      <c r="G6" s="60">
        <v>95253379</v>
      </c>
      <c r="H6" s="60">
        <v>169553814</v>
      </c>
      <c r="I6" s="60">
        <v>156764564</v>
      </c>
      <c r="J6" s="60">
        <v>156764564</v>
      </c>
      <c r="K6" s="60">
        <v>158578656</v>
      </c>
      <c r="L6" s="60">
        <v>184447551</v>
      </c>
      <c r="M6" s="60">
        <v>178807293</v>
      </c>
      <c r="N6" s="60">
        <v>178807293</v>
      </c>
      <c r="O6" s="60">
        <v>175591409</v>
      </c>
      <c r="P6" s="60">
        <v>147521280</v>
      </c>
      <c r="Q6" s="60">
        <v>178807293</v>
      </c>
      <c r="R6" s="60">
        <v>178807293</v>
      </c>
      <c r="S6" s="60"/>
      <c r="T6" s="60">
        <v>169553814</v>
      </c>
      <c r="U6" s="60"/>
      <c r="V6" s="60">
        <v>169553814</v>
      </c>
      <c r="W6" s="60">
        <v>169553814</v>
      </c>
      <c r="X6" s="60">
        <v>96666299</v>
      </c>
      <c r="Y6" s="60">
        <v>72887515</v>
      </c>
      <c r="Z6" s="140">
        <v>75.4</v>
      </c>
      <c r="AA6" s="62">
        <v>96666299</v>
      </c>
    </row>
    <row r="7" spans="1:27" ht="13.5">
      <c r="A7" s="249" t="s">
        <v>144</v>
      </c>
      <c r="B7" s="182"/>
      <c r="C7" s="155">
        <v>100269706</v>
      </c>
      <c r="D7" s="155"/>
      <c r="E7" s="59">
        <v>155994000</v>
      </c>
      <c r="F7" s="60">
        <v>167692706</v>
      </c>
      <c r="G7" s="60">
        <v>16736697</v>
      </c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167692706</v>
      </c>
      <c r="Y7" s="60">
        <v>-167692706</v>
      </c>
      <c r="Z7" s="140">
        <v>-100</v>
      </c>
      <c r="AA7" s="62">
        <v>167692706</v>
      </c>
    </row>
    <row r="8" spans="1:27" ht="13.5">
      <c r="A8" s="249" t="s">
        <v>145</v>
      </c>
      <c r="B8" s="182"/>
      <c r="C8" s="155">
        <v>18357495</v>
      </c>
      <c r="D8" s="155"/>
      <c r="E8" s="59">
        <v>18593000</v>
      </c>
      <c r="F8" s="60">
        <v>18306019</v>
      </c>
      <c r="G8" s="60"/>
      <c r="H8" s="60">
        <v>29967217</v>
      </c>
      <c r="I8" s="60">
        <v>26012141</v>
      </c>
      <c r="J8" s="60">
        <v>26012141</v>
      </c>
      <c r="K8" s="60">
        <v>25305195</v>
      </c>
      <c r="L8" s="60">
        <v>25149363</v>
      </c>
      <c r="M8" s="60">
        <v>24522063</v>
      </c>
      <c r="N8" s="60">
        <v>24522063</v>
      </c>
      <c r="O8" s="60">
        <v>30979284</v>
      </c>
      <c r="P8" s="60">
        <v>23873464</v>
      </c>
      <c r="Q8" s="60">
        <v>24522063</v>
      </c>
      <c r="R8" s="60">
        <v>24522063</v>
      </c>
      <c r="S8" s="60"/>
      <c r="T8" s="60">
        <v>29967217</v>
      </c>
      <c r="U8" s="60"/>
      <c r="V8" s="60">
        <v>29967217</v>
      </c>
      <c r="W8" s="60">
        <v>29967217</v>
      </c>
      <c r="X8" s="60">
        <v>18306019</v>
      </c>
      <c r="Y8" s="60">
        <v>11661198</v>
      </c>
      <c r="Z8" s="140">
        <v>63.7</v>
      </c>
      <c r="AA8" s="62">
        <v>18306019</v>
      </c>
    </row>
    <row r="9" spans="1:27" ht="13.5">
      <c r="A9" s="249" t="s">
        <v>146</v>
      </c>
      <c r="B9" s="182"/>
      <c r="C9" s="155">
        <v>6970645</v>
      </c>
      <c r="D9" s="155"/>
      <c r="E9" s="59"/>
      <c r="F9" s="60"/>
      <c r="G9" s="60"/>
      <c r="H9" s="60">
        <v>2725767</v>
      </c>
      <c r="I9" s="60">
        <v>2636406</v>
      </c>
      <c r="J9" s="60">
        <v>2636406</v>
      </c>
      <c r="K9" s="60">
        <v>1308460</v>
      </c>
      <c r="L9" s="60">
        <v>1228744</v>
      </c>
      <c r="M9" s="60">
        <v>1130553</v>
      </c>
      <c r="N9" s="60">
        <v>1130553</v>
      </c>
      <c r="O9" s="60">
        <v>2886557</v>
      </c>
      <c r="P9" s="60">
        <v>1018890</v>
      </c>
      <c r="Q9" s="60">
        <v>1130553</v>
      </c>
      <c r="R9" s="60">
        <v>1130553</v>
      </c>
      <c r="S9" s="60"/>
      <c r="T9" s="60">
        <v>2725767</v>
      </c>
      <c r="U9" s="60"/>
      <c r="V9" s="60">
        <v>2725767</v>
      </c>
      <c r="W9" s="60">
        <v>2725767</v>
      </c>
      <c r="X9" s="60"/>
      <c r="Y9" s="60">
        <v>2725767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868797</v>
      </c>
      <c r="D11" s="155"/>
      <c r="E11" s="59">
        <v>2651000</v>
      </c>
      <c r="F11" s="60">
        <v>2650716</v>
      </c>
      <c r="G11" s="60">
        <v>381986</v>
      </c>
      <c r="H11" s="60">
        <v>822285</v>
      </c>
      <c r="I11" s="60">
        <v>850007</v>
      </c>
      <c r="J11" s="60">
        <v>850007</v>
      </c>
      <c r="K11" s="60">
        <v>812572</v>
      </c>
      <c r="L11" s="60">
        <v>987575</v>
      </c>
      <c r="M11" s="60">
        <v>1196758</v>
      </c>
      <c r="N11" s="60">
        <v>1196758</v>
      </c>
      <c r="O11" s="60">
        <v>848263</v>
      </c>
      <c r="P11" s="60">
        <v>1175543</v>
      </c>
      <c r="Q11" s="60">
        <v>1196758</v>
      </c>
      <c r="R11" s="60">
        <v>1196758</v>
      </c>
      <c r="S11" s="60"/>
      <c r="T11" s="60">
        <v>822285</v>
      </c>
      <c r="U11" s="60"/>
      <c r="V11" s="60">
        <v>822285</v>
      </c>
      <c r="W11" s="60">
        <v>822285</v>
      </c>
      <c r="X11" s="60">
        <v>2650716</v>
      </c>
      <c r="Y11" s="60">
        <v>-1828431</v>
      </c>
      <c r="Z11" s="140">
        <v>-68.98</v>
      </c>
      <c r="AA11" s="62">
        <v>2650716</v>
      </c>
    </row>
    <row r="12" spans="1:27" ht="13.5">
      <c r="A12" s="250" t="s">
        <v>56</v>
      </c>
      <c r="B12" s="251"/>
      <c r="C12" s="168">
        <f aca="true" t="shared" si="0" ref="C12:Y12">SUM(C6:C11)</f>
        <v>140750305</v>
      </c>
      <c r="D12" s="168">
        <f>SUM(D6:D11)</f>
        <v>0</v>
      </c>
      <c r="E12" s="72">
        <f t="shared" si="0"/>
        <v>273904000</v>
      </c>
      <c r="F12" s="73">
        <f t="shared" si="0"/>
        <v>285315740</v>
      </c>
      <c r="G12" s="73">
        <f t="shared" si="0"/>
        <v>112372062</v>
      </c>
      <c r="H12" s="73">
        <f t="shared" si="0"/>
        <v>203069083</v>
      </c>
      <c r="I12" s="73">
        <f t="shared" si="0"/>
        <v>186263118</v>
      </c>
      <c r="J12" s="73">
        <f t="shared" si="0"/>
        <v>186263118</v>
      </c>
      <c r="K12" s="73">
        <f t="shared" si="0"/>
        <v>186004883</v>
      </c>
      <c r="L12" s="73">
        <f t="shared" si="0"/>
        <v>211813233</v>
      </c>
      <c r="M12" s="73">
        <f t="shared" si="0"/>
        <v>205656667</v>
      </c>
      <c r="N12" s="73">
        <f t="shared" si="0"/>
        <v>205656667</v>
      </c>
      <c r="O12" s="73">
        <f t="shared" si="0"/>
        <v>210305513</v>
      </c>
      <c r="P12" s="73">
        <f t="shared" si="0"/>
        <v>173589177</v>
      </c>
      <c r="Q12" s="73">
        <f t="shared" si="0"/>
        <v>205656667</v>
      </c>
      <c r="R12" s="73">
        <f t="shared" si="0"/>
        <v>205656667</v>
      </c>
      <c r="S12" s="73">
        <f t="shared" si="0"/>
        <v>0</v>
      </c>
      <c r="T12" s="73">
        <f t="shared" si="0"/>
        <v>203069083</v>
      </c>
      <c r="U12" s="73">
        <f t="shared" si="0"/>
        <v>0</v>
      </c>
      <c r="V12" s="73">
        <f t="shared" si="0"/>
        <v>203069083</v>
      </c>
      <c r="W12" s="73">
        <f t="shared" si="0"/>
        <v>203069083</v>
      </c>
      <c r="X12" s="73">
        <f t="shared" si="0"/>
        <v>285315740</v>
      </c>
      <c r="Y12" s="73">
        <f t="shared" si="0"/>
        <v>-82246657</v>
      </c>
      <c r="Z12" s="170">
        <f>+IF(X12&lt;&gt;0,+(Y12/X12)*100,0)</f>
        <v>-28.826540379440686</v>
      </c>
      <c r="AA12" s="74">
        <f>SUM(AA6:AA11)</f>
        <v>285315740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1021840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>
        <v>1021840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1021840</v>
      </c>
      <c r="Y18" s="60">
        <v>-1021840</v>
      </c>
      <c r="Z18" s="140">
        <v>-100</v>
      </c>
      <c r="AA18" s="62">
        <v>1021840</v>
      </c>
    </row>
    <row r="19" spans="1:27" ht="13.5">
      <c r="A19" s="249" t="s">
        <v>154</v>
      </c>
      <c r="B19" s="182"/>
      <c r="C19" s="155">
        <v>201823667</v>
      </c>
      <c r="D19" s="155"/>
      <c r="E19" s="59">
        <v>215943000</v>
      </c>
      <c r="F19" s="60">
        <v>242476652</v>
      </c>
      <c r="G19" s="60">
        <v>60772613</v>
      </c>
      <c r="H19" s="60">
        <v>210451409</v>
      </c>
      <c r="I19" s="60">
        <v>214865895</v>
      </c>
      <c r="J19" s="60">
        <v>214865895</v>
      </c>
      <c r="K19" s="60">
        <v>222648397</v>
      </c>
      <c r="L19" s="60">
        <v>226173781</v>
      </c>
      <c r="M19" s="60">
        <v>234185939</v>
      </c>
      <c r="N19" s="60">
        <v>234185939</v>
      </c>
      <c r="O19" s="60">
        <v>205570240</v>
      </c>
      <c r="P19" s="60">
        <v>254359972</v>
      </c>
      <c r="Q19" s="60">
        <v>234185939</v>
      </c>
      <c r="R19" s="60">
        <v>234185939</v>
      </c>
      <c r="S19" s="60"/>
      <c r="T19" s="60">
        <v>210451409</v>
      </c>
      <c r="U19" s="60"/>
      <c r="V19" s="60">
        <v>210451409</v>
      </c>
      <c r="W19" s="60">
        <v>210451409</v>
      </c>
      <c r="X19" s="60">
        <v>242476652</v>
      </c>
      <c r="Y19" s="60">
        <v>-32025243</v>
      </c>
      <c r="Z19" s="140">
        <v>-13.21</v>
      </c>
      <c r="AA19" s="62">
        <v>242476652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460195</v>
      </c>
      <c r="D22" s="155"/>
      <c r="E22" s="59"/>
      <c r="F22" s="60">
        <v>460195</v>
      </c>
      <c r="G22" s="60"/>
      <c r="H22" s="60">
        <v>460195</v>
      </c>
      <c r="I22" s="60">
        <v>460195</v>
      </c>
      <c r="J22" s="60">
        <v>460195</v>
      </c>
      <c r="K22" s="60">
        <v>460195</v>
      </c>
      <c r="L22" s="60">
        <v>460195</v>
      </c>
      <c r="M22" s="60">
        <v>460195</v>
      </c>
      <c r="N22" s="60">
        <v>460195</v>
      </c>
      <c r="O22" s="60">
        <v>460195</v>
      </c>
      <c r="P22" s="60">
        <v>440163</v>
      </c>
      <c r="Q22" s="60">
        <v>460195</v>
      </c>
      <c r="R22" s="60">
        <v>460195</v>
      </c>
      <c r="S22" s="60"/>
      <c r="T22" s="60">
        <v>460195</v>
      </c>
      <c r="U22" s="60"/>
      <c r="V22" s="60">
        <v>460195</v>
      </c>
      <c r="W22" s="60">
        <v>460195</v>
      </c>
      <c r="X22" s="60">
        <v>460195</v>
      </c>
      <c r="Y22" s="60"/>
      <c r="Z22" s="140"/>
      <c r="AA22" s="62">
        <v>460195</v>
      </c>
    </row>
    <row r="23" spans="1:27" ht="13.5">
      <c r="A23" s="249" t="s">
        <v>158</v>
      </c>
      <c r="B23" s="182"/>
      <c r="C23" s="155">
        <v>78888</v>
      </c>
      <c r="D23" s="155"/>
      <c r="E23" s="59"/>
      <c r="F23" s="60">
        <v>79000</v>
      </c>
      <c r="G23" s="159">
        <v>4608040</v>
      </c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79000</v>
      </c>
      <c r="Y23" s="159">
        <v>-79000</v>
      </c>
      <c r="Z23" s="141">
        <v>-100</v>
      </c>
      <c r="AA23" s="225">
        <v>79000</v>
      </c>
    </row>
    <row r="24" spans="1:27" ht="13.5">
      <c r="A24" s="250" t="s">
        <v>57</v>
      </c>
      <c r="B24" s="253"/>
      <c r="C24" s="168">
        <f aca="true" t="shared" si="1" ref="C24:Y24">SUM(C15:C23)</f>
        <v>203384590</v>
      </c>
      <c r="D24" s="168">
        <f>SUM(D15:D23)</f>
        <v>0</v>
      </c>
      <c r="E24" s="76">
        <f t="shared" si="1"/>
        <v>215943000</v>
      </c>
      <c r="F24" s="77">
        <f t="shared" si="1"/>
        <v>244037687</v>
      </c>
      <c r="G24" s="77">
        <f t="shared" si="1"/>
        <v>65380653</v>
      </c>
      <c r="H24" s="77">
        <f t="shared" si="1"/>
        <v>210911604</v>
      </c>
      <c r="I24" s="77">
        <f t="shared" si="1"/>
        <v>215326090</v>
      </c>
      <c r="J24" s="77">
        <f t="shared" si="1"/>
        <v>215326090</v>
      </c>
      <c r="K24" s="77">
        <f t="shared" si="1"/>
        <v>223108592</v>
      </c>
      <c r="L24" s="77">
        <f t="shared" si="1"/>
        <v>226633976</v>
      </c>
      <c r="M24" s="77">
        <f t="shared" si="1"/>
        <v>234646134</v>
      </c>
      <c r="N24" s="77">
        <f t="shared" si="1"/>
        <v>234646134</v>
      </c>
      <c r="O24" s="77">
        <f t="shared" si="1"/>
        <v>206030435</v>
      </c>
      <c r="P24" s="77">
        <f t="shared" si="1"/>
        <v>254800135</v>
      </c>
      <c r="Q24" s="77">
        <f t="shared" si="1"/>
        <v>234646134</v>
      </c>
      <c r="R24" s="77">
        <f t="shared" si="1"/>
        <v>234646134</v>
      </c>
      <c r="S24" s="77">
        <f t="shared" si="1"/>
        <v>0</v>
      </c>
      <c r="T24" s="77">
        <f t="shared" si="1"/>
        <v>210911604</v>
      </c>
      <c r="U24" s="77">
        <f t="shared" si="1"/>
        <v>0</v>
      </c>
      <c r="V24" s="77">
        <f t="shared" si="1"/>
        <v>210911604</v>
      </c>
      <c r="W24" s="77">
        <f t="shared" si="1"/>
        <v>210911604</v>
      </c>
      <c r="X24" s="77">
        <f t="shared" si="1"/>
        <v>244037687</v>
      </c>
      <c r="Y24" s="77">
        <f t="shared" si="1"/>
        <v>-33126083</v>
      </c>
      <c r="Z24" s="212">
        <f>+IF(X24&lt;&gt;0,+(Y24/X24)*100,0)</f>
        <v>-13.574166927749975</v>
      </c>
      <c r="AA24" s="79">
        <f>SUM(AA15:AA23)</f>
        <v>244037687</v>
      </c>
    </row>
    <row r="25" spans="1:27" ht="13.5">
      <c r="A25" s="250" t="s">
        <v>159</v>
      </c>
      <c r="B25" s="251"/>
      <c r="C25" s="168">
        <f aca="true" t="shared" si="2" ref="C25:Y25">+C12+C24</f>
        <v>344134895</v>
      </c>
      <c r="D25" s="168">
        <f>+D12+D24</f>
        <v>0</v>
      </c>
      <c r="E25" s="72">
        <f t="shared" si="2"/>
        <v>489847000</v>
      </c>
      <c r="F25" s="73">
        <f t="shared" si="2"/>
        <v>529353427</v>
      </c>
      <c r="G25" s="73">
        <f t="shared" si="2"/>
        <v>177752715</v>
      </c>
      <c r="H25" s="73">
        <f t="shared" si="2"/>
        <v>413980687</v>
      </c>
      <c r="I25" s="73">
        <f t="shared" si="2"/>
        <v>401589208</v>
      </c>
      <c r="J25" s="73">
        <f t="shared" si="2"/>
        <v>401589208</v>
      </c>
      <c r="K25" s="73">
        <f t="shared" si="2"/>
        <v>409113475</v>
      </c>
      <c r="L25" s="73">
        <f t="shared" si="2"/>
        <v>438447209</v>
      </c>
      <c r="M25" s="73">
        <f t="shared" si="2"/>
        <v>440302801</v>
      </c>
      <c r="N25" s="73">
        <f t="shared" si="2"/>
        <v>440302801</v>
      </c>
      <c r="O25" s="73">
        <f t="shared" si="2"/>
        <v>416335948</v>
      </c>
      <c r="P25" s="73">
        <f t="shared" si="2"/>
        <v>428389312</v>
      </c>
      <c r="Q25" s="73">
        <f t="shared" si="2"/>
        <v>440302801</v>
      </c>
      <c r="R25" s="73">
        <f t="shared" si="2"/>
        <v>440302801</v>
      </c>
      <c r="S25" s="73">
        <f t="shared" si="2"/>
        <v>0</v>
      </c>
      <c r="T25" s="73">
        <f t="shared" si="2"/>
        <v>413980687</v>
      </c>
      <c r="U25" s="73">
        <f t="shared" si="2"/>
        <v>0</v>
      </c>
      <c r="V25" s="73">
        <f t="shared" si="2"/>
        <v>413980687</v>
      </c>
      <c r="W25" s="73">
        <f t="shared" si="2"/>
        <v>413980687</v>
      </c>
      <c r="X25" s="73">
        <f t="shared" si="2"/>
        <v>529353427</v>
      </c>
      <c r="Y25" s="73">
        <f t="shared" si="2"/>
        <v>-115372740</v>
      </c>
      <c r="Z25" s="170">
        <f>+IF(X25&lt;&gt;0,+(Y25/X25)*100,0)</f>
        <v>-21.795030336131177</v>
      </c>
      <c r="AA25" s="74">
        <f>+AA12+AA24</f>
        <v>529353427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242142</v>
      </c>
      <c r="D30" s="155"/>
      <c r="E30" s="59">
        <v>521000</v>
      </c>
      <c r="F30" s="60">
        <v>242465</v>
      </c>
      <c r="G30" s="60">
        <v>908247</v>
      </c>
      <c r="H30" s="60">
        <v>242142</v>
      </c>
      <c r="I30" s="60">
        <v>122570</v>
      </c>
      <c r="J30" s="60">
        <v>122570</v>
      </c>
      <c r="K30" s="60">
        <v>122570</v>
      </c>
      <c r="L30" s="60">
        <v>242142</v>
      </c>
      <c r="M30" s="60">
        <v>361714</v>
      </c>
      <c r="N30" s="60">
        <v>361714</v>
      </c>
      <c r="O30" s="60">
        <v>242142</v>
      </c>
      <c r="P30" s="60">
        <v>239144</v>
      </c>
      <c r="Q30" s="60">
        <v>361714</v>
      </c>
      <c r="R30" s="60">
        <v>361714</v>
      </c>
      <c r="S30" s="60"/>
      <c r="T30" s="60">
        <v>242142</v>
      </c>
      <c r="U30" s="60"/>
      <c r="V30" s="60">
        <v>242142</v>
      </c>
      <c r="W30" s="60">
        <v>242142</v>
      </c>
      <c r="X30" s="60">
        <v>242465</v>
      </c>
      <c r="Y30" s="60">
        <v>-323</v>
      </c>
      <c r="Z30" s="140">
        <v>-0.13</v>
      </c>
      <c r="AA30" s="62">
        <v>242465</v>
      </c>
    </row>
    <row r="31" spans="1:27" ht="13.5">
      <c r="A31" s="249" t="s">
        <v>163</v>
      </c>
      <c r="B31" s="182"/>
      <c r="C31" s="155">
        <v>488494</v>
      </c>
      <c r="D31" s="155"/>
      <c r="E31" s="59"/>
      <c r="F31" s="60">
        <v>488494</v>
      </c>
      <c r="G31" s="60">
        <v>96187</v>
      </c>
      <c r="H31" s="60">
        <v>577173</v>
      </c>
      <c r="I31" s="60">
        <v>578973</v>
      </c>
      <c r="J31" s="60">
        <v>578973</v>
      </c>
      <c r="K31" s="60">
        <v>576973</v>
      </c>
      <c r="L31" s="60">
        <v>578373</v>
      </c>
      <c r="M31" s="60">
        <v>577173</v>
      </c>
      <c r="N31" s="60">
        <v>577173</v>
      </c>
      <c r="O31" s="60">
        <v>568573</v>
      </c>
      <c r="P31" s="60">
        <v>581990</v>
      </c>
      <c r="Q31" s="60">
        <v>577173</v>
      </c>
      <c r="R31" s="60">
        <v>577173</v>
      </c>
      <c r="S31" s="60"/>
      <c r="T31" s="60">
        <v>577173</v>
      </c>
      <c r="U31" s="60"/>
      <c r="V31" s="60">
        <v>577173</v>
      </c>
      <c r="W31" s="60">
        <v>577173</v>
      </c>
      <c r="X31" s="60">
        <v>488494</v>
      </c>
      <c r="Y31" s="60">
        <v>88679</v>
      </c>
      <c r="Z31" s="140">
        <v>18.15</v>
      </c>
      <c r="AA31" s="62">
        <v>488494</v>
      </c>
    </row>
    <row r="32" spans="1:27" ht="13.5">
      <c r="A32" s="249" t="s">
        <v>164</v>
      </c>
      <c r="B32" s="182"/>
      <c r="C32" s="155">
        <v>33932814</v>
      </c>
      <c r="D32" s="155"/>
      <c r="E32" s="59">
        <v>10870000</v>
      </c>
      <c r="F32" s="60">
        <v>21075899</v>
      </c>
      <c r="G32" s="60">
        <v>18892220</v>
      </c>
      <c r="H32" s="60">
        <v>22190550</v>
      </c>
      <c r="I32" s="60">
        <v>14768806</v>
      </c>
      <c r="J32" s="60">
        <v>14768806</v>
      </c>
      <c r="K32" s="60">
        <v>20032693</v>
      </c>
      <c r="L32" s="60">
        <v>8232642</v>
      </c>
      <c r="M32" s="60">
        <v>23088786</v>
      </c>
      <c r="N32" s="60">
        <v>23088786</v>
      </c>
      <c r="O32" s="60">
        <v>24547398</v>
      </c>
      <c r="P32" s="60">
        <v>13077360</v>
      </c>
      <c r="Q32" s="60">
        <v>17942384</v>
      </c>
      <c r="R32" s="60">
        <v>17942384</v>
      </c>
      <c r="S32" s="60"/>
      <c r="T32" s="60">
        <v>22190550</v>
      </c>
      <c r="U32" s="60"/>
      <c r="V32" s="60">
        <v>22190550</v>
      </c>
      <c r="W32" s="60">
        <v>22190550</v>
      </c>
      <c r="X32" s="60">
        <v>21075899</v>
      </c>
      <c r="Y32" s="60">
        <v>1114651</v>
      </c>
      <c r="Z32" s="140">
        <v>5.29</v>
      </c>
      <c r="AA32" s="62">
        <v>21075899</v>
      </c>
    </row>
    <row r="33" spans="1:27" ht="13.5">
      <c r="A33" s="249" t="s">
        <v>165</v>
      </c>
      <c r="B33" s="182"/>
      <c r="C33" s="155">
        <v>3078815</v>
      </c>
      <c r="D33" s="155"/>
      <c r="E33" s="59">
        <v>5156000</v>
      </c>
      <c r="F33" s="60">
        <v>2975132</v>
      </c>
      <c r="G33" s="60">
        <v>2207704</v>
      </c>
      <c r="H33" s="60">
        <v>3455438</v>
      </c>
      <c r="I33" s="60">
        <v>3444140</v>
      </c>
      <c r="J33" s="60">
        <v>3444140</v>
      </c>
      <c r="K33" s="60">
        <v>3444140</v>
      </c>
      <c r="L33" s="60">
        <v>3444140</v>
      </c>
      <c r="M33" s="60">
        <v>3393286</v>
      </c>
      <c r="N33" s="60">
        <v>3393286</v>
      </c>
      <c r="O33" s="60">
        <v>3455438</v>
      </c>
      <c r="P33" s="60">
        <v>3354625</v>
      </c>
      <c r="Q33" s="60">
        <v>3393286</v>
      </c>
      <c r="R33" s="60">
        <v>3393286</v>
      </c>
      <c r="S33" s="60"/>
      <c r="T33" s="60">
        <v>3455438</v>
      </c>
      <c r="U33" s="60"/>
      <c r="V33" s="60">
        <v>3455438</v>
      </c>
      <c r="W33" s="60">
        <v>3455438</v>
      </c>
      <c r="X33" s="60">
        <v>2975132</v>
      </c>
      <c r="Y33" s="60">
        <v>480306</v>
      </c>
      <c r="Z33" s="140">
        <v>16.14</v>
      </c>
      <c r="AA33" s="62">
        <v>2975132</v>
      </c>
    </row>
    <row r="34" spans="1:27" ht="13.5">
      <c r="A34" s="250" t="s">
        <v>58</v>
      </c>
      <c r="B34" s="251"/>
      <c r="C34" s="168">
        <f aca="true" t="shared" si="3" ref="C34:Y34">SUM(C29:C33)</f>
        <v>37742265</v>
      </c>
      <c r="D34" s="168">
        <f>SUM(D29:D33)</f>
        <v>0</v>
      </c>
      <c r="E34" s="72">
        <f t="shared" si="3"/>
        <v>16547000</v>
      </c>
      <c r="F34" s="73">
        <f t="shared" si="3"/>
        <v>24781990</v>
      </c>
      <c r="G34" s="73">
        <f t="shared" si="3"/>
        <v>22104358</v>
      </c>
      <c r="H34" s="73">
        <f t="shared" si="3"/>
        <v>26465303</v>
      </c>
      <c r="I34" s="73">
        <f t="shared" si="3"/>
        <v>18914489</v>
      </c>
      <c r="J34" s="73">
        <f t="shared" si="3"/>
        <v>18914489</v>
      </c>
      <c r="K34" s="73">
        <f t="shared" si="3"/>
        <v>24176376</v>
      </c>
      <c r="L34" s="73">
        <f t="shared" si="3"/>
        <v>12497297</v>
      </c>
      <c r="M34" s="73">
        <f t="shared" si="3"/>
        <v>27420959</v>
      </c>
      <c r="N34" s="73">
        <f t="shared" si="3"/>
        <v>27420959</v>
      </c>
      <c r="O34" s="73">
        <f t="shared" si="3"/>
        <v>28813551</v>
      </c>
      <c r="P34" s="73">
        <f t="shared" si="3"/>
        <v>17253119</v>
      </c>
      <c r="Q34" s="73">
        <f t="shared" si="3"/>
        <v>22274557</v>
      </c>
      <c r="R34" s="73">
        <f t="shared" si="3"/>
        <v>22274557</v>
      </c>
      <c r="S34" s="73">
        <f t="shared" si="3"/>
        <v>0</v>
      </c>
      <c r="T34" s="73">
        <f t="shared" si="3"/>
        <v>26465303</v>
      </c>
      <c r="U34" s="73">
        <f t="shared" si="3"/>
        <v>0</v>
      </c>
      <c r="V34" s="73">
        <f t="shared" si="3"/>
        <v>26465303</v>
      </c>
      <c r="W34" s="73">
        <f t="shared" si="3"/>
        <v>26465303</v>
      </c>
      <c r="X34" s="73">
        <f t="shared" si="3"/>
        <v>24781990</v>
      </c>
      <c r="Y34" s="73">
        <f t="shared" si="3"/>
        <v>1683313</v>
      </c>
      <c r="Z34" s="170">
        <f>+IF(X34&lt;&gt;0,+(Y34/X34)*100,0)</f>
        <v>6.7924851878319705</v>
      </c>
      <c r="AA34" s="74">
        <f>SUM(AA29:AA33)</f>
        <v>24781990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125643</v>
      </c>
      <c r="D37" s="155"/>
      <c r="E37" s="59"/>
      <c r="F37" s="60">
        <v>125643</v>
      </c>
      <c r="G37" s="60"/>
      <c r="H37" s="60">
        <v>125643</v>
      </c>
      <c r="I37" s="60">
        <v>125643</v>
      </c>
      <c r="J37" s="60">
        <v>125643</v>
      </c>
      <c r="K37" s="60">
        <v>125643</v>
      </c>
      <c r="L37" s="60">
        <v>6071</v>
      </c>
      <c r="M37" s="60">
        <v>113501</v>
      </c>
      <c r="N37" s="60">
        <v>113501</v>
      </c>
      <c r="O37" s="60">
        <v>125643</v>
      </c>
      <c r="P37" s="60">
        <v>-113501</v>
      </c>
      <c r="Q37" s="60">
        <v>-113501</v>
      </c>
      <c r="R37" s="60">
        <v>-113501</v>
      </c>
      <c r="S37" s="60"/>
      <c r="T37" s="60">
        <v>125643</v>
      </c>
      <c r="U37" s="60"/>
      <c r="V37" s="60">
        <v>125643</v>
      </c>
      <c r="W37" s="60">
        <v>125643</v>
      </c>
      <c r="X37" s="60">
        <v>125643</v>
      </c>
      <c r="Y37" s="60"/>
      <c r="Z37" s="140"/>
      <c r="AA37" s="62">
        <v>125643</v>
      </c>
    </row>
    <row r="38" spans="1:27" ht="13.5">
      <c r="A38" s="249" t="s">
        <v>165</v>
      </c>
      <c r="B38" s="182"/>
      <c r="C38" s="155">
        <v>1246247</v>
      </c>
      <c r="D38" s="155"/>
      <c r="E38" s="59">
        <v>1232000</v>
      </c>
      <c r="F38" s="60">
        <v>1231991</v>
      </c>
      <c r="G38" s="60">
        <v>1974907</v>
      </c>
      <c r="H38" s="60">
        <v>1440013</v>
      </c>
      <c r="I38" s="60">
        <v>1440013</v>
      </c>
      <c r="J38" s="60">
        <v>1440013</v>
      </c>
      <c r="K38" s="60">
        <v>1440013</v>
      </c>
      <c r="L38" s="60">
        <v>1440013</v>
      </c>
      <c r="M38" s="60">
        <v>1440013</v>
      </c>
      <c r="N38" s="60">
        <v>1440013</v>
      </c>
      <c r="O38" s="60">
        <v>1440013</v>
      </c>
      <c r="P38" s="60">
        <v>1440013</v>
      </c>
      <c r="Q38" s="60">
        <v>1440013</v>
      </c>
      <c r="R38" s="60">
        <v>1440013</v>
      </c>
      <c r="S38" s="60"/>
      <c r="T38" s="60">
        <v>1440013</v>
      </c>
      <c r="U38" s="60"/>
      <c r="V38" s="60">
        <v>1440013</v>
      </c>
      <c r="W38" s="60">
        <v>1440013</v>
      </c>
      <c r="X38" s="60">
        <v>1231991</v>
      </c>
      <c r="Y38" s="60">
        <v>208022</v>
      </c>
      <c r="Z38" s="140">
        <v>16.89</v>
      </c>
      <c r="AA38" s="62">
        <v>1231991</v>
      </c>
    </row>
    <row r="39" spans="1:27" ht="13.5">
      <c r="A39" s="250" t="s">
        <v>59</v>
      </c>
      <c r="B39" s="253"/>
      <c r="C39" s="168">
        <f aca="true" t="shared" si="4" ref="C39:Y39">SUM(C37:C38)</f>
        <v>1371890</v>
      </c>
      <c r="D39" s="168">
        <f>SUM(D37:D38)</f>
        <v>0</v>
      </c>
      <c r="E39" s="76">
        <f t="shared" si="4"/>
        <v>1232000</v>
      </c>
      <c r="F39" s="77">
        <f t="shared" si="4"/>
        <v>1357634</v>
      </c>
      <c r="G39" s="77">
        <f t="shared" si="4"/>
        <v>1974907</v>
      </c>
      <c r="H39" s="77">
        <f t="shared" si="4"/>
        <v>1565656</v>
      </c>
      <c r="I39" s="77">
        <f t="shared" si="4"/>
        <v>1565656</v>
      </c>
      <c r="J39" s="77">
        <f t="shared" si="4"/>
        <v>1565656</v>
      </c>
      <c r="K39" s="77">
        <f t="shared" si="4"/>
        <v>1565656</v>
      </c>
      <c r="L39" s="77">
        <f t="shared" si="4"/>
        <v>1446084</v>
      </c>
      <c r="M39" s="77">
        <f t="shared" si="4"/>
        <v>1553514</v>
      </c>
      <c r="N39" s="77">
        <f t="shared" si="4"/>
        <v>1553514</v>
      </c>
      <c r="O39" s="77">
        <f t="shared" si="4"/>
        <v>1565656</v>
      </c>
      <c r="P39" s="77">
        <f t="shared" si="4"/>
        <v>1326512</v>
      </c>
      <c r="Q39" s="77">
        <f t="shared" si="4"/>
        <v>1326512</v>
      </c>
      <c r="R39" s="77">
        <f t="shared" si="4"/>
        <v>1326512</v>
      </c>
      <c r="S39" s="77">
        <f t="shared" si="4"/>
        <v>0</v>
      </c>
      <c r="T39" s="77">
        <f t="shared" si="4"/>
        <v>1565656</v>
      </c>
      <c r="U39" s="77">
        <f t="shared" si="4"/>
        <v>0</v>
      </c>
      <c r="V39" s="77">
        <f t="shared" si="4"/>
        <v>1565656</v>
      </c>
      <c r="W39" s="77">
        <f t="shared" si="4"/>
        <v>1565656</v>
      </c>
      <c r="X39" s="77">
        <f t="shared" si="4"/>
        <v>1357634</v>
      </c>
      <c r="Y39" s="77">
        <f t="shared" si="4"/>
        <v>208022</v>
      </c>
      <c r="Z39" s="212">
        <f>+IF(X39&lt;&gt;0,+(Y39/X39)*100,0)</f>
        <v>15.322391749175404</v>
      </c>
      <c r="AA39" s="79">
        <f>SUM(AA37:AA38)</f>
        <v>1357634</v>
      </c>
    </row>
    <row r="40" spans="1:27" ht="13.5">
      <c r="A40" s="250" t="s">
        <v>167</v>
      </c>
      <c r="B40" s="251"/>
      <c r="C40" s="168">
        <f aca="true" t="shared" si="5" ref="C40:Y40">+C34+C39</f>
        <v>39114155</v>
      </c>
      <c r="D40" s="168">
        <f>+D34+D39</f>
        <v>0</v>
      </c>
      <c r="E40" s="72">
        <f t="shared" si="5"/>
        <v>17779000</v>
      </c>
      <c r="F40" s="73">
        <f t="shared" si="5"/>
        <v>26139624</v>
      </c>
      <c r="G40" s="73">
        <f t="shared" si="5"/>
        <v>24079265</v>
      </c>
      <c r="H40" s="73">
        <f t="shared" si="5"/>
        <v>28030959</v>
      </c>
      <c r="I40" s="73">
        <f t="shared" si="5"/>
        <v>20480145</v>
      </c>
      <c r="J40" s="73">
        <f t="shared" si="5"/>
        <v>20480145</v>
      </c>
      <c r="K40" s="73">
        <f t="shared" si="5"/>
        <v>25742032</v>
      </c>
      <c r="L40" s="73">
        <f t="shared" si="5"/>
        <v>13943381</v>
      </c>
      <c r="M40" s="73">
        <f t="shared" si="5"/>
        <v>28974473</v>
      </c>
      <c r="N40" s="73">
        <f t="shared" si="5"/>
        <v>28974473</v>
      </c>
      <c r="O40" s="73">
        <f t="shared" si="5"/>
        <v>30379207</v>
      </c>
      <c r="P40" s="73">
        <f t="shared" si="5"/>
        <v>18579631</v>
      </c>
      <c r="Q40" s="73">
        <f t="shared" si="5"/>
        <v>23601069</v>
      </c>
      <c r="R40" s="73">
        <f t="shared" si="5"/>
        <v>23601069</v>
      </c>
      <c r="S40" s="73">
        <f t="shared" si="5"/>
        <v>0</v>
      </c>
      <c r="T40" s="73">
        <f t="shared" si="5"/>
        <v>28030959</v>
      </c>
      <c r="U40" s="73">
        <f t="shared" si="5"/>
        <v>0</v>
      </c>
      <c r="V40" s="73">
        <f t="shared" si="5"/>
        <v>28030959</v>
      </c>
      <c r="W40" s="73">
        <f t="shared" si="5"/>
        <v>28030959</v>
      </c>
      <c r="X40" s="73">
        <f t="shared" si="5"/>
        <v>26139624</v>
      </c>
      <c r="Y40" s="73">
        <f t="shared" si="5"/>
        <v>1891335</v>
      </c>
      <c r="Z40" s="170">
        <f>+IF(X40&lt;&gt;0,+(Y40/X40)*100,0)</f>
        <v>7.235509584988675</v>
      </c>
      <c r="AA40" s="74">
        <f>+AA34+AA39</f>
        <v>26139624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305020740</v>
      </c>
      <c r="D42" s="257">
        <f>+D25-D40</f>
        <v>0</v>
      </c>
      <c r="E42" s="258">
        <f t="shared" si="6"/>
        <v>472068000</v>
      </c>
      <c r="F42" s="259">
        <f t="shared" si="6"/>
        <v>503213803</v>
      </c>
      <c r="G42" s="259">
        <f t="shared" si="6"/>
        <v>153673450</v>
      </c>
      <c r="H42" s="259">
        <f t="shared" si="6"/>
        <v>385949728</v>
      </c>
      <c r="I42" s="259">
        <f t="shared" si="6"/>
        <v>381109063</v>
      </c>
      <c r="J42" s="259">
        <f t="shared" si="6"/>
        <v>381109063</v>
      </c>
      <c r="K42" s="259">
        <f t="shared" si="6"/>
        <v>383371443</v>
      </c>
      <c r="L42" s="259">
        <f t="shared" si="6"/>
        <v>424503828</v>
      </c>
      <c r="M42" s="259">
        <f t="shared" si="6"/>
        <v>411328328</v>
      </c>
      <c r="N42" s="259">
        <f t="shared" si="6"/>
        <v>411328328</v>
      </c>
      <c r="O42" s="259">
        <f t="shared" si="6"/>
        <v>385956741</v>
      </c>
      <c r="P42" s="259">
        <f t="shared" si="6"/>
        <v>409809681</v>
      </c>
      <c r="Q42" s="259">
        <f t="shared" si="6"/>
        <v>416701732</v>
      </c>
      <c r="R42" s="259">
        <f t="shared" si="6"/>
        <v>416701732</v>
      </c>
      <c r="S42" s="259">
        <f t="shared" si="6"/>
        <v>0</v>
      </c>
      <c r="T42" s="259">
        <f t="shared" si="6"/>
        <v>385949728</v>
      </c>
      <c r="U42" s="259">
        <f t="shared" si="6"/>
        <v>0</v>
      </c>
      <c r="V42" s="259">
        <f t="shared" si="6"/>
        <v>385949728</v>
      </c>
      <c r="W42" s="259">
        <f t="shared" si="6"/>
        <v>385949728</v>
      </c>
      <c r="X42" s="259">
        <f t="shared" si="6"/>
        <v>503213803</v>
      </c>
      <c r="Y42" s="259">
        <f t="shared" si="6"/>
        <v>-117264075</v>
      </c>
      <c r="Z42" s="260">
        <f>+IF(X42&lt;&gt;0,+(Y42/X42)*100,0)</f>
        <v>-23.30303228983566</v>
      </c>
      <c r="AA42" s="261">
        <f>+AA25-AA40</f>
        <v>503213803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304925789</v>
      </c>
      <c r="D45" s="155"/>
      <c r="E45" s="59">
        <v>472068000</v>
      </c>
      <c r="F45" s="60">
        <v>503213803</v>
      </c>
      <c r="G45" s="60">
        <v>106104401</v>
      </c>
      <c r="H45" s="60">
        <v>385949728</v>
      </c>
      <c r="I45" s="60">
        <v>381109063</v>
      </c>
      <c r="J45" s="60">
        <v>381109063</v>
      </c>
      <c r="K45" s="60">
        <v>383371443</v>
      </c>
      <c r="L45" s="60">
        <v>424503828</v>
      </c>
      <c r="M45" s="60">
        <v>411328328</v>
      </c>
      <c r="N45" s="60">
        <v>411328328</v>
      </c>
      <c r="O45" s="60">
        <v>385956741</v>
      </c>
      <c r="P45" s="60">
        <v>409809681</v>
      </c>
      <c r="Q45" s="60">
        <v>416701732</v>
      </c>
      <c r="R45" s="60">
        <v>416701732</v>
      </c>
      <c r="S45" s="60"/>
      <c r="T45" s="60">
        <v>385949728</v>
      </c>
      <c r="U45" s="60"/>
      <c r="V45" s="60">
        <v>385949728</v>
      </c>
      <c r="W45" s="60">
        <v>385949728</v>
      </c>
      <c r="X45" s="60">
        <v>503213803</v>
      </c>
      <c r="Y45" s="60">
        <v>-117264075</v>
      </c>
      <c r="Z45" s="139">
        <v>-23.3</v>
      </c>
      <c r="AA45" s="62">
        <v>503213803</v>
      </c>
    </row>
    <row r="46" spans="1:27" ht="13.5">
      <c r="A46" s="249" t="s">
        <v>171</v>
      </c>
      <c r="B46" s="182"/>
      <c r="C46" s="155">
        <v>94951</v>
      </c>
      <c r="D46" s="155"/>
      <c r="E46" s="59"/>
      <c r="F46" s="60"/>
      <c r="G46" s="60">
        <v>47569049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305020740</v>
      </c>
      <c r="D48" s="217">
        <f>SUM(D45:D47)</f>
        <v>0</v>
      </c>
      <c r="E48" s="264">
        <f t="shared" si="7"/>
        <v>472068000</v>
      </c>
      <c r="F48" s="219">
        <f t="shared" si="7"/>
        <v>503213803</v>
      </c>
      <c r="G48" s="219">
        <f t="shared" si="7"/>
        <v>153673450</v>
      </c>
      <c r="H48" s="219">
        <f t="shared" si="7"/>
        <v>385949728</v>
      </c>
      <c r="I48" s="219">
        <f t="shared" si="7"/>
        <v>381109063</v>
      </c>
      <c r="J48" s="219">
        <f t="shared" si="7"/>
        <v>381109063</v>
      </c>
      <c r="K48" s="219">
        <f t="shared" si="7"/>
        <v>383371443</v>
      </c>
      <c r="L48" s="219">
        <f t="shared" si="7"/>
        <v>424503828</v>
      </c>
      <c r="M48" s="219">
        <f t="shared" si="7"/>
        <v>411328328</v>
      </c>
      <c r="N48" s="219">
        <f t="shared" si="7"/>
        <v>411328328</v>
      </c>
      <c r="O48" s="219">
        <f t="shared" si="7"/>
        <v>385956741</v>
      </c>
      <c r="P48" s="219">
        <f t="shared" si="7"/>
        <v>409809681</v>
      </c>
      <c r="Q48" s="219">
        <f t="shared" si="7"/>
        <v>416701732</v>
      </c>
      <c r="R48" s="219">
        <f t="shared" si="7"/>
        <v>416701732</v>
      </c>
      <c r="S48" s="219">
        <f t="shared" si="7"/>
        <v>0</v>
      </c>
      <c r="T48" s="219">
        <f t="shared" si="7"/>
        <v>385949728</v>
      </c>
      <c r="U48" s="219">
        <f t="shared" si="7"/>
        <v>0</v>
      </c>
      <c r="V48" s="219">
        <f t="shared" si="7"/>
        <v>385949728</v>
      </c>
      <c r="W48" s="219">
        <f t="shared" si="7"/>
        <v>385949728</v>
      </c>
      <c r="X48" s="219">
        <f t="shared" si="7"/>
        <v>503213803</v>
      </c>
      <c r="Y48" s="219">
        <f t="shared" si="7"/>
        <v>-117264075</v>
      </c>
      <c r="Z48" s="265">
        <f>+IF(X48&lt;&gt;0,+(Y48/X48)*100,0)</f>
        <v>-23.30303228983566</v>
      </c>
      <c r="AA48" s="232">
        <f>SUM(AA45:AA47)</f>
        <v>503213803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8712130</v>
      </c>
      <c r="D6" s="155"/>
      <c r="E6" s="59">
        <v>17681004</v>
      </c>
      <c r="F6" s="60">
        <v>39542000</v>
      </c>
      <c r="G6" s="60">
        <v>5404661</v>
      </c>
      <c r="H6" s="60">
        <v>1559396</v>
      </c>
      <c r="I6" s="60">
        <v>4129923</v>
      </c>
      <c r="J6" s="60">
        <v>11093980</v>
      </c>
      <c r="K6" s="60">
        <v>690595</v>
      </c>
      <c r="L6" s="60">
        <v>608601</v>
      </c>
      <c r="M6" s="60">
        <v>580758</v>
      </c>
      <c r="N6" s="60">
        <v>1879954</v>
      </c>
      <c r="O6" s="60">
        <v>576779</v>
      </c>
      <c r="P6" s="60">
        <v>692328</v>
      </c>
      <c r="Q6" s="60">
        <v>872399</v>
      </c>
      <c r="R6" s="60">
        <v>2141506</v>
      </c>
      <c r="S6" s="60">
        <v>703869</v>
      </c>
      <c r="T6" s="60">
        <v>720169</v>
      </c>
      <c r="U6" s="60"/>
      <c r="V6" s="60">
        <v>1424038</v>
      </c>
      <c r="W6" s="60">
        <v>16539478</v>
      </c>
      <c r="X6" s="60">
        <v>39542000</v>
      </c>
      <c r="Y6" s="60">
        <v>-23002522</v>
      </c>
      <c r="Z6" s="140">
        <v>-58.17</v>
      </c>
      <c r="AA6" s="62">
        <v>39542000</v>
      </c>
    </row>
    <row r="7" spans="1:27" ht="13.5">
      <c r="A7" s="249" t="s">
        <v>32</v>
      </c>
      <c r="B7" s="182"/>
      <c r="C7" s="155"/>
      <c r="D7" s="155"/>
      <c r="E7" s="59">
        <v>17310996</v>
      </c>
      <c r="F7" s="60">
        <v>10376990</v>
      </c>
      <c r="G7" s="60">
        <v>778402</v>
      </c>
      <c r="H7" s="60">
        <v>602703</v>
      </c>
      <c r="I7" s="60">
        <v>969503</v>
      </c>
      <c r="J7" s="60">
        <v>2350608</v>
      </c>
      <c r="K7" s="60">
        <v>1037142</v>
      </c>
      <c r="L7" s="60">
        <v>639940</v>
      </c>
      <c r="M7" s="60">
        <v>1138804</v>
      </c>
      <c r="N7" s="60">
        <v>2815886</v>
      </c>
      <c r="O7" s="60">
        <v>939848</v>
      </c>
      <c r="P7" s="60">
        <v>974083</v>
      </c>
      <c r="Q7" s="60">
        <v>857441</v>
      </c>
      <c r="R7" s="60">
        <v>2771372</v>
      </c>
      <c r="S7" s="60">
        <v>951075</v>
      </c>
      <c r="T7" s="60">
        <v>806815</v>
      </c>
      <c r="U7" s="60"/>
      <c r="V7" s="60">
        <v>1757890</v>
      </c>
      <c r="W7" s="60">
        <v>9695756</v>
      </c>
      <c r="X7" s="60">
        <v>10376990</v>
      </c>
      <c r="Y7" s="60">
        <v>-681234</v>
      </c>
      <c r="Z7" s="140">
        <v>-6.56</v>
      </c>
      <c r="AA7" s="62">
        <v>10376990</v>
      </c>
    </row>
    <row r="8" spans="1:27" ht="13.5">
      <c r="A8" s="249" t="s">
        <v>178</v>
      </c>
      <c r="B8" s="182"/>
      <c r="C8" s="155">
        <v>13072890</v>
      </c>
      <c r="D8" s="155"/>
      <c r="E8" s="59">
        <v>828163</v>
      </c>
      <c r="F8" s="60">
        <v>3225325</v>
      </c>
      <c r="G8" s="60">
        <v>409726</v>
      </c>
      <c r="H8" s="60">
        <v>380676</v>
      </c>
      <c r="I8" s="60">
        <v>252556</v>
      </c>
      <c r="J8" s="60">
        <v>1042958</v>
      </c>
      <c r="K8" s="60">
        <v>219799</v>
      </c>
      <c r="L8" s="60">
        <v>154370</v>
      </c>
      <c r="M8" s="60">
        <v>499038</v>
      </c>
      <c r="N8" s="60">
        <v>873207</v>
      </c>
      <c r="O8" s="60">
        <v>358949</v>
      </c>
      <c r="P8" s="60">
        <v>343135</v>
      </c>
      <c r="Q8" s="60">
        <v>346014</v>
      </c>
      <c r="R8" s="60">
        <v>1048098</v>
      </c>
      <c r="S8" s="60">
        <v>512165</v>
      </c>
      <c r="T8" s="60">
        <v>191169</v>
      </c>
      <c r="U8" s="60"/>
      <c r="V8" s="60">
        <v>703334</v>
      </c>
      <c r="W8" s="60">
        <v>3667597</v>
      </c>
      <c r="X8" s="60">
        <v>3225325</v>
      </c>
      <c r="Y8" s="60">
        <v>442272</v>
      </c>
      <c r="Z8" s="140">
        <v>13.71</v>
      </c>
      <c r="AA8" s="62">
        <v>3225325</v>
      </c>
    </row>
    <row r="9" spans="1:27" ht="13.5">
      <c r="A9" s="249" t="s">
        <v>179</v>
      </c>
      <c r="B9" s="182"/>
      <c r="C9" s="155">
        <v>132485685</v>
      </c>
      <c r="D9" s="155"/>
      <c r="E9" s="59">
        <v>121188000</v>
      </c>
      <c r="F9" s="60">
        <v>121712000</v>
      </c>
      <c r="G9" s="60">
        <v>51049000</v>
      </c>
      <c r="H9" s="60">
        <v>2100000</v>
      </c>
      <c r="I9" s="60"/>
      <c r="J9" s="60">
        <v>53149000</v>
      </c>
      <c r="K9" s="60">
        <v>30729</v>
      </c>
      <c r="L9" s="60"/>
      <c r="M9" s="60"/>
      <c r="N9" s="60">
        <v>30729</v>
      </c>
      <c r="O9" s="60"/>
      <c r="P9" s="60">
        <v>1361000</v>
      </c>
      <c r="Q9" s="60">
        <v>29233005</v>
      </c>
      <c r="R9" s="60">
        <v>30594005</v>
      </c>
      <c r="S9" s="60"/>
      <c r="T9" s="60"/>
      <c r="U9" s="60"/>
      <c r="V9" s="60"/>
      <c r="W9" s="60">
        <v>83773734</v>
      </c>
      <c r="X9" s="60">
        <v>121712000</v>
      </c>
      <c r="Y9" s="60">
        <v>-37938266</v>
      </c>
      <c r="Z9" s="140">
        <v>-31.17</v>
      </c>
      <c r="AA9" s="62">
        <v>121712000</v>
      </c>
    </row>
    <row r="10" spans="1:27" ht="13.5">
      <c r="A10" s="249" t="s">
        <v>180</v>
      </c>
      <c r="B10" s="182"/>
      <c r="C10" s="155"/>
      <c r="D10" s="155"/>
      <c r="E10" s="59">
        <v>58245996</v>
      </c>
      <c r="F10" s="60">
        <v>64246000</v>
      </c>
      <c r="G10" s="60">
        <v>25000000</v>
      </c>
      <c r="H10" s="60"/>
      <c r="I10" s="60"/>
      <c r="J10" s="60">
        <v>25000000</v>
      </c>
      <c r="K10" s="60">
        <v>10000000</v>
      </c>
      <c r="L10" s="60"/>
      <c r="M10" s="60">
        <v>14000000</v>
      </c>
      <c r="N10" s="60">
        <v>24000000</v>
      </c>
      <c r="O10" s="60"/>
      <c r="P10" s="60"/>
      <c r="Q10" s="60">
        <v>20246000</v>
      </c>
      <c r="R10" s="60">
        <v>20246000</v>
      </c>
      <c r="S10" s="60"/>
      <c r="T10" s="60"/>
      <c r="U10" s="60"/>
      <c r="V10" s="60"/>
      <c r="W10" s="60">
        <v>69246000</v>
      </c>
      <c r="X10" s="60">
        <v>64246000</v>
      </c>
      <c r="Y10" s="60">
        <v>5000000</v>
      </c>
      <c r="Z10" s="140">
        <v>7.78</v>
      </c>
      <c r="AA10" s="62">
        <v>64246000</v>
      </c>
    </row>
    <row r="11" spans="1:27" ht="13.5">
      <c r="A11" s="249" t="s">
        <v>181</v>
      </c>
      <c r="B11" s="182"/>
      <c r="C11" s="155">
        <v>7540262</v>
      </c>
      <c r="D11" s="155"/>
      <c r="E11" s="59">
        <v>3256008</v>
      </c>
      <c r="F11" s="60">
        <v>9359232</v>
      </c>
      <c r="G11" s="60">
        <v>462296</v>
      </c>
      <c r="H11" s="60">
        <v>715906</v>
      </c>
      <c r="I11" s="60">
        <v>1244387</v>
      </c>
      <c r="J11" s="60">
        <v>2422589</v>
      </c>
      <c r="K11" s="60">
        <v>761342</v>
      </c>
      <c r="L11" s="60">
        <v>946785</v>
      </c>
      <c r="M11" s="60">
        <v>765076</v>
      </c>
      <c r="N11" s="60">
        <v>2473203</v>
      </c>
      <c r="O11" s="60">
        <v>985863</v>
      </c>
      <c r="P11" s="60">
        <v>809341</v>
      </c>
      <c r="Q11" s="60">
        <v>901241</v>
      </c>
      <c r="R11" s="60">
        <v>2696445</v>
      </c>
      <c r="S11" s="60">
        <v>964865</v>
      </c>
      <c r="T11" s="60">
        <v>1251046</v>
      </c>
      <c r="U11" s="60"/>
      <c r="V11" s="60">
        <v>2215911</v>
      </c>
      <c r="W11" s="60">
        <v>9808148</v>
      </c>
      <c r="X11" s="60">
        <v>9359232</v>
      </c>
      <c r="Y11" s="60">
        <v>448916</v>
      </c>
      <c r="Z11" s="140">
        <v>4.8</v>
      </c>
      <c r="AA11" s="62">
        <v>9359232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-95033657</v>
      </c>
      <c r="D14" s="155"/>
      <c r="E14" s="59">
        <v>-115996798</v>
      </c>
      <c r="F14" s="60">
        <v>-188924833</v>
      </c>
      <c r="G14" s="60">
        <v>-56758701</v>
      </c>
      <c r="H14" s="60">
        <v>-4828265</v>
      </c>
      <c r="I14" s="60">
        <v>-14970301</v>
      </c>
      <c r="J14" s="60">
        <v>-76557267</v>
      </c>
      <c r="K14" s="60">
        <v>-6004993</v>
      </c>
      <c r="L14" s="60">
        <v>-10047497</v>
      </c>
      <c r="M14" s="60">
        <v>-8453819</v>
      </c>
      <c r="N14" s="60">
        <v>-24506309</v>
      </c>
      <c r="O14" s="60">
        <v>-5155587</v>
      </c>
      <c r="P14" s="60">
        <v>-9248710</v>
      </c>
      <c r="Q14" s="60">
        <v>-8432029</v>
      </c>
      <c r="R14" s="60">
        <v>-22836326</v>
      </c>
      <c r="S14" s="60">
        <v>-7599303</v>
      </c>
      <c r="T14" s="60">
        <v>-8237159</v>
      </c>
      <c r="U14" s="60"/>
      <c r="V14" s="60">
        <v>-15836462</v>
      </c>
      <c r="W14" s="60">
        <v>-139736364</v>
      </c>
      <c r="X14" s="60">
        <v>-188924833</v>
      </c>
      <c r="Y14" s="60">
        <v>49188469</v>
      </c>
      <c r="Z14" s="140">
        <v>-26.04</v>
      </c>
      <c r="AA14" s="62">
        <v>-188924833</v>
      </c>
    </row>
    <row r="15" spans="1:27" ht="13.5">
      <c r="A15" s="249" t="s">
        <v>40</v>
      </c>
      <c r="B15" s="182"/>
      <c r="C15" s="155">
        <v>-28540</v>
      </c>
      <c r="D15" s="155"/>
      <c r="E15" s="59">
        <v>-4202</v>
      </c>
      <c r="F15" s="60">
        <v>-15442</v>
      </c>
      <c r="G15" s="60"/>
      <c r="H15" s="60"/>
      <c r="I15" s="60">
        <v>-9220</v>
      </c>
      <c r="J15" s="60">
        <v>-9220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-9220</v>
      </c>
      <c r="X15" s="60">
        <v>-15442</v>
      </c>
      <c r="Y15" s="60">
        <v>6222</v>
      </c>
      <c r="Z15" s="140">
        <v>-40.29</v>
      </c>
      <c r="AA15" s="62">
        <v>-15442</v>
      </c>
    </row>
    <row r="16" spans="1:27" ht="13.5">
      <c r="A16" s="249" t="s">
        <v>42</v>
      </c>
      <c r="B16" s="182"/>
      <c r="C16" s="155"/>
      <c r="D16" s="155"/>
      <c r="E16" s="59">
        <v>-3300000</v>
      </c>
      <c r="F16" s="60">
        <v>-2550000</v>
      </c>
      <c r="G16" s="60">
        <v>-175210</v>
      </c>
      <c r="H16" s="60">
        <v>-164401</v>
      </c>
      <c r="I16" s="60">
        <v>-606866</v>
      </c>
      <c r="J16" s="60">
        <v>-946477</v>
      </c>
      <c r="K16" s="60">
        <v>-264588</v>
      </c>
      <c r="L16" s="60">
        <v>-150398</v>
      </c>
      <c r="M16" s="60">
        <v>-373590</v>
      </c>
      <c r="N16" s="60">
        <v>-788576</v>
      </c>
      <c r="O16" s="60">
        <v>-27255</v>
      </c>
      <c r="P16" s="60">
        <v>-357232</v>
      </c>
      <c r="Q16" s="60">
        <v>-4782596</v>
      </c>
      <c r="R16" s="60">
        <v>-5167083</v>
      </c>
      <c r="S16" s="60">
        <v>-535895</v>
      </c>
      <c r="T16" s="60">
        <v>-21528</v>
      </c>
      <c r="U16" s="60"/>
      <c r="V16" s="60">
        <v>-557423</v>
      </c>
      <c r="W16" s="60">
        <v>-7459559</v>
      </c>
      <c r="X16" s="60">
        <v>-2550000</v>
      </c>
      <c r="Y16" s="60">
        <v>-4909559</v>
      </c>
      <c r="Z16" s="140">
        <v>192.53</v>
      </c>
      <c r="AA16" s="62">
        <v>-2550000</v>
      </c>
    </row>
    <row r="17" spans="1:27" ht="13.5">
      <c r="A17" s="250" t="s">
        <v>185</v>
      </c>
      <c r="B17" s="251"/>
      <c r="C17" s="168">
        <f aca="true" t="shared" si="0" ref="C17:Y17">SUM(C6:C16)</f>
        <v>66748770</v>
      </c>
      <c r="D17" s="168">
        <f t="shared" si="0"/>
        <v>0</v>
      </c>
      <c r="E17" s="72">
        <f t="shared" si="0"/>
        <v>99209167</v>
      </c>
      <c r="F17" s="73">
        <f t="shared" si="0"/>
        <v>56971272</v>
      </c>
      <c r="G17" s="73">
        <f t="shared" si="0"/>
        <v>26170174</v>
      </c>
      <c r="H17" s="73">
        <f t="shared" si="0"/>
        <v>366015</v>
      </c>
      <c r="I17" s="73">
        <f t="shared" si="0"/>
        <v>-8990018</v>
      </c>
      <c r="J17" s="73">
        <f t="shared" si="0"/>
        <v>17546171</v>
      </c>
      <c r="K17" s="73">
        <f t="shared" si="0"/>
        <v>6470026</v>
      </c>
      <c r="L17" s="73">
        <f t="shared" si="0"/>
        <v>-7848199</v>
      </c>
      <c r="M17" s="73">
        <f t="shared" si="0"/>
        <v>8156267</v>
      </c>
      <c r="N17" s="73">
        <f t="shared" si="0"/>
        <v>6778094</v>
      </c>
      <c r="O17" s="73">
        <f t="shared" si="0"/>
        <v>-2321403</v>
      </c>
      <c r="P17" s="73">
        <f t="shared" si="0"/>
        <v>-5426055</v>
      </c>
      <c r="Q17" s="73">
        <f t="shared" si="0"/>
        <v>39241475</v>
      </c>
      <c r="R17" s="73">
        <f t="shared" si="0"/>
        <v>31494017</v>
      </c>
      <c r="S17" s="73">
        <f t="shared" si="0"/>
        <v>-5003224</v>
      </c>
      <c r="T17" s="73">
        <f t="shared" si="0"/>
        <v>-5289488</v>
      </c>
      <c r="U17" s="73">
        <f t="shared" si="0"/>
        <v>0</v>
      </c>
      <c r="V17" s="73">
        <f t="shared" si="0"/>
        <v>-10292712</v>
      </c>
      <c r="W17" s="73">
        <f t="shared" si="0"/>
        <v>45525570</v>
      </c>
      <c r="X17" s="73">
        <f t="shared" si="0"/>
        <v>56971272</v>
      </c>
      <c r="Y17" s="73">
        <f t="shared" si="0"/>
        <v>-11445702</v>
      </c>
      <c r="Z17" s="170">
        <f>+IF(X17&lt;&gt;0,+(Y17/X17)*100,0)</f>
        <v>-20.09030446081667</v>
      </c>
      <c r="AA17" s="74">
        <f>SUM(AA6:AA16)</f>
        <v>56971272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-46634641</v>
      </c>
      <c r="D26" s="155"/>
      <c r="E26" s="59">
        <v>-115392000</v>
      </c>
      <c r="F26" s="60">
        <v>-141025998</v>
      </c>
      <c r="G26" s="60">
        <v>-19780547</v>
      </c>
      <c r="H26" s="60">
        <v>-5830362</v>
      </c>
      <c r="I26" s="60">
        <v>-5015056</v>
      </c>
      <c r="J26" s="60">
        <v>-30625965</v>
      </c>
      <c r="K26" s="60">
        <v>-5515622</v>
      </c>
      <c r="L26" s="60">
        <v>-3717432</v>
      </c>
      <c r="M26" s="60">
        <v>-5255388</v>
      </c>
      <c r="N26" s="60">
        <v>-14488442</v>
      </c>
      <c r="O26" s="60">
        <v>-4982497</v>
      </c>
      <c r="P26" s="60">
        <v>-18614281</v>
      </c>
      <c r="Q26" s="60">
        <v>-13395073</v>
      </c>
      <c r="R26" s="60">
        <v>-36991851</v>
      </c>
      <c r="S26" s="60">
        <v>-9451256</v>
      </c>
      <c r="T26" s="60">
        <v>-8583037</v>
      </c>
      <c r="U26" s="60"/>
      <c r="V26" s="60">
        <v>-18034293</v>
      </c>
      <c r="W26" s="60">
        <v>-100140551</v>
      </c>
      <c r="X26" s="60">
        <v>-141025998</v>
      </c>
      <c r="Y26" s="60">
        <v>40885447</v>
      </c>
      <c r="Z26" s="140">
        <v>-28.99</v>
      </c>
      <c r="AA26" s="62">
        <v>-141025998</v>
      </c>
    </row>
    <row r="27" spans="1:27" ht="13.5">
      <c r="A27" s="250" t="s">
        <v>192</v>
      </c>
      <c r="B27" s="251"/>
      <c r="C27" s="168">
        <f aca="true" t="shared" si="1" ref="C27:Y27">SUM(C21:C26)</f>
        <v>-46634641</v>
      </c>
      <c r="D27" s="168">
        <f>SUM(D21:D26)</f>
        <v>0</v>
      </c>
      <c r="E27" s="72">
        <f t="shared" si="1"/>
        <v>-115392000</v>
      </c>
      <c r="F27" s="73">
        <f t="shared" si="1"/>
        <v>-141025998</v>
      </c>
      <c r="G27" s="73">
        <f t="shared" si="1"/>
        <v>-19780547</v>
      </c>
      <c r="H27" s="73">
        <f t="shared" si="1"/>
        <v>-5830362</v>
      </c>
      <c r="I27" s="73">
        <f t="shared" si="1"/>
        <v>-5015056</v>
      </c>
      <c r="J27" s="73">
        <f t="shared" si="1"/>
        <v>-30625965</v>
      </c>
      <c r="K27" s="73">
        <f t="shared" si="1"/>
        <v>-5515622</v>
      </c>
      <c r="L27" s="73">
        <f t="shared" si="1"/>
        <v>-3717432</v>
      </c>
      <c r="M27" s="73">
        <f t="shared" si="1"/>
        <v>-5255388</v>
      </c>
      <c r="N27" s="73">
        <f t="shared" si="1"/>
        <v>-14488442</v>
      </c>
      <c r="O27" s="73">
        <f t="shared" si="1"/>
        <v>-4982497</v>
      </c>
      <c r="P27" s="73">
        <f t="shared" si="1"/>
        <v>-18614281</v>
      </c>
      <c r="Q27" s="73">
        <f t="shared" si="1"/>
        <v>-13395073</v>
      </c>
      <c r="R27" s="73">
        <f t="shared" si="1"/>
        <v>-36991851</v>
      </c>
      <c r="S27" s="73">
        <f t="shared" si="1"/>
        <v>-9451256</v>
      </c>
      <c r="T27" s="73">
        <f t="shared" si="1"/>
        <v>-8583037</v>
      </c>
      <c r="U27" s="73">
        <f t="shared" si="1"/>
        <v>0</v>
      </c>
      <c r="V27" s="73">
        <f t="shared" si="1"/>
        <v>-18034293</v>
      </c>
      <c r="W27" s="73">
        <f t="shared" si="1"/>
        <v>-100140551</v>
      </c>
      <c r="X27" s="73">
        <f t="shared" si="1"/>
        <v>-141025998</v>
      </c>
      <c r="Y27" s="73">
        <f t="shared" si="1"/>
        <v>40885447</v>
      </c>
      <c r="Z27" s="170">
        <f>+IF(X27&lt;&gt;0,+(Y27/X27)*100,0)</f>
        <v>-28.991425396613753</v>
      </c>
      <c r="AA27" s="74">
        <f>SUM(AA21:AA26)</f>
        <v>-141025998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-520621</v>
      </c>
      <c r="D35" s="155"/>
      <c r="E35" s="59">
        <v>-521000</v>
      </c>
      <c r="F35" s="60">
        <v>-242000</v>
      </c>
      <c r="G35" s="60"/>
      <c r="H35" s="60"/>
      <c r="I35" s="60">
        <v>-119572</v>
      </c>
      <c r="J35" s="60">
        <v>-119572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-119572</v>
      </c>
      <c r="X35" s="60">
        <v>-242000</v>
      </c>
      <c r="Y35" s="60">
        <v>122428</v>
      </c>
      <c r="Z35" s="140">
        <v>-50.59</v>
      </c>
      <c r="AA35" s="62">
        <v>-242000</v>
      </c>
    </row>
    <row r="36" spans="1:27" ht="13.5">
      <c r="A36" s="250" t="s">
        <v>198</v>
      </c>
      <c r="B36" s="251"/>
      <c r="C36" s="168">
        <f aca="true" t="shared" si="2" ref="C36:Y36">SUM(C31:C35)</f>
        <v>-520621</v>
      </c>
      <c r="D36" s="168">
        <f>SUM(D31:D35)</f>
        <v>0</v>
      </c>
      <c r="E36" s="72">
        <f t="shared" si="2"/>
        <v>-521000</v>
      </c>
      <c r="F36" s="73">
        <f t="shared" si="2"/>
        <v>-242000</v>
      </c>
      <c r="G36" s="73">
        <f t="shared" si="2"/>
        <v>0</v>
      </c>
      <c r="H36" s="73">
        <f t="shared" si="2"/>
        <v>0</v>
      </c>
      <c r="I36" s="73">
        <f t="shared" si="2"/>
        <v>-119572</v>
      </c>
      <c r="J36" s="73">
        <f t="shared" si="2"/>
        <v>-119572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-119572</v>
      </c>
      <c r="X36" s="73">
        <f t="shared" si="2"/>
        <v>-242000</v>
      </c>
      <c r="Y36" s="73">
        <f t="shared" si="2"/>
        <v>122428</v>
      </c>
      <c r="Z36" s="170">
        <f>+IF(X36&lt;&gt;0,+(Y36/X36)*100,0)</f>
        <v>-50.5900826446281</v>
      </c>
      <c r="AA36" s="74">
        <f>SUM(AA31:AA35)</f>
        <v>-242000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19593508</v>
      </c>
      <c r="D38" s="153">
        <f>+D17+D27+D36</f>
        <v>0</v>
      </c>
      <c r="E38" s="99">
        <f t="shared" si="3"/>
        <v>-16703833</v>
      </c>
      <c r="F38" s="100">
        <f t="shared" si="3"/>
        <v>-84296726</v>
      </c>
      <c r="G38" s="100">
        <f t="shared" si="3"/>
        <v>6389627</v>
      </c>
      <c r="H38" s="100">
        <f t="shared" si="3"/>
        <v>-5464347</v>
      </c>
      <c r="I38" s="100">
        <f t="shared" si="3"/>
        <v>-14124646</v>
      </c>
      <c r="J38" s="100">
        <f t="shared" si="3"/>
        <v>-13199366</v>
      </c>
      <c r="K38" s="100">
        <f t="shared" si="3"/>
        <v>954404</v>
      </c>
      <c r="L38" s="100">
        <f t="shared" si="3"/>
        <v>-11565631</v>
      </c>
      <c r="M38" s="100">
        <f t="shared" si="3"/>
        <v>2900879</v>
      </c>
      <c r="N38" s="100">
        <f t="shared" si="3"/>
        <v>-7710348</v>
      </c>
      <c r="O38" s="100">
        <f t="shared" si="3"/>
        <v>-7303900</v>
      </c>
      <c r="P38" s="100">
        <f t="shared" si="3"/>
        <v>-24040336</v>
      </c>
      <c r="Q38" s="100">
        <f t="shared" si="3"/>
        <v>25846402</v>
      </c>
      <c r="R38" s="100">
        <f t="shared" si="3"/>
        <v>-5497834</v>
      </c>
      <c r="S38" s="100">
        <f t="shared" si="3"/>
        <v>-14454480</v>
      </c>
      <c r="T38" s="100">
        <f t="shared" si="3"/>
        <v>-13872525</v>
      </c>
      <c r="U38" s="100">
        <f t="shared" si="3"/>
        <v>0</v>
      </c>
      <c r="V38" s="100">
        <f t="shared" si="3"/>
        <v>-28327005</v>
      </c>
      <c r="W38" s="100">
        <f t="shared" si="3"/>
        <v>-54734553</v>
      </c>
      <c r="X38" s="100">
        <f t="shared" si="3"/>
        <v>-84296726</v>
      </c>
      <c r="Y38" s="100">
        <f t="shared" si="3"/>
        <v>29562173</v>
      </c>
      <c r="Z38" s="137">
        <f>+IF(X38&lt;&gt;0,+(Y38/X38)*100,0)</f>
        <v>-35.069182876687286</v>
      </c>
      <c r="AA38" s="102">
        <f>+AA17+AA27+AA36</f>
        <v>-84296726</v>
      </c>
    </row>
    <row r="39" spans="1:27" ht="13.5">
      <c r="A39" s="249" t="s">
        <v>200</v>
      </c>
      <c r="B39" s="182"/>
      <c r="C39" s="153">
        <v>94959860</v>
      </c>
      <c r="D39" s="153"/>
      <c r="E39" s="99">
        <v>-48673000</v>
      </c>
      <c r="F39" s="100">
        <v>200781</v>
      </c>
      <c r="G39" s="100">
        <v>114302154</v>
      </c>
      <c r="H39" s="100">
        <v>120691781</v>
      </c>
      <c r="I39" s="100">
        <v>115227434</v>
      </c>
      <c r="J39" s="100">
        <v>114302154</v>
      </c>
      <c r="K39" s="100">
        <v>101102788</v>
      </c>
      <c r="L39" s="100">
        <v>102057192</v>
      </c>
      <c r="M39" s="100">
        <v>90491561</v>
      </c>
      <c r="N39" s="100">
        <v>101102788</v>
      </c>
      <c r="O39" s="100">
        <v>93392440</v>
      </c>
      <c r="P39" s="100">
        <v>86088540</v>
      </c>
      <c r="Q39" s="100">
        <v>62048204</v>
      </c>
      <c r="R39" s="100">
        <v>93392440</v>
      </c>
      <c r="S39" s="100">
        <v>87894606</v>
      </c>
      <c r="T39" s="100">
        <v>73440126</v>
      </c>
      <c r="U39" s="100"/>
      <c r="V39" s="100">
        <v>87894606</v>
      </c>
      <c r="W39" s="100">
        <v>114302154</v>
      </c>
      <c r="X39" s="100">
        <v>200781</v>
      </c>
      <c r="Y39" s="100">
        <v>114101373</v>
      </c>
      <c r="Z39" s="137">
        <v>56828.77</v>
      </c>
      <c r="AA39" s="102">
        <v>200781</v>
      </c>
    </row>
    <row r="40" spans="1:27" ht="13.5">
      <c r="A40" s="269" t="s">
        <v>201</v>
      </c>
      <c r="B40" s="256"/>
      <c r="C40" s="257">
        <v>114553368</v>
      </c>
      <c r="D40" s="257"/>
      <c r="E40" s="258">
        <v>-65376833</v>
      </c>
      <c r="F40" s="259">
        <v>-84095945</v>
      </c>
      <c r="G40" s="259">
        <v>120691781</v>
      </c>
      <c r="H40" s="259">
        <v>115227434</v>
      </c>
      <c r="I40" s="259">
        <v>101102788</v>
      </c>
      <c r="J40" s="259">
        <v>101102788</v>
      </c>
      <c r="K40" s="259">
        <v>102057192</v>
      </c>
      <c r="L40" s="259">
        <v>90491561</v>
      </c>
      <c r="M40" s="259">
        <v>93392440</v>
      </c>
      <c r="N40" s="259">
        <v>93392440</v>
      </c>
      <c r="O40" s="259">
        <v>86088540</v>
      </c>
      <c r="P40" s="259">
        <v>62048204</v>
      </c>
      <c r="Q40" s="259">
        <v>87894606</v>
      </c>
      <c r="R40" s="259">
        <v>86088540</v>
      </c>
      <c r="S40" s="259">
        <v>73440126</v>
      </c>
      <c r="T40" s="259">
        <v>59567601</v>
      </c>
      <c r="U40" s="259"/>
      <c r="V40" s="259">
        <v>59567601</v>
      </c>
      <c r="W40" s="259">
        <v>59567601</v>
      </c>
      <c r="X40" s="259">
        <v>-84095945</v>
      </c>
      <c r="Y40" s="259">
        <v>143663546</v>
      </c>
      <c r="Z40" s="260">
        <v>-170.83</v>
      </c>
      <c r="AA40" s="261">
        <v>-84095945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69207625</v>
      </c>
      <c r="D5" s="200">
        <f t="shared" si="0"/>
        <v>0</v>
      </c>
      <c r="E5" s="106">
        <f t="shared" si="0"/>
        <v>115392000</v>
      </c>
      <c r="F5" s="106">
        <f t="shared" si="0"/>
        <v>141025705</v>
      </c>
      <c r="G5" s="106">
        <f t="shared" si="0"/>
        <v>19869125</v>
      </c>
      <c r="H5" s="106">
        <f t="shared" si="0"/>
        <v>5563341</v>
      </c>
      <c r="I5" s="106">
        <f t="shared" si="0"/>
        <v>5563341</v>
      </c>
      <c r="J5" s="106">
        <f t="shared" si="0"/>
        <v>30995807</v>
      </c>
      <c r="K5" s="106">
        <f t="shared" si="0"/>
        <v>7492409</v>
      </c>
      <c r="L5" s="106">
        <f t="shared" si="0"/>
        <v>4210124</v>
      </c>
      <c r="M5" s="106">
        <f t="shared" si="0"/>
        <v>10178426</v>
      </c>
      <c r="N5" s="106">
        <f t="shared" si="0"/>
        <v>21880959</v>
      </c>
      <c r="O5" s="106">
        <f t="shared" si="0"/>
        <v>4982497</v>
      </c>
      <c r="P5" s="106">
        <f t="shared" si="0"/>
        <v>18420080</v>
      </c>
      <c r="Q5" s="106">
        <f t="shared" si="0"/>
        <v>13395073</v>
      </c>
      <c r="R5" s="106">
        <f t="shared" si="0"/>
        <v>36797650</v>
      </c>
      <c r="S5" s="106">
        <f t="shared" si="0"/>
        <v>9459256</v>
      </c>
      <c r="T5" s="106">
        <f t="shared" si="0"/>
        <v>5203781</v>
      </c>
      <c r="U5" s="106">
        <f t="shared" si="0"/>
        <v>0</v>
      </c>
      <c r="V5" s="106">
        <f t="shared" si="0"/>
        <v>14663037</v>
      </c>
      <c r="W5" s="106">
        <f t="shared" si="0"/>
        <v>104337453</v>
      </c>
      <c r="X5" s="106">
        <f t="shared" si="0"/>
        <v>141025705</v>
      </c>
      <c r="Y5" s="106">
        <f t="shared" si="0"/>
        <v>-36688252</v>
      </c>
      <c r="Z5" s="201">
        <f>+IF(X5&lt;&gt;0,+(Y5/X5)*100,0)</f>
        <v>-26.01529416215292</v>
      </c>
      <c r="AA5" s="199">
        <f>SUM(AA11:AA18)</f>
        <v>141025705</v>
      </c>
    </row>
    <row r="6" spans="1:27" ht="13.5">
      <c r="A6" s="291" t="s">
        <v>205</v>
      </c>
      <c r="B6" s="142"/>
      <c r="C6" s="62">
        <v>20212180</v>
      </c>
      <c r="D6" s="156"/>
      <c r="E6" s="60">
        <v>38673000</v>
      </c>
      <c r="F6" s="60">
        <v>48725876</v>
      </c>
      <c r="G6" s="60">
        <v>1677141</v>
      </c>
      <c r="H6" s="60">
        <v>2800766</v>
      </c>
      <c r="I6" s="60">
        <v>2800766</v>
      </c>
      <c r="J6" s="60">
        <v>7278673</v>
      </c>
      <c r="K6" s="60">
        <v>1811437</v>
      </c>
      <c r="L6" s="60">
        <v>1976348</v>
      </c>
      <c r="M6" s="60">
        <v>2078074</v>
      </c>
      <c r="N6" s="60">
        <v>5865859</v>
      </c>
      <c r="O6" s="60">
        <v>2068276</v>
      </c>
      <c r="P6" s="60">
        <v>911500</v>
      </c>
      <c r="Q6" s="60">
        <v>1305989</v>
      </c>
      <c r="R6" s="60">
        <v>4285765</v>
      </c>
      <c r="S6" s="60">
        <v>1843584</v>
      </c>
      <c r="T6" s="60">
        <v>2792813</v>
      </c>
      <c r="U6" s="60"/>
      <c r="V6" s="60">
        <v>4636397</v>
      </c>
      <c r="W6" s="60">
        <v>22066694</v>
      </c>
      <c r="X6" s="60">
        <v>48725876</v>
      </c>
      <c r="Y6" s="60">
        <v>-26659182</v>
      </c>
      <c r="Z6" s="140">
        <v>-54.71</v>
      </c>
      <c r="AA6" s="155">
        <v>48725876</v>
      </c>
    </row>
    <row r="7" spans="1:27" ht="13.5">
      <c r="A7" s="291" t="s">
        <v>206</v>
      </c>
      <c r="B7" s="142"/>
      <c r="C7" s="62">
        <v>23217529</v>
      </c>
      <c r="D7" s="156"/>
      <c r="E7" s="60"/>
      <c r="F7" s="60">
        <v>34094032</v>
      </c>
      <c r="G7" s="60">
        <v>16916583</v>
      </c>
      <c r="H7" s="60"/>
      <c r="I7" s="60"/>
      <c r="J7" s="60">
        <v>16916583</v>
      </c>
      <c r="K7" s="60">
        <v>1870056</v>
      </c>
      <c r="L7" s="60"/>
      <c r="M7" s="60">
        <v>3601004</v>
      </c>
      <c r="N7" s="60">
        <v>5471060</v>
      </c>
      <c r="O7" s="60"/>
      <c r="P7" s="60">
        <v>15414937</v>
      </c>
      <c r="Q7" s="60">
        <v>8831760</v>
      </c>
      <c r="R7" s="60">
        <v>24246697</v>
      </c>
      <c r="S7" s="60">
        <v>1948696</v>
      </c>
      <c r="T7" s="60">
        <v>76783</v>
      </c>
      <c r="U7" s="60"/>
      <c r="V7" s="60">
        <v>2025479</v>
      </c>
      <c r="W7" s="60">
        <v>48659819</v>
      </c>
      <c r="X7" s="60">
        <v>34094032</v>
      </c>
      <c r="Y7" s="60">
        <v>14565787</v>
      </c>
      <c r="Z7" s="140">
        <v>42.72</v>
      </c>
      <c r="AA7" s="155">
        <v>34094032</v>
      </c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>
        <v>701905</v>
      </c>
      <c r="D10" s="156"/>
      <c r="E10" s="60">
        <v>11300000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>
        <v>45025</v>
      </c>
      <c r="R10" s="60">
        <v>45025</v>
      </c>
      <c r="S10" s="60"/>
      <c r="T10" s="60"/>
      <c r="U10" s="60"/>
      <c r="V10" s="60"/>
      <c r="W10" s="60">
        <v>45025</v>
      </c>
      <c r="X10" s="60"/>
      <c r="Y10" s="60">
        <v>45025</v>
      </c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44131614</v>
      </c>
      <c r="D11" s="294">
        <f t="shared" si="1"/>
        <v>0</v>
      </c>
      <c r="E11" s="295">
        <f t="shared" si="1"/>
        <v>49973000</v>
      </c>
      <c r="F11" s="295">
        <f t="shared" si="1"/>
        <v>82819908</v>
      </c>
      <c r="G11" s="295">
        <f t="shared" si="1"/>
        <v>18593724</v>
      </c>
      <c r="H11" s="295">
        <f t="shared" si="1"/>
        <v>2800766</v>
      </c>
      <c r="I11" s="295">
        <f t="shared" si="1"/>
        <v>2800766</v>
      </c>
      <c r="J11" s="295">
        <f t="shared" si="1"/>
        <v>24195256</v>
      </c>
      <c r="K11" s="295">
        <f t="shared" si="1"/>
        <v>3681493</v>
      </c>
      <c r="L11" s="295">
        <f t="shared" si="1"/>
        <v>1976348</v>
      </c>
      <c r="M11" s="295">
        <f t="shared" si="1"/>
        <v>5679078</v>
      </c>
      <c r="N11" s="295">
        <f t="shared" si="1"/>
        <v>11336919</v>
      </c>
      <c r="O11" s="295">
        <f t="shared" si="1"/>
        <v>2068276</v>
      </c>
      <c r="P11" s="295">
        <f t="shared" si="1"/>
        <v>16326437</v>
      </c>
      <c r="Q11" s="295">
        <f t="shared" si="1"/>
        <v>10182774</v>
      </c>
      <c r="R11" s="295">
        <f t="shared" si="1"/>
        <v>28577487</v>
      </c>
      <c r="S11" s="295">
        <f t="shared" si="1"/>
        <v>3792280</v>
      </c>
      <c r="T11" s="295">
        <f t="shared" si="1"/>
        <v>2869596</v>
      </c>
      <c r="U11" s="295">
        <f t="shared" si="1"/>
        <v>0</v>
      </c>
      <c r="V11" s="295">
        <f t="shared" si="1"/>
        <v>6661876</v>
      </c>
      <c r="W11" s="295">
        <f t="shared" si="1"/>
        <v>70771538</v>
      </c>
      <c r="X11" s="295">
        <f t="shared" si="1"/>
        <v>82819908</v>
      </c>
      <c r="Y11" s="295">
        <f t="shared" si="1"/>
        <v>-12048370</v>
      </c>
      <c r="Z11" s="296">
        <f>+IF(X11&lt;&gt;0,+(Y11/X11)*100,0)</f>
        <v>-14.54767373081361</v>
      </c>
      <c r="AA11" s="297">
        <f>SUM(AA6:AA10)</f>
        <v>82819908</v>
      </c>
    </row>
    <row r="12" spans="1:27" ht="13.5">
      <c r="A12" s="298" t="s">
        <v>211</v>
      </c>
      <c r="B12" s="136"/>
      <c r="C12" s="62">
        <v>12737166</v>
      </c>
      <c r="D12" s="156"/>
      <c r="E12" s="60">
        <v>53893000</v>
      </c>
      <c r="F12" s="60">
        <v>53309797</v>
      </c>
      <c r="G12" s="60">
        <v>1275401</v>
      </c>
      <c r="H12" s="60">
        <v>1418473</v>
      </c>
      <c r="I12" s="60">
        <v>1418473</v>
      </c>
      <c r="J12" s="60">
        <v>4112347</v>
      </c>
      <c r="K12" s="60">
        <v>3145572</v>
      </c>
      <c r="L12" s="60">
        <v>1350342</v>
      </c>
      <c r="M12" s="60">
        <v>2432436</v>
      </c>
      <c r="N12" s="60">
        <v>6928350</v>
      </c>
      <c r="O12" s="60">
        <v>1171155</v>
      </c>
      <c r="P12" s="60">
        <v>1346740</v>
      </c>
      <c r="Q12" s="60">
        <v>3206498</v>
      </c>
      <c r="R12" s="60">
        <v>5724393</v>
      </c>
      <c r="S12" s="60">
        <v>2187526</v>
      </c>
      <c r="T12" s="60">
        <v>2329385</v>
      </c>
      <c r="U12" s="60"/>
      <c r="V12" s="60">
        <v>4516911</v>
      </c>
      <c r="W12" s="60">
        <v>21282001</v>
      </c>
      <c r="X12" s="60">
        <v>53309797</v>
      </c>
      <c r="Y12" s="60">
        <v>-32027796</v>
      </c>
      <c r="Z12" s="140">
        <v>-60.08</v>
      </c>
      <c r="AA12" s="155">
        <v>53309797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12338845</v>
      </c>
      <c r="D15" s="156"/>
      <c r="E15" s="60">
        <v>11526000</v>
      </c>
      <c r="F15" s="60">
        <v>4896000</v>
      </c>
      <c r="G15" s="60"/>
      <c r="H15" s="60">
        <v>1344102</v>
      </c>
      <c r="I15" s="60">
        <v>1344102</v>
      </c>
      <c r="J15" s="60">
        <v>2688204</v>
      </c>
      <c r="K15" s="60">
        <v>665344</v>
      </c>
      <c r="L15" s="60">
        <v>883434</v>
      </c>
      <c r="M15" s="60">
        <v>2066912</v>
      </c>
      <c r="N15" s="60">
        <v>3615690</v>
      </c>
      <c r="O15" s="60">
        <v>1743066</v>
      </c>
      <c r="P15" s="60">
        <v>746903</v>
      </c>
      <c r="Q15" s="60">
        <v>5801</v>
      </c>
      <c r="R15" s="60">
        <v>2495770</v>
      </c>
      <c r="S15" s="60">
        <v>3479450</v>
      </c>
      <c r="T15" s="60">
        <v>4800</v>
      </c>
      <c r="U15" s="60"/>
      <c r="V15" s="60">
        <v>3484250</v>
      </c>
      <c r="W15" s="60">
        <v>12283914</v>
      </c>
      <c r="X15" s="60">
        <v>4896000</v>
      </c>
      <c r="Y15" s="60">
        <v>7387914</v>
      </c>
      <c r="Z15" s="140">
        <v>150.9</v>
      </c>
      <c r="AA15" s="155">
        <v>4896000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20212180</v>
      </c>
      <c r="D36" s="156">
        <f t="shared" si="4"/>
        <v>0</v>
      </c>
      <c r="E36" s="60">
        <f t="shared" si="4"/>
        <v>38673000</v>
      </c>
      <c r="F36" s="60">
        <f t="shared" si="4"/>
        <v>48725876</v>
      </c>
      <c r="G36" s="60">
        <f t="shared" si="4"/>
        <v>1677141</v>
      </c>
      <c r="H36" s="60">
        <f t="shared" si="4"/>
        <v>2800766</v>
      </c>
      <c r="I36" s="60">
        <f t="shared" si="4"/>
        <v>2800766</v>
      </c>
      <c r="J36" s="60">
        <f t="shared" si="4"/>
        <v>7278673</v>
      </c>
      <c r="K36" s="60">
        <f t="shared" si="4"/>
        <v>1811437</v>
      </c>
      <c r="L36" s="60">
        <f t="shared" si="4"/>
        <v>1976348</v>
      </c>
      <c r="M36" s="60">
        <f t="shared" si="4"/>
        <v>2078074</v>
      </c>
      <c r="N36" s="60">
        <f t="shared" si="4"/>
        <v>5865859</v>
      </c>
      <c r="O36" s="60">
        <f t="shared" si="4"/>
        <v>2068276</v>
      </c>
      <c r="P36" s="60">
        <f t="shared" si="4"/>
        <v>911500</v>
      </c>
      <c r="Q36" s="60">
        <f t="shared" si="4"/>
        <v>1305989</v>
      </c>
      <c r="R36" s="60">
        <f t="shared" si="4"/>
        <v>4285765</v>
      </c>
      <c r="S36" s="60">
        <f t="shared" si="4"/>
        <v>1843584</v>
      </c>
      <c r="T36" s="60">
        <f t="shared" si="4"/>
        <v>2792813</v>
      </c>
      <c r="U36" s="60">
        <f t="shared" si="4"/>
        <v>0</v>
      </c>
      <c r="V36" s="60">
        <f t="shared" si="4"/>
        <v>4636397</v>
      </c>
      <c r="W36" s="60">
        <f t="shared" si="4"/>
        <v>22066694</v>
      </c>
      <c r="X36" s="60">
        <f t="shared" si="4"/>
        <v>48725876</v>
      </c>
      <c r="Y36" s="60">
        <f t="shared" si="4"/>
        <v>-26659182</v>
      </c>
      <c r="Z36" s="140">
        <f aca="true" t="shared" si="5" ref="Z36:Z49">+IF(X36&lt;&gt;0,+(Y36/X36)*100,0)</f>
        <v>-54.71257612690227</v>
      </c>
      <c r="AA36" s="155">
        <f>AA6+AA21</f>
        <v>48725876</v>
      </c>
    </row>
    <row r="37" spans="1:27" ht="13.5">
      <c r="A37" s="291" t="s">
        <v>206</v>
      </c>
      <c r="B37" s="142"/>
      <c r="C37" s="62">
        <f t="shared" si="4"/>
        <v>23217529</v>
      </c>
      <c r="D37" s="156">
        <f t="shared" si="4"/>
        <v>0</v>
      </c>
      <c r="E37" s="60">
        <f t="shared" si="4"/>
        <v>0</v>
      </c>
      <c r="F37" s="60">
        <f t="shared" si="4"/>
        <v>34094032</v>
      </c>
      <c r="G37" s="60">
        <f t="shared" si="4"/>
        <v>16916583</v>
      </c>
      <c r="H37" s="60">
        <f t="shared" si="4"/>
        <v>0</v>
      </c>
      <c r="I37" s="60">
        <f t="shared" si="4"/>
        <v>0</v>
      </c>
      <c r="J37" s="60">
        <f t="shared" si="4"/>
        <v>16916583</v>
      </c>
      <c r="K37" s="60">
        <f t="shared" si="4"/>
        <v>1870056</v>
      </c>
      <c r="L37" s="60">
        <f t="shared" si="4"/>
        <v>0</v>
      </c>
      <c r="M37" s="60">
        <f t="shared" si="4"/>
        <v>3601004</v>
      </c>
      <c r="N37" s="60">
        <f t="shared" si="4"/>
        <v>5471060</v>
      </c>
      <c r="O37" s="60">
        <f t="shared" si="4"/>
        <v>0</v>
      </c>
      <c r="P37" s="60">
        <f t="shared" si="4"/>
        <v>15414937</v>
      </c>
      <c r="Q37" s="60">
        <f t="shared" si="4"/>
        <v>8831760</v>
      </c>
      <c r="R37" s="60">
        <f t="shared" si="4"/>
        <v>24246697</v>
      </c>
      <c r="S37" s="60">
        <f t="shared" si="4"/>
        <v>1948696</v>
      </c>
      <c r="T37" s="60">
        <f t="shared" si="4"/>
        <v>76783</v>
      </c>
      <c r="U37" s="60">
        <f t="shared" si="4"/>
        <v>0</v>
      </c>
      <c r="V37" s="60">
        <f t="shared" si="4"/>
        <v>2025479</v>
      </c>
      <c r="W37" s="60">
        <f t="shared" si="4"/>
        <v>48659819</v>
      </c>
      <c r="X37" s="60">
        <f t="shared" si="4"/>
        <v>34094032</v>
      </c>
      <c r="Y37" s="60">
        <f t="shared" si="4"/>
        <v>14565787</v>
      </c>
      <c r="Z37" s="140">
        <f t="shared" si="5"/>
        <v>42.7223949341046</v>
      </c>
      <c r="AA37" s="155">
        <f>AA7+AA22</f>
        <v>34094032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701905</v>
      </c>
      <c r="D40" s="156">
        <f t="shared" si="4"/>
        <v>0</v>
      </c>
      <c r="E40" s="60">
        <f t="shared" si="4"/>
        <v>11300000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45025</v>
      </c>
      <c r="R40" s="60">
        <f t="shared" si="4"/>
        <v>45025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45025</v>
      </c>
      <c r="X40" s="60">
        <f t="shared" si="4"/>
        <v>0</v>
      </c>
      <c r="Y40" s="60">
        <f t="shared" si="4"/>
        <v>45025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44131614</v>
      </c>
      <c r="D41" s="294">
        <f t="shared" si="6"/>
        <v>0</v>
      </c>
      <c r="E41" s="295">
        <f t="shared" si="6"/>
        <v>49973000</v>
      </c>
      <c r="F41" s="295">
        <f t="shared" si="6"/>
        <v>82819908</v>
      </c>
      <c r="G41" s="295">
        <f t="shared" si="6"/>
        <v>18593724</v>
      </c>
      <c r="H41" s="295">
        <f t="shared" si="6"/>
        <v>2800766</v>
      </c>
      <c r="I41" s="295">
        <f t="shared" si="6"/>
        <v>2800766</v>
      </c>
      <c r="J41" s="295">
        <f t="shared" si="6"/>
        <v>24195256</v>
      </c>
      <c r="K41" s="295">
        <f t="shared" si="6"/>
        <v>3681493</v>
      </c>
      <c r="L41" s="295">
        <f t="shared" si="6"/>
        <v>1976348</v>
      </c>
      <c r="M41" s="295">
        <f t="shared" si="6"/>
        <v>5679078</v>
      </c>
      <c r="N41" s="295">
        <f t="shared" si="6"/>
        <v>11336919</v>
      </c>
      <c r="O41" s="295">
        <f t="shared" si="6"/>
        <v>2068276</v>
      </c>
      <c r="P41" s="295">
        <f t="shared" si="6"/>
        <v>16326437</v>
      </c>
      <c r="Q41" s="295">
        <f t="shared" si="6"/>
        <v>10182774</v>
      </c>
      <c r="R41" s="295">
        <f t="shared" si="6"/>
        <v>28577487</v>
      </c>
      <c r="S41" s="295">
        <f t="shared" si="6"/>
        <v>3792280</v>
      </c>
      <c r="T41" s="295">
        <f t="shared" si="6"/>
        <v>2869596</v>
      </c>
      <c r="U41" s="295">
        <f t="shared" si="6"/>
        <v>0</v>
      </c>
      <c r="V41" s="295">
        <f t="shared" si="6"/>
        <v>6661876</v>
      </c>
      <c r="W41" s="295">
        <f t="shared" si="6"/>
        <v>70771538</v>
      </c>
      <c r="X41" s="295">
        <f t="shared" si="6"/>
        <v>82819908</v>
      </c>
      <c r="Y41" s="295">
        <f t="shared" si="6"/>
        <v>-12048370</v>
      </c>
      <c r="Z41" s="296">
        <f t="shared" si="5"/>
        <v>-14.54767373081361</v>
      </c>
      <c r="AA41" s="297">
        <f>SUM(AA36:AA40)</f>
        <v>82819908</v>
      </c>
    </row>
    <row r="42" spans="1:27" ht="13.5">
      <c r="A42" s="298" t="s">
        <v>211</v>
      </c>
      <c r="B42" s="136"/>
      <c r="C42" s="95">
        <f aca="true" t="shared" si="7" ref="C42:Y48">C12+C27</f>
        <v>12737166</v>
      </c>
      <c r="D42" s="129">
        <f t="shared" si="7"/>
        <v>0</v>
      </c>
      <c r="E42" s="54">
        <f t="shared" si="7"/>
        <v>53893000</v>
      </c>
      <c r="F42" s="54">
        <f t="shared" si="7"/>
        <v>53309797</v>
      </c>
      <c r="G42" s="54">
        <f t="shared" si="7"/>
        <v>1275401</v>
      </c>
      <c r="H42" s="54">
        <f t="shared" si="7"/>
        <v>1418473</v>
      </c>
      <c r="I42" s="54">
        <f t="shared" si="7"/>
        <v>1418473</v>
      </c>
      <c r="J42" s="54">
        <f t="shared" si="7"/>
        <v>4112347</v>
      </c>
      <c r="K42" s="54">
        <f t="shared" si="7"/>
        <v>3145572</v>
      </c>
      <c r="L42" s="54">
        <f t="shared" si="7"/>
        <v>1350342</v>
      </c>
      <c r="M42" s="54">
        <f t="shared" si="7"/>
        <v>2432436</v>
      </c>
      <c r="N42" s="54">
        <f t="shared" si="7"/>
        <v>6928350</v>
      </c>
      <c r="O42" s="54">
        <f t="shared" si="7"/>
        <v>1171155</v>
      </c>
      <c r="P42" s="54">
        <f t="shared" si="7"/>
        <v>1346740</v>
      </c>
      <c r="Q42" s="54">
        <f t="shared" si="7"/>
        <v>3206498</v>
      </c>
      <c r="R42" s="54">
        <f t="shared" si="7"/>
        <v>5724393</v>
      </c>
      <c r="S42" s="54">
        <f t="shared" si="7"/>
        <v>2187526</v>
      </c>
      <c r="T42" s="54">
        <f t="shared" si="7"/>
        <v>2329385</v>
      </c>
      <c r="U42" s="54">
        <f t="shared" si="7"/>
        <v>0</v>
      </c>
      <c r="V42" s="54">
        <f t="shared" si="7"/>
        <v>4516911</v>
      </c>
      <c r="W42" s="54">
        <f t="shared" si="7"/>
        <v>21282001</v>
      </c>
      <c r="X42" s="54">
        <f t="shared" si="7"/>
        <v>53309797</v>
      </c>
      <c r="Y42" s="54">
        <f t="shared" si="7"/>
        <v>-32027796</v>
      </c>
      <c r="Z42" s="184">
        <f t="shared" si="5"/>
        <v>-60.07863057516426</v>
      </c>
      <c r="AA42" s="130">
        <f aca="true" t="shared" si="8" ref="AA42:AA48">AA12+AA27</f>
        <v>53309797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12338845</v>
      </c>
      <c r="D45" s="129">
        <f t="shared" si="7"/>
        <v>0</v>
      </c>
      <c r="E45" s="54">
        <f t="shared" si="7"/>
        <v>11526000</v>
      </c>
      <c r="F45" s="54">
        <f t="shared" si="7"/>
        <v>4896000</v>
      </c>
      <c r="G45" s="54">
        <f t="shared" si="7"/>
        <v>0</v>
      </c>
      <c r="H45" s="54">
        <f t="shared" si="7"/>
        <v>1344102</v>
      </c>
      <c r="I45" s="54">
        <f t="shared" si="7"/>
        <v>1344102</v>
      </c>
      <c r="J45" s="54">
        <f t="shared" si="7"/>
        <v>2688204</v>
      </c>
      <c r="K45" s="54">
        <f t="shared" si="7"/>
        <v>665344</v>
      </c>
      <c r="L45" s="54">
        <f t="shared" si="7"/>
        <v>883434</v>
      </c>
      <c r="M45" s="54">
        <f t="shared" si="7"/>
        <v>2066912</v>
      </c>
      <c r="N45" s="54">
        <f t="shared" si="7"/>
        <v>3615690</v>
      </c>
      <c r="O45" s="54">
        <f t="shared" si="7"/>
        <v>1743066</v>
      </c>
      <c r="P45" s="54">
        <f t="shared" si="7"/>
        <v>746903</v>
      </c>
      <c r="Q45" s="54">
        <f t="shared" si="7"/>
        <v>5801</v>
      </c>
      <c r="R45" s="54">
        <f t="shared" si="7"/>
        <v>2495770</v>
      </c>
      <c r="S45" s="54">
        <f t="shared" si="7"/>
        <v>3479450</v>
      </c>
      <c r="T45" s="54">
        <f t="shared" si="7"/>
        <v>4800</v>
      </c>
      <c r="U45" s="54">
        <f t="shared" si="7"/>
        <v>0</v>
      </c>
      <c r="V45" s="54">
        <f t="shared" si="7"/>
        <v>3484250</v>
      </c>
      <c r="W45" s="54">
        <f t="shared" si="7"/>
        <v>12283914</v>
      </c>
      <c r="X45" s="54">
        <f t="shared" si="7"/>
        <v>4896000</v>
      </c>
      <c r="Y45" s="54">
        <f t="shared" si="7"/>
        <v>7387914</v>
      </c>
      <c r="Z45" s="184">
        <f t="shared" si="5"/>
        <v>150.89693627450978</v>
      </c>
      <c r="AA45" s="130">
        <f t="shared" si="8"/>
        <v>4896000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69207625</v>
      </c>
      <c r="D49" s="218">
        <f t="shared" si="9"/>
        <v>0</v>
      </c>
      <c r="E49" s="220">
        <f t="shared" si="9"/>
        <v>115392000</v>
      </c>
      <c r="F49" s="220">
        <f t="shared" si="9"/>
        <v>141025705</v>
      </c>
      <c r="G49" s="220">
        <f t="shared" si="9"/>
        <v>19869125</v>
      </c>
      <c r="H49" s="220">
        <f t="shared" si="9"/>
        <v>5563341</v>
      </c>
      <c r="I49" s="220">
        <f t="shared" si="9"/>
        <v>5563341</v>
      </c>
      <c r="J49" s="220">
        <f t="shared" si="9"/>
        <v>30995807</v>
      </c>
      <c r="K49" s="220">
        <f t="shared" si="9"/>
        <v>7492409</v>
      </c>
      <c r="L49" s="220">
        <f t="shared" si="9"/>
        <v>4210124</v>
      </c>
      <c r="M49" s="220">
        <f t="shared" si="9"/>
        <v>10178426</v>
      </c>
      <c r="N49" s="220">
        <f t="shared" si="9"/>
        <v>21880959</v>
      </c>
      <c r="O49" s="220">
        <f t="shared" si="9"/>
        <v>4982497</v>
      </c>
      <c r="P49" s="220">
        <f t="shared" si="9"/>
        <v>18420080</v>
      </c>
      <c r="Q49" s="220">
        <f t="shared" si="9"/>
        <v>13395073</v>
      </c>
      <c r="R49" s="220">
        <f t="shared" si="9"/>
        <v>36797650</v>
      </c>
      <c r="S49" s="220">
        <f t="shared" si="9"/>
        <v>9459256</v>
      </c>
      <c r="T49" s="220">
        <f t="shared" si="9"/>
        <v>5203781</v>
      </c>
      <c r="U49" s="220">
        <f t="shared" si="9"/>
        <v>0</v>
      </c>
      <c r="V49" s="220">
        <f t="shared" si="9"/>
        <v>14663037</v>
      </c>
      <c r="W49" s="220">
        <f t="shared" si="9"/>
        <v>104337453</v>
      </c>
      <c r="X49" s="220">
        <f t="shared" si="9"/>
        <v>141025705</v>
      </c>
      <c r="Y49" s="220">
        <f t="shared" si="9"/>
        <v>-36688252</v>
      </c>
      <c r="Z49" s="221">
        <f t="shared" si="5"/>
        <v>-26.01529416215292</v>
      </c>
      <c r="AA49" s="222">
        <f>SUM(AA41:AA48)</f>
        <v>141025705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12372020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>
        <v>5000000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>
        <v>3000000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8000000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>
        <v>400000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>
        <v>3972020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193495</v>
      </c>
      <c r="H65" s="60">
        <v>200342</v>
      </c>
      <c r="I65" s="60">
        <v>423377</v>
      </c>
      <c r="J65" s="60">
        <v>817214</v>
      </c>
      <c r="K65" s="60">
        <v>214105</v>
      </c>
      <c r="L65" s="60">
        <v>209176</v>
      </c>
      <c r="M65" s="60">
        <v>232461</v>
      </c>
      <c r="N65" s="60">
        <v>655742</v>
      </c>
      <c r="O65" s="60">
        <v>211242</v>
      </c>
      <c r="P65" s="60">
        <v>218093</v>
      </c>
      <c r="Q65" s="60">
        <v>206037</v>
      </c>
      <c r="R65" s="60">
        <v>635372</v>
      </c>
      <c r="S65" s="60">
        <v>243092</v>
      </c>
      <c r="T65" s="60">
        <v>225259</v>
      </c>
      <c r="U65" s="60"/>
      <c r="V65" s="60">
        <v>468351</v>
      </c>
      <c r="W65" s="60">
        <v>2576679</v>
      </c>
      <c r="X65" s="60"/>
      <c r="Y65" s="60">
        <v>2576679</v>
      </c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5334745</v>
      </c>
      <c r="D68" s="156">
        <v>7746951</v>
      </c>
      <c r="E68" s="60"/>
      <c r="F68" s="60">
        <v>7746951</v>
      </c>
      <c r="G68" s="60">
        <v>27253</v>
      </c>
      <c r="H68" s="60">
        <v>69490</v>
      </c>
      <c r="I68" s="60">
        <v>70208</v>
      </c>
      <c r="J68" s="60">
        <v>166951</v>
      </c>
      <c r="K68" s="60">
        <v>148057</v>
      </c>
      <c r="L68" s="60">
        <v>277302</v>
      </c>
      <c r="M68" s="60">
        <v>194483</v>
      </c>
      <c r="N68" s="60">
        <v>619842</v>
      </c>
      <c r="O68" s="60">
        <v>56995</v>
      </c>
      <c r="P68" s="60">
        <v>178053</v>
      </c>
      <c r="Q68" s="60">
        <v>223821</v>
      </c>
      <c r="R68" s="60">
        <v>458869</v>
      </c>
      <c r="S68" s="60">
        <v>2283889</v>
      </c>
      <c r="T68" s="60">
        <v>-1992096</v>
      </c>
      <c r="U68" s="60"/>
      <c r="V68" s="60">
        <v>291793</v>
      </c>
      <c r="W68" s="60">
        <v>1537455</v>
      </c>
      <c r="X68" s="60">
        <v>7746951</v>
      </c>
      <c r="Y68" s="60">
        <v>-6209496</v>
      </c>
      <c r="Z68" s="140">
        <v>-80.15</v>
      </c>
      <c r="AA68" s="155"/>
    </row>
    <row r="69" spans="1:27" ht="13.5">
      <c r="A69" s="238" t="s">
        <v>226</v>
      </c>
      <c r="B69" s="149"/>
      <c r="C69" s="239">
        <f aca="true" t="shared" si="12" ref="C69:Y69">SUM(C65:C68)</f>
        <v>5334745</v>
      </c>
      <c r="D69" s="218">
        <f t="shared" si="12"/>
        <v>7746951</v>
      </c>
      <c r="E69" s="220">
        <f t="shared" si="12"/>
        <v>0</v>
      </c>
      <c r="F69" s="220">
        <f t="shared" si="12"/>
        <v>7746951</v>
      </c>
      <c r="G69" s="220">
        <f t="shared" si="12"/>
        <v>220748</v>
      </c>
      <c r="H69" s="220">
        <f t="shared" si="12"/>
        <v>269832</v>
      </c>
      <c r="I69" s="220">
        <f t="shared" si="12"/>
        <v>493585</v>
      </c>
      <c r="J69" s="220">
        <f t="shared" si="12"/>
        <v>984165</v>
      </c>
      <c r="K69" s="220">
        <f t="shared" si="12"/>
        <v>362162</v>
      </c>
      <c r="L69" s="220">
        <f t="shared" si="12"/>
        <v>486478</v>
      </c>
      <c r="M69" s="220">
        <f t="shared" si="12"/>
        <v>426944</v>
      </c>
      <c r="N69" s="220">
        <f t="shared" si="12"/>
        <v>1275584</v>
      </c>
      <c r="O69" s="220">
        <f t="shared" si="12"/>
        <v>268237</v>
      </c>
      <c r="P69" s="220">
        <f t="shared" si="12"/>
        <v>396146</v>
      </c>
      <c r="Q69" s="220">
        <f t="shared" si="12"/>
        <v>429858</v>
      </c>
      <c r="R69" s="220">
        <f t="shared" si="12"/>
        <v>1094241</v>
      </c>
      <c r="S69" s="220">
        <f t="shared" si="12"/>
        <v>2526981</v>
      </c>
      <c r="T69" s="220">
        <f t="shared" si="12"/>
        <v>-1766837</v>
      </c>
      <c r="U69" s="220">
        <f t="shared" si="12"/>
        <v>0</v>
      </c>
      <c r="V69" s="220">
        <f t="shared" si="12"/>
        <v>760144</v>
      </c>
      <c r="W69" s="220">
        <f t="shared" si="12"/>
        <v>4114134</v>
      </c>
      <c r="X69" s="220">
        <f t="shared" si="12"/>
        <v>7746951</v>
      </c>
      <c r="Y69" s="220">
        <f t="shared" si="12"/>
        <v>-3632817</v>
      </c>
      <c r="Z69" s="221">
        <f>+IF(X69&lt;&gt;0,+(Y69/X69)*100,0)</f>
        <v>-46.8935068777381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44131614</v>
      </c>
      <c r="D5" s="357">
        <f t="shared" si="0"/>
        <v>0</v>
      </c>
      <c r="E5" s="356">
        <f t="shared" si="0"/>
        <v>49973000</v>
      </c>
      <c r="F5" s="358">
        <f t="shared" si="0"/>
        <v>82819908</v>
      </c>
      <c r="G5" s="358">
        <f t="shared" si="0"/>
        <v>18593724</v>
      </c>
      <c r="H5" s="356">
        <f t="shared" si="0"/>
        <v>2800766</v>
      </c>
      <c r="I5" s="356">
        <f t="shared" si="0"/>
        <v>2800766</v>
      </c>
      <c r="J5" s="358">
        <f t="shared" si="0"/>
        <v>24195256</v>
      </c>
      <c r="K5" s="358">
        <f t="shared" si="0"/>
        <v>3681493</v>
      </c>
      <c r="L5" s="356">
        <f t="shared" si="0"/>
        <v>1976348</v>
      </c>
      <c r="M5" s="356">
        <f t="shared" si="0"/>
        <v>5679078</v>
      </c>
      <c r="N5" s="358">
        <f t="shared" si="0"/>
        <v>11336919</v>
      </c>
      <c r="O5" s="358">
        <f t="shared" si="0"/>
        <v>2068276</v>
      </c>
      <c r="P5" s="356">
        <f t="shared" si="0"/>
        <v>16326437</v>
      </c>
      <c r="Q5" s="356">
        <f t="shared" si="0"/>
        <v>10182774</v>
      </c>
      <c r="R5" s="358">
        <f t="shared" si="0"/>
        <v>28577487</v>
      </c>
      <c r="S5" s="358">
        <f t="shared" si="0"/>
        <v>3792280</v>
      </c>
      <c r="T5" s="356">
        <f t="shared" si="0"/>
        <v>2869596</v>
      </c>
      <c r="U5" s="356">
        <f t="shared" si="0"/>
        <v>0</v>
      </c>
      <c r="V5" s="358">
        <f t="shared" si="0"/>
        <v>6661876</v>
      </c>
      <c r="W5" s="358">
        <f t="shared" si="0"/>
        <v>70771538</v>
      </c>
      <c r="X5" s="356">
        <f t="shared" si="0"/>
        <v>82819908</v>
      </c>
      <c r="Y5" s="358">
        <f t="shared" si="0"/>
        <v>-12048370</v>
      </c>
      <c r="Z5" s="359">
        <f>+IF(X5&lt;&gt;0,+(Y5/X5)*100,0)</f>
        <v>-14.54767373081361</v>
      </c>
      <c r="AA5" s="360">
        <f>+AA6+AA8+AA11+AA13+AA15</f>
        <v>82819908</v>
      </c>
    </row>
    <row r="6" spans="1:27" ht="13.5">
      <c r="A6" s="361" t="s">
        <v>205</v>
      </c>
      <c r="B6" s="142"/>
      <c r="C6" s="60">
        <f>+C7</f>
        <v>20212180</v>
      </c>
      <c r="D6" s="340">
        <f aca="true" t="shared" si="1" ref="D6:AA6">+D7</f>
        <v>0</v>
      </c>
      <c r="E6" s="60">
        <f t="shared" si="1"/>
        <v>38673000</v>
      </c>
      <c r="F6" s="59">
        <f t="shared" si="1"/>
        <v>48725876</v>
      </c>
      <c r="G6" s="59">
        <f t="shared" si="1"/>
        <v>1677141</v>
      </c>
      <c r="H6" s="60">
        <f t="shared" si="1"/>
        <v>2800766</v>
      </c>
      <c r="I6" s="60">
        <f t="shared" si="1"/>
        <v>2800766</v>
      </c>
      <c r="J6" s="59">
        <f t="shared" si="1"/>
        <v>7278673</v>
      </c>
      <c r="K6" s="59">
        <f t="shared" si="1"/>
        <v>1811437</v>
      </c>
      <c r="L6" s="60">
        <f t="shared" si="1"/>
        <v>1976348</v>
      </c>
      <c r="M6" s="60">
        <f t="shared" si="1"/>
        <v>2078074</v>
      </c>
      <c r="N6" s="59">
        <f t="shared" si="1"/>
        <v>5865859</v>
      </c>
      <c r="O6" s="59">
        <f t="shared" si="1"/>
        <v>2068276</v>
      </c>
      <c r="P6" s="60">
        <f t="shared" si="1"/>
        <v>911500</v>
      </c>
      <c r="Q6" s="60">
        <f t="shared" si="1"/>
        <v>1305989</v>
      </c>
      <c r="R6" s="59">
        <f t="shared" si="1"/>
        <v>4285765</v>
      </c>
      <c r="S6" s="59">
        <f t="shared" si="1"/>
        <v>1843584</v>
      </c>
      <c r="T6" s="60">
        <f t="shared" si="1"/>
        <v>2792813</v>
      </c>
      <c r="U6" s="60">
        <f t="shared" si="1"/>
        <v>0</v>
      </c>
      <c r="V6" s="59">
        <f t="shared" si="1"/>
        <v>4636397</v>
      </c>
      <c r="W6" s="59">
        <f t="shared" si="1"/>
        <v>22066694</v>
      </c>
      <c r="X6" s="60">
        <f t="shared" si="1"/>
        <v>48725876</v>
      </c>
      <c r="Y6" s="59">
        <f t="shared" si="1"/>
        <v>-26659182</v>
      </c>
      <c r="Z6" s="61">
        <f>+IF(X6&lt;&gt;0,+(Y6/X6)*100,0)</f>
        <v>-54.71257612690227</v>
      </c>
      <c r="AA6" s="62">
        <f t="shared" si="1"/>
        <v>48725876</v>
      </c>
    </row>
    <row r="7" spans="1:27" ht="13.5">
      <c r="A7" s="291" t="s">
        <v>229</v>
      </c>
      <c r="B7" s="142"/>
      <c r="C7" s="60">
        <v>20212180</v>
      </c>
      <c r="D7" s="340"/>
      <c r="E7" s="60">
        <v>38673000</v>
      </c>
      <c r="F7" s="59">
        <v>48725876</v>
      </c>
      <c r="G7" s="59">
        <v>1677141</v>
      </c>
      <c r="H7" s="60">
        <v>2800766</v>
      </c>
      <c r="I7" s="60">
        <v>2800766</v>
      </c>
      <c r="J7" s="59">
        <v>7278673</v>
      </c>
      <c r="K7" s="59">
        <v>1811437</v>
      </c>
      <c r="L7" s="60">
        <v>1976348</v>
      </c>
      <c r="M7" s="60">
        <v>2078074</v>
      </c>
      <c r="N7" s="59">
        <v>5865859</v>
      </c>
      <c r="O7" s="59">
        <v>2068276</v>
      </c>
      <c r="P7" s="60">
        <v>911500</v>
      </c>
      <c r="Q7" s="60">
        <v>1305989</v>
      </c>
      <c r="R7" s="59">
        <v>4285765</v>
      </c>
      <c r="S7" s="59">
        <v>1843584</v>
      </c>
      <c r="T7" s="60">
        <v>2792813</v>
      </c>
      <c r="U7" s="60"/>
      <c r="V7" s="59">
        <v>4636397</v>
      </c>
      <c r="W7" s="59">
        <v>22066694</v>
      </c>
      <c r="X7" s="60">
        <v>48725876</v>
      </c>
      <c r="Y7" s="59">
        <v>-26659182</v>
      </c>
      <c r="Z7" s="61">
        <v>-54.71</v>
      </c>
      <c r="AA7" s="62">
        <v>48725876</v>
      </c>
    </row>
    <row r="8" spans="1:27" ht="13.5">
      <c r="A8" s="361" t="s">
        <v>206</v>
      </c>
      <c r="B8" s="142"/>
      <c r="C8" s="60">
        <f aca="true" t="shared" si="2" ref="C8:Y8">SUM(C9:C10)</f>
        <v>23217529</v>
      </c>
      <c r="D8" s="340">
        <f t="shared" si="2"/>
        <v>0</v>
      </c>
      <c r="E8" s="60">
        <f t="shared" si="2"/>
        <v>0</v>
      </c>
      <c r="F8" s="59">
        <f t="shared" si="2"/>
        <v>34094032</v>
      </c>
      <c r="G8" s="59">
        <f t="shared" si="2"/>
        <v>16916583</v>
      </c>
      <c r="H8" s="60">
        <f t="shared" si="2"/>
        <v>0</v>
      </c>
      <c r="I8" s="60">
        <f t="shared" si="2"/>
        <v>0</v>
      </c>
      <c r="J8" s="59">
        <f t="shared" si="2"/>
        <v>16916583</v>
      </c>
      <c r="K8" s="59">
        <f t="shared" si="2"/>
        <v>1870056</v>
      </c>
      <c r="L8" s="60">
        <f t="shared" si="2"/>
        <v>0</v>
      </c>
      <c r="M8" s="60">
        <f t="shared" si="2"/>
        <v>3601004</v>
      </c>
      <c r="N8" s="59">
        <f t="shared" si="2"/>
        <v>5471060</v>
      </c>
      <c r="O8" s="59">
        <f t="shared" si="2"/>
        <v>0</v>
      </c>
      <c r="P8" s="60">
        <f t="shared" si="2"/>
        <v>15414937</v>
      </c>
      <c r="Q8" s="60">
        <f t="shared" si="2"/>
        <v>8831760</v>
      </c>
      <c r="R8" s="59">
        <f t="shared" si="2"/>
        <v>24246697</v>
      </c>
      <c r="S8" s="59">
        <f t="shared" si="2"/>
        <v>1948696</v>
      </c>
      <c r="T8" s="60">
        <f t="shared" si="2"/>
        <v>76783</v>
      </c>
      <c r="U8" s="60">
        <f t="shared" si="2"/>
        <v>0</v>
      </c>
      <c r="V8" s="59">
        <f t="shared" si="2"/>
        <v>2025479</v>
      </c>
      <c r="W8" s="59">
        <f t="shared" si="2"/>
        <v>48659819</v>
      </c>
      <c r="X8" s="60">
        <f t="shared" si="2"/>
        <v>34094032</v>
      </c>
      <c r="Y8" s="59">
        <f t="shared" si="2"/>
        <v>14565787</v>
      </c>
      <c r="Z8" s="61">
        <f>+IF(X8&lt;&gt;0,+(Y8/X8)*100,0)</f>
        <v>42.7223949341046</v>
      </c>
      <c r="AA8" s="62">
        <f>SUM(AA9:AA10)</f>
        <v>34094032</v>
      </c>
    </row>
    <row r="9" spans="1:27" ht="13.5">
      <c r="A9" s="291" t="s">
        <v>230</v>
      </c>
      <c r="B9" s="142"/>
      <c r="C9" s="60">
        <v>23217529</v>
      </c>
      <c r="D9" s="340"/>
      <c r="E9" s="60"/>
      <c r="F9" s="59">
        <v>34094032</v>
      </c>
      <c r="G9" s="59">
        <v>16916583</v>
      </c>
      <c r="H9" s="60"/>
      <c r="I9" s="60"/>
      <c r="J9" s="59">
        <v>16916583</v>
      </c>
      <c r="K9" s="59">
        <v>1870056</v>
      </c>
      <c r="L9" s="60"/>
      <c r="M9" s="60">
        <v>3601004</v>
      </c>
      <c r="N9" s="59">
        <v>5471060</v>
      </c>
      <c r="O9" s="59"/>
      <c r="P9" s="60">
        <v>15414937</v>
      </c>
      <c r="Q9" s="60">
        <v>8831760</v>
      </c>
      <c r="R9" s="59">
        <v>24246697</v>
      </c>
      <c r="S9" s="59">
        <v>1948696</v>
      </c>
      <c r="T9" s="60">
        <v>76783</v>
      </c>
      <c r="U9" s="60"/>
      <c r="V9" s="59">
        <v>2025479</v>
      </c>
      <c r="W9" s="59">
        <v>48659819</v>
      </c>
      <c r="X9" s="60">
        <v>34094032</v>
      </c>
      <c r="Y9" s="59">
        <v>14565787</v>
      </c>
      <c r="Z9" s="61">
        <v>42.72</v>
      </c>
      <c r="AA9" s="62">
        <v>34094032</v>
      </c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701905</v>
      </c>
      <c r="D15" s="340">
        <f t="shared" si="5"/>
        <v>0</v>
      </c>
      <c r="E15" s="60">
        <f t="shared" si="5"/>
        <v>11300000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45025</v>
      </c>
      <c r="R15" s="59">
        <f t="shared" si="5"/>
        <v>45025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45025</v>
      </c>
      <c r="X15" s="60">
        <f t="shared" si="5"/>
        <v>0</v>
      </c>
      <c r="Y15" s="59">
        <f t="shared" si="5"/>
        <v>45025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701905</v>
      </c>
      <c r="D20" s="340"/>
      <c r="E20" s="60">
        <v>11300000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>
        <v>45025</v>
      </c>
      <c r="R20" s="59">
        <v>45025</v>
      </c>
      <c r="S20" s="59"/>
      <c r="T20" s="60"/>
      <c r="U20" s="60"/>
      <c r="V20" s="59"/>
      <c r="W20" s="59">
        <v>45025</v>
      </c>
      <c r="X20" s="60"/>
      <c r="Y20" s="59">
        <v>45025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12737166</v>
      </c>
      <c r="D22" s="344">
        <f t="shared" si="6"/>
        <v>0</v>
      </c>
      <c r="E22" s="343">
        <f t="shared" si="6"/>
        <v>53893000</v>
      </c>
      <c r="F22" s="345">
        <f t="shared" si="6"/>
        <v>53309797</v>
      </c>
      <c r="G22" s="345">
        <f t="shared" si="6"/>
        <v>1275401</v>
      </c>
      <c r="H22" s="343">
        <f t="shared" si="6"/>
        <v>1418473</v>
      </c>
      <c r="I22" s="343">
        <f t="shared" si="6"/>
        <v>1418473</v>
      </c>
      <c r="J22" s="345">
        <f t="shared" si="6"/>
        <v>4112347</v>
      </c>
      <c r="K22" s="345">
        <f t="shared" si="6"/>
        <v>3145572</v>
      </c>
      <c r="L22" s="343">
        <f t="shared" si="6"/>
        <v>1350342</v>
      </c>
      <c r="M22" s="343">
        <f t="shared" si="6"/>
        <v>2432436</v>
      </c>
      <c r="N22" s="345">
        <f t="shared" si="6"/>
        <v>6928350</v>
      </c>
      <c r="O22" s="345">
        <f t="shared" si="6"/>
        <v>1171155</v>
      </c>
      <c r="P22" s="343">
        <f t="shared" si="6"/>
        <v>1346740</v>
      </c>
      <c r="Q22" s="343">
        <f t="shared" si="6"/>
        <v>3206498</v>
      </c>
      <c r="R22" s="345">
        <f t="shared" si="6"/>
        <v>5724393</v>
      </c>
      <c r="S22" s="345">
        <f t="shared" si="6"/>
        <v>2187526</v>
      </c>
      <c r="T22" s="343">
        <f t="shared" si="6"/>
        <v>2329385</v>
      </c>
      <c r="U22" s="343">
        <f t="shared" si="6"/>
        <v>0</v>
      </c>
      <c r="V22" s="345">
        <f t="shared" si="6"/>
        <v>4516911</v>
      </c>
      <c r="W22" s="345">
        <f t="shared" si="6"/>
        <v>21282001</v>
      </c>
      <c r="X22" s="343">
        <f t="shared" si="6"/>
        <v>53309797</v>
      </c>
      <c r="Y22" s="345">
        <f t="shared" si="6"/>
        <v>-32027796</v>
      </c>
      <c r="Z22" s="336">
        <f>+IF(X22&lt;&gt;0,+(Y22/X22)*100,0)</f>
        <v>-60.07863057516426</v>
      </c>
      <c r="AA22" s="350">
        <f>SUM(AA23:AA32)</f>
        <v>53309797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>
        <v>2390033</v>
      </c>
      <c r="D24" s="340"/>
      <c r="E24" s="60"/>
      <c r="F24" s="59"/>
      <c r="G24" s="59">
        <v>378880</v>
      </c>
      <c r="H24" s="60"/>
      <c r="I24" s="60"/>
      <c r="J24" s="59">
        <v>378880</v>
      </c>
      <c r="K24" s="59"/>
      <c r="L24" s="60"/>
      <c r="M24" s="60"/>
      <c r="N24" s="59"/>
      <c r="O24" s="59"/>
      <c r="P24" s="60"/>
      <c r="Q24" s="60">
        <v>693405</v>
      </c>
      <c r="R24" s="59">
        <v>693405</v>
      </c>
      <c r="S24" s="59"/>
      <c r="T24" s="60">
        <v>307523</v>
      </c>
      <c r="U24" s="60"/>
      <c r="V24" s="59">
        <v>307523</v>
      </c>
      <c r="W24" s="59">
        <v>1379808</v>
      </c>
      <c r="X24" s="60"/>
      <c r="Y24" s="59">
        <v>1379808</v>
      </c>
      <c r="Z24" s="61"/>
      <c r="AA24" s="62"/>
    </row>
    <row r="25" spans="1:27" ht="13.5">
      <c r="A25" s="361" t="s">
        <v>239</v>
      </c>
      <c r="B25" s="142"/>
      <c r="C25" s="60">
        <v>10347133</v>
      </c>
      <c r="D25" s="340"/>
      <c r="E25" s="60">
        <v>53893000</v>
      </c>
      <c r="F25" s="59">
        <v>53309797</v>
      </c>
      <c r="G25" s="59">
        <v>896521</v>
      </c>
      <c r="H25" s="60">
        <v>1418473</v>
      </c>
      <c r="I25" s="60">
        <v>1418473</v>
      </c>
      <c r="J25" s="59">
        <v>3733467</v>
      </c>
      <c r="K25" s="59">
        <v>3145572</v>
      </c>
      <c r="L25" s="60">
        <v>1350342</v>
      </c>
      <c r="M25" s="60">
        <v>2432436</v>
      </c>
      <c r="N25" s="59">
        <v>6928350</v>
      </c>
      <c r="O25" s="59">
        <v>1171155</v>
      </c>
      <c r="P25" s="60">
        <v>1346740</v>
      </c>
      <c r="Q25" s="60">
        <v>2513093</v>
      </c>
      <c r="R25" s="59">
        <v>5030988</v>
      </c>
      <c r="S25" s="59">
        <v>2187526</v>
      </c>
      <c r="T25" s="60">
        <v>2021862</v>
      </c>
      <c r="U25" s="60"/>
      <c r="V25" s="59">
        <v>4209388</v>
      </c>
      <c r="W25" s="59">
        <v>19902193</v>
      </c>
      <c r="X25" s="60">
        <v>53309797</v>
      </c>
      <c r="Y25" s="59">
        <v>-33407604</v>
      </c>
      <c r="Z25" s="61">
        <v>-62.67</v>
      </c>
      <c r="AA25" s="62">
        <v>53309797</v>
      </c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12338845</v>
      </c>
      <c r="D40" s="344">
        <f t="shared" si="9"/>
        <v>0</v>
      </c>
      <c r="E40" s="343">
        <f t="shared" si="9"/>
        <v>11526000</v>
      </c>
      <c r="F40" s="345">
        <f t="shared" si="9"/>
        <v>4896000</v>
      </c>
      <c r="G40" s="345">
        <f t="shared" si="9"/>
        <v>0</v>
      </c>
      <c r="H40" s="343">
        <f t="shared" si="9"/>
        <v>1344102</v>
      </c>
      <c r="I40" s="343">
        <f t="shared" si="9"/>
        <v>1344102</v>
      </c>
      <c r="J40" s="345">
        <f t="shared" si="9"/>
        <v>2688204</v>
      </c>
      <c r="K40" s="345">
        <f t="shared" si="9"/>
        <v>665344</v>
      </c>
      <c r="L40" s="343">
        <f t="shared" si="9"/>
        <v>883434</v>
      </c>
      <c r="M40" s="343">
        <f t="shared" si="9"/>
        <v>2066912</v>
      </c>
      <c r="N40" s="345">
        <f t="shared" si="9"/>
        <v>3615690</v>
      </c>
      <c r="O40" s="345">
        <f t="shared" si="9"/>
        <v>1743066</v>
      </c>
      <c r="P40" s="343">
        <f t="shared" si="9"/>
        <v>746903</v>
      </c>
      <c r="Q40" s="343">
        <f t="shared" si="9"/>
        <v>5801</v>
      </c>
      <c r="R40" s="345">
        <f t="shared" si="9"/>
        <v>2495770</v>
      </c>
      <c r="S40" s="345">
        <f t="shared" si="9"/>
        <v>3479450</v>
      </c>
      <c r="T40" s="343">
        <f t="shared" si="9"/>
        <v>4800</v>
      </c>
      <c r="U40" s="343">
        <f t="shared" si="9"/>
        <v>0</v>
      </c>
      <c r="V40" s="345">
        <f t="shared" si="9"/>
        <v>3484250</v>
      </c>
      <c r="W40" s="345">
        <f t="shared" si="9"/>
        <v>12283914</v>
      </c>
      <c r="X40" s="343">
        <f t="shared" si="9"/>
        <v>4896000</v>
      </c>
      <c r="Y40" s="345">
        <f t="shared" si="9"/>
        <v>7387914</v>
      </c>
      <c r="Z40" s="336">
        <f>+IF(X40&lt;&gt;0,+(Y40/X40)*100,0)</f>
        <v>150.89693627450978</v>
      </c>
      <c r="AA40" s="350">
        <f>SUM(AA41:AA49)</f>
        <v>4896000</v>
      </c>
    </row>
    <row r="41" spans="1:27" ht="13.5">
      <c r="A41" s="361" t="s">
        <v>248</v>
      </c>
      <c r="B41" s="142"/>
      <c r="C41" s="362">
        <v>3097230</v>
      </c>
      <c r="D41" s="363"/>
      <c r="E41" s="362">
        <v>620000</v>
      </c>
      <c r="F41" s="364">
        <v>4311188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>
        <v>2384950</v>
      </c>
      <c r="T41" s="362"/>
      <c r="U41" s="362"/>
      <c r="V41" s="364">
        <v>2384950</v>
      </c>
      <c r="W41" s="364">
        <v>2384950</v>
      </c>
      <c r="X41" s="362">
        <v>4311188</v>
      </c>
      <c r="Y41" s="364">
        <v>-1926238</v>
      </c>
      <c r="Z41" s="365">
        <v>-44.68</v>
      </c>
      <c r="AA41" s="366">
        <v>4311188</v>
      </c>
    </row>
    <row r="42" spans="1:27" ht="13.5">
      <c r="A42" s="361" t="s">
        <v>249</v>
      </c>
      <c r="B42" s="136"/>
      <c r="C42" s="60">
        <f aca="true" t="shared" si="10" ref="C42:Y42">+C62</f>
        <v>1229466</v>
      </c>
      <c r="D42" s="368">
        <f t="shared" si="10"/>
        <v>0</v>
      </c>
      <c r="E42" s="54">
        <f t="shared" si="10"/>
        <v>2856000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1094500</v>
      </c>
      <c r="P42" s="54">
        <f t="shared" si="10"/>
        <v>0</v>
      </c>
      <c r="Q42" s="54">
        <f t="shared" si="10"/>
        <v>0</v>
      </c>
      <c r="R42" s="53">
        <f t="shared" si="10"/>
        <v>1094500</v>
      </c>
      <c r="S42" s="53">
        <f t="shared" si="10"/>
        <v>1094500</v>
      </c>
      <c r="T42" s="54">
        <f t="shared" si="10"/>
        <v>0</v>
      </c>
      <c r="U42" s="54">
        <f t="shared" si="10"/>
        <v>0</v>
      </c>
      <c r="V42" s="53">
        <f t="shared" si="10"/>
        <v>1094500</v>
      </c>
      <c r="W42" s="53">
        <f t="shared" si="10"/>
        <v>2189000</v>
      </c>
      <c r="X42" s="54">
        <f t="shared" si="10"/>
        <v>0</v>
      </c>
      <c r="Y42" s="53">
        <f t="shared" si="10"/>
        <v>2189000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>
        <v>279124</v>
      </c>
      <c r="D43" s="369"/>
      <c r="E43" s="305">
        <v>7270000</v>
      </c>
      <c r="F43" s="370">
        <v>76820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76820</v>
      </c>
      <c r="Y43" s="370">
        <v>-76820</v>
      </c>
      <c r="Z43" s="371">
        <v>-100</v>
      </c>
      <c r="AA43" s="303">
        <v>76820</v>
      </c>
    </row>
    <row r="44" spans="1:27" ht="13.5">
      <c r="A44" s="361" t="s">
        <v>251</v>
      </c>
      <c r="B44" s="136"/>
      <c r="C44" s="60">
        <v>1433598</v>
      </c>
      <c r="D44" s="368"/>
      <c r="E44" s="54">
        <v>780000</v>
      </c>
      <c r="F44" s="53">
        <v>507992</v>
      </c>
      <c r="G44" s="53"/>
      <c r="H44" s="54">
        <v>19520</v>
      </c>
      <c r="I44" s="54">
        <v>19520</v>
      </c>
      <c r="J44" s="53">
        <v>39040</v>
      </c>
      <c r="K44" s="53">
        <v>106731</v>
      </c>
      <c r="L44" s="54">
        <v>83434</v>
      </c>
      <c r="M44" s="54">
        <v>104524</v>
      </c>
      <c r="N44" s="53">
        <v>294689</v>
      </c>
      <c r="O44" s="53"/>
      <c r="P44" s="54">
        <v>746903</v>
      </c>
      <c r="Q44" s="54">
        <v>5801</v>
      </c>
      <c r="R44" s="53">
        <v>752704</v>
      </c>
      <c r="S44" s="53"/>
      <c r="T44" s="54">
        <v>4800</v>
      </c>
      <c r="U44" s="54"/>
      <c r="V44" s="53">
        <v>4800</v>
      </c>
      <c r="W44" s="53">
        <v>1091233</v>
      </c>
      <c r="X44" s="54">
        <v>507992</v>
      </c>
      <c r="Y44" s="53">
        <v>583241</v>
      </c>
      <c r="Z44" s="94">
        <v>114.81</v>
      </c>
      <c r="AA44" s="95">
        <v>507992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>
        <v>1324582</v>
      </c>
      <c r="I47" s="54">
        <v>1324582</v>
      </c>
      <c r="J47" s="53">
        <v>2649164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2649164</v>
      </c>
      <c r="X47" s="54"/>
      <c r="Y47" s="53">
        <v>2649164</v>
      </c>
      <c r="Z47" s="94"/>
      <c r="AA47" s="95"/>
    </row>
    <row r="48" spans="1:27" ht="13.5">
      <c r="A48" s="361" t="s">
        <v>255</v>
      </c>
      <c r="B48" s="136"/>
      <c r="C48" s="60">
        <v>6299427</v>
      </c>
      <c r="D48" s="368"/>
      <c r="E48" s="54"/>
      <c r="F48" s="53"/>
      <c r="G48" s="53"/>
      <c r="H48" s="54"/>
      <c r="I48" s="54"/>
      <c r="J48" s="53"/>
      <c r="K48" s="53">
        <v>558613</v>
      </c>
      <c r="L48" s="54">
        <v>800000</v>
      </c>
      <c r="M48" s="54">
        <v>1962388</v>
      </c>
      <c r="N48" s="53">
        <v>3321001</v>
      </c>
      <c r="O48" s="53"/>
      <c r="P48" s="54"/>
      <c r="Q48" s="54"/>
      <c r="R48" s="53"/>
      <c r="S48" s="53"/>
      <c r="T48" s="54"/>
      <c r="U48" s="54"/>
      <c r="V48" s="53"/>
      <c r="W48" s="53">
        <v>3321001</v>
      </c>
      <c r="X48" s="54"/>
      <c r="Y48" s="53">
        <v>3321001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>
        <v>648566</v>
      </c>
      <c r="P49" s="54"/>
      <c r="Q49" s="54"/>
      <c r="R49" s="53">
        <v>648566</v>
      </c>
      <c r="S49" s="53"/>
      <c r="T49" s="54"/>
      <c r="U49" s="54"/>
      <c r="V49" s="53"/>
      <c r="W49" s="53">
        <v>648566</v>
      </c>
      <c r="X49" s="54"/>
      <c r="Y49" s="53">
        <v>648566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69207625</v>
      </c>
      <c r="D60" s="346">
        <f t="shared" si="14"/>
        <v>0</v>
      </c>
      <c r="E60" s="219">
        <f t="shared" si="14"/>
        <v>115392000</v>
      </c>
      <c r="F60" s="264">
        <f t="shared" si="14"/>
        <v>141025705</v>
      </c>
      <c r="G60" s="264">
        <f t="shared" si="14"/>
        <v>19869125</v>
      </c>
      <c r="H60" s="219">
        <f t="shared" si="14"/>
        <v>5563341</v>
      </c>
      <c r="I60" s="219">
        <f t="shared" si="14"/>
        <v>5563341</v>
      </c>
      <c r="J60" s="264">
        <f t="shared" si="14"/>
        <v>30995807</v>
      </c>
      <c r="K60" s="264">
        <f t="shared" si="14"/>
        <v>7492409</v>
      </c>
      <c r="L60" s="219">
        <f t="shared" si="14"/>
        <v>4210124</v>
      </c>
      <c r="M60" s="219">
        <f t="shared" si="14"/>
        <v>10178426</v>
      </c>
      <c r="N60" s="264">
        <f t="shared" si="14"/>
        <v>21880959</v>
      </c>
      <c r="O60" s="264">
        <f t="shared" si="14"/>
        <v>4982497</v>
      </c>
      <c r="P60" s="219">
        <f t="shared" si="14"/>
        <v>18420080</v>
      </c>
      <c r="Q60" s="219">
        <f t="shared" si="14"/>
        <v>13395073</v>
      </c>
      <c r="R60" s="264">
        <f t="shared" si="14"/>
        <v>36797650</v>
      </c>
      <c r="S60" s="264">
        <f t="shared" si="14"/>
        <v>9459256</v>
      </c>
      <c r="T60" s="219">
        <f t="shared" si="14"/>
        <v>5203781</v>
      </c>
      <c r="U60" s="219">
        <f t="shared" si="14"/>
        <v>0</v>
      </c>
      <c r="V60" s="264">
        <f t="shared" si="14"/>
        <v>14663037</v>
      </c>
      <c r="W60" s="264">
        <f t="shared" si="14"/>
        <v>104337453</v>
      </c>
      <c r="X60" s="219">
        <f t="shared" si="14"/>
        <v>141025705</v>
      </c>
      <c r="Y60" s="264">
        <f t="shared" si="14"/>
        <v>-36688252</v>
      </c>
      <c r="Z60" s="337">
        <f>+IF(X60&lt;&gt;0,+(Y60/X60)*100,0)</f>
        <v>-26.01529416215292</v>
      </c>
      <c r="AA60" s="232">
        <f>+AA57+AA54+AA51+AA40+AA37+AA34+AA22+AA5</f>
        <v>141025705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1229466</v>
      </c>
      <c r="D62" s="348">
        <f t="shared" si="15"/>
        <v>0</v>
      </c>
      <c r="E62" s="347">
        <f t="shared" si="15"/>
        <v>2856000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1094500</v>
      </c>
      <c r="P62" s="347">
        <f t="shared" si="15"/>
        <v>0</v>
      </c>
      <c r="Q62" s="347">
        <f t="shared" si="15"/>
        <v>0</v>
      </c>
      <c r="R62" s="349">
        <f t="shared" si="15"/>
        <v>1094500</v>
      </c>
      <c r="S62" s="349">
        <f t="shared" si="15"/>
        <v>1094500</v>
      </c>
      <c r="T62" s="347">
        <f t="shared" si="15"/>
        <v>0</v>
      </c>
      <c r="U62" s="347">
        <f t="shared" si="15"/>
        <v>0</v>
      </c>
      <c r="V62" s="349">
        <f t="shared" si="15"/>
        <v>1094500</v>
      </c>
      <c r="W62" s="349">
        <f t="shared" si="15"/>
        <v>2189000</v>
      </c>
      <c r="X62" s="347">
        <f t="shared" si="15"/>
        <v>0</v>
      </c>
      <c r="Y62" s="349">
        <f t="shared" si="15"/>
        <v>2189000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>
        <v>1229466</v>
      </c>
      <c r="D64" s="340"/>
      <c r="E64" s="60">
        <v>2856000</v>
      </c>
      <c r="F64" s="59"/>
      <c r="G64" s="59"/>
      <c r="H64" s="60"/>
      <c r="I64" s="60"/>
      <c r="J64" s="59"/>
      <c r="K64" s="59"/>
      <c r="L64" s="60"/>
      <c r="M64" s="60"/>
      <c r="N64" s="59"/>
      <c r="O64" s="59">
        <v>1094500</v>
      </c>
      <c r="P64" s="60"/>
      <c r="Q64" s="60"/>
      <c r="R64" s="59">
        <v>1094500</v>
      </c>
      <c r="S64" s="59">
        <v>1094500</v>
      </c>
      <c r="T64" s="60"/>
      <c r="U64" s="60"/>
      <c r="V64" s="59">
        <v>1094500</v>
      </c>
      <c r="W64" s="59">
        <v>2189000</v>
      </c>
      <c r="X64" s="60"/>
      <c r="Y64" s="59">
        <v>2189000</v>
      </c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2016-08-06T08:07:59Z</dcterms:created>
  <dcterms:modified xsi:type="dcterms:W3CDTF">2016-08-06T08:08:06Z</dcterms:modified>
  <cp:category/>
  <cp:version/>
  <cp:contentType/>
  <cp:contentStatus/>
</cp:coreProperties>
</file>