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<sst xmlns="http://schemas.openxmlformats.org/spreadsheetml/2006/main" count="857" uniqueCount="303">
  <si>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Msinga(KZN244)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</si>
  <si>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</si>
  <si>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</si>
  <si>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</si>
  <si>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</si>
  <si>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</si>
  <si>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</si>
  <si>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</si>
  <si>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</si>
  <si>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</si>
  <si>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</si>
  <si>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</si>
  <si>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</si>
  <si>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</si>
  <si>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</si>
  <si>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</si>
  <si>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</si>
  <si>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</si>
  <si>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</si>
  <si>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</si>
  <si>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</si>
  <si>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</si>
  <si>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</si>
  <si>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</si>
  <si>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</si>
  <si>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</si>
  <si>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</si>
  <si>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</si>
  <si>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</si>
  <si>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</si>
  <si>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</si>
  <si>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</si>
  <si>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</si>
  <si>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</si>
  <si>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</si>
  <si>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</si>
  <si>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</si>
  <si>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</si>
  <si>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</si>
  <si>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</si>
  <si>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</si>
  <si>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</si>
  <si>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</si>
  <si>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</si>
  <si>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</si>
  <si>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</si>
  <si>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</si>
  <si>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</si>
  <si>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</si>
  <si>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</si>
  <si>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</si>
  <si>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</si>
  <si>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</si>
  <si>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</si>
  <si>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</si>
  <si>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</si>
  <si>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</si>
  <si>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</si>
  <si>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</si>
  <si>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</si>
  <si>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</si>
  <si>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</si>
  <si>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</si>
  <si>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</si>
  <si>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</si>
  <si>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</si>
  <si>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</si>
  <si>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</si>
  <si>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</si>
  <si>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</si>
  <si>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Msinga(KZN244)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</si>
  <si>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</si>
  <si>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</si>
  <si>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</si>
  <si>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</si>
  <si>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</si>
  <si>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</si>
  <si>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</si>
  <si>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</si>
  <si>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</si>
  <si>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</si>
  <si>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</si>
  <si>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</si>
  <si>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</si>
  <si>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</si>
  <si>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</si>
  <si>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</si>
  <si>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</si>
  <si>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</si>
  <si>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</si>
  <si>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</si>
  <si>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</si>
  <si>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</si>
  <si>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</si>
  <si>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</si>
  <si>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</si>
  <si>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</si>
  <si>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</si>
  <si>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</si>
  <si>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</si>
  <si>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Msinga(KZN244)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</si>
  <si>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</si>
  <si>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</si>
  <si>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</si>
  <si>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</si>
  <si>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</si>
  <si>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</si>
  <si>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</si>
  <si>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</si>
  <si>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</si>
  <si>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</si>
  <si>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</si>
  <si>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</si>
  <si>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</si>
  <si>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</si>
  <si>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</si>
  <si>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</si>
  <si>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</si>
  <si>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</si>
  <si>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</si>
  <si>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</si>
  <si>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</si>
  <si>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</si>
  <si>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</si>
  <si>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</si>
  <si>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</si>
  <si>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</si>
  <si>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</si>
  <si>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</si>
  <si>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Msinga(KZN244)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</si>
  <si>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</si>
  <si>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</si>
  <si>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</si>
  <si>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</si>
  <si>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</si>
  <si>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</si>
  <si>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</si>
  <si>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</si>
  <si>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</si>
  <si>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</si>
  <si>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Msinga(KZN244)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</si>
  <si>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</si>
  <si>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</si>
  <si>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</si>
  <si>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</si>
  <si>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</si>
  <si>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</si>
  <si>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</si>
  <si>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</si>
  <si>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</si>
  <si>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</si>
  <si>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</si>
  <si>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</si>
  <si>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</si>
  <si>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</si>
  <si>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</si>
  <si>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</si>
  <si>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</si>
  <si>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</si>
  <si>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</si>
  <si>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</si>
  <si>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</si>
  <si>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</si>
  <si>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</si>
  <si>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</si>
  <si>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</si>
  <si>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</si>
  <si>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</si>
  <si>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</si>
  <si>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</si>
  <si>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</si>
  <si>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</si>
  <si>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</si>
  <si>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</si>
  <si>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Msinga(KZN244)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</si>
  <si>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</si>
  <si>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</si>
  <si>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</si>
  <si>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</si>
  <si>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</si>
  <si>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</si>
  <si>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</si>
  <si>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</si>
  <si>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</si>
  <si>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</si>
  <si>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</si>
  <si>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</si>
  <si>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</si>
  <si>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</si>
  <si>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</si>
  <si>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</si>
  <si>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</si>
  <si>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</si>
  <si>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</si>
  <si>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</si>
  <si>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</si>
  <si>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</si>
  <si>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</si>
  <si>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</si>
  <si>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</si>
  <si>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</si>
  <si>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</si>
  <si>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Msinga(KZN244)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</si>
  <si>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</si>
  <si>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</si>
  <si>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</si>
  <si>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</si>
  <si>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</si>
  <si>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</si>
  <si>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</si>
  <si>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</si>
  <si>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</si>
  <si>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</si>
  <si>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</si>
  <si>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</si>
  <si>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</si>
  <si>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</si>
  <si>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</si>
  <si>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</si>
  <si>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</si>
  <si>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</si>
  <si>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</si>
  <si>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</si>
  <si>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</si>
  <si>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</si>
  <si>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</si>
  <si>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</si>
  <si>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Msinga(KZN244)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</si>
  <si>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</si>
  <si>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</si>
  <si>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</si>
  <si>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</si>
  <si>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</si>
  <si>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</si>
  <si>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</si>
  <si>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</si>
  <si>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</si>
  <si>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</si>
  <si>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</si>
  <si>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</si>
  <si>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</si>
  <si>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</si>
  <si>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</si>
  <si>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</si>
  <si>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</si>
  <si>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</si>
  <si>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</si>
  <si>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</si>
  <si>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</si>
  <si>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</si>
  <si>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</si>
  <si>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</si>
  <si>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</si>
  <si>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</si>
  <si>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</si>
  <si>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</si>
  <si>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</si>
  <si>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</si>
  <si>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</si>
  <si>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</si>
  <si>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</si>
  <si>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</si>
  <si>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</si>
  <si>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Msinga(KZN244)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</si>
  <si>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</si>
  <si>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</si>
  <si>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Msinga(KZN244)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</si>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</sst>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9745290</v>
      </c>
      <c r="C5" s="19">
        <v>0</v>
      </c>
      <c r="D5" s="59">
        <v>10350900</v>
      </c>
      <c r="E5" s="60">
        <v>10350900</v>
      </c>
      <c r="F5" s="60">
        <v>1034287</v>
      </c>
      <c r="G5" s="60">
        <v>1034287</v>
      </c>
      <c r="H5" s="60">
        <v>1034287</v>
      </c>
      <c r="I5" s="60">
        <v>3102861</v>
      </c>
      <c r="J5" s="60">
        <v>1034287</v>
      </c>
      <c r="K5" s="60">
        <v>1034287</v>
      </c>
      <c r="L5" s="60">
        <v>1034287</v>
      </c>
      <c r="M5" s="60">
        <v>3102861</v>
      </c>
      <c r="N5" s="60">
        <v>1034287</v>
      </c>
      <c r="O5" s="60">
        <v>1034287</v>
      </c>
      <c r="P5" s="60">
        <v>1034287</v>
      </c>
      <c r="Q5" s="60">
        <v>3102861</v>
      </c>
      <c r="R5" s="60">
        <v>1034287</v>
      </c>
      <c r="S5" s="60">
        <v>1034287</v>
      </c>
      <c r="T5" s="60">
        <v>1034287</v>
      </c>
      <c r="U5" s="60">
        <v>3102861</v>
      </c>
      <c r="V5" s="60">
        <v>12411444</v>
      </c>
      <c r="W5" s="60">
        <v>10350900</v>
      </c>
      <c r="X5" s="60">
        <v>2060544</v>
      </c>
      <c r="Y5" s="61">
        <v>19.91</v>
      </c>
      <c r="Z5" s="62">
        <v>10350900</v>
      </c>
    </row>
    <row r="6" spans="1:26" ht="13.5">
      <c r="A6" s="58" t="s">
        <v>32</v>
      </c>
      <c r="B6" s="19">
        <v>77758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6865323</v>
      </c>
      <c r="C7" s="19">
        <v>0</v>
      </c>
      <c r="D7" s="59">
        <v>3272000</v>
      </c>
      <c r="E7" s="60">
        <v>3272000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3272000</v>
      </c>
      <c r="X7" s="60">
        <v>-3272000</v>
      </c>
      <c r="Y7" s="61">
        <v>-100</v>
      </c>
      <c r="Z7" s="62">
        <v>3272000</v>
      </c>
    </row>
    <row r="8" spans="1:26" ht="13.5">
      <c r="A8" s="58" t="s">
        <v>34</v>
      </c>
      <c r="B8" s="19">
        <v>100821869</v>
      </c>
      <c r="C8" s="19">
        <v>0</v>
      </c>
      <c r="D8" s="59">
        <v>162953000</v>
      </c>
      <c r="E8" s="60">
        <v>162953000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162953000</v>
      </c>
      <c r="X8" s="60">
        <v>-162953000</v>
      </c>
      <c r="Y8" s="61">
        <v>-100</v>
      </c>
      <c r="Z8" s="62">
        <v>162953000</v>
      </c>
    </row>
    <row r="9" spans="1:26" ht="13.5">
      <c r="A9" s="58" t="s">
        <v>35</v>
      </c>
      <c r="B9" s="19">
        <v>615021</v>
      </c>
      <c r="C9" s="19">
        <v>0</v>
      </c>
      <c r="D9" s="59">
        <v>488236</v>
      </c>
      <c r="E9" s="60">
        <v>488236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488236</v>
      </c>
      <c r="X9" s="60">
        <v>-488236</v>
      </c>
      <c r="Y9" s="61">
        <v>-100</v>
      </c>
      <c r="Z9" s="62">
        <v>488236</v>
      </c>
    </row>
    <row r="10" spans="1:26" ht="25.5">
      <c r="A10" s="63" t="s">
        <v>278</v>
      </c>
      <c r="B10" s="64">
        <f>SUM(B5:B9)</f>
        <v>118125261</v>
      </c>
      <c r="C10" s="64">
        <f>SUM(C5:C9)</f>
        <v>0</v>
      </c>
      <c r="D10" s="65">
        <f aca="true" t="shared" si="0" ref="D10:Z10">SUM(D5:D9)</f>
        <v>177064136</v>
      </c>
      <c r="E10" s="66">
        <f t="shared" si="0"/>
        <v>177064136</v>
      </c>
      <c r="F10" s="66">
        <f t="shared" si="0"/>
        <v>1034287</v>
      </c>
      <c r="G10" s="66">
        <f t="shared" si="0"/>
        <v>1034287</v>
      </c>
      <c r="H10" s="66">
        <f t="shared" si="0"/>
        <v>1034287</v>
      </c>
      <c r="I10" s="66">
        <f t="shared" si="0"/>
        <v>3102861</v>
      </c>
      <c r="J10" s="66">
        <f t="shared" si="0"/>
        <v>1034287</v>
      </c>
      <c r="K10" s="66">
        <f t="shared" si="0"/>
        <v>1034287</v>
      </c>
      <c r="L10" s="66">
        <f t="shared" si="0"/>
        <v>1034287</v>
      </c>
      <c r="M10" s="66">
        <f t="shared" si="0"/>
        <v>3102861</v>
      </c>
      <c r="N10" s="66">
        <f t="shared" si="0"/>
        <v>1034287</v>
      </c>
      <c r="O10" s="66">
        <f t="shared" si="0"/>
        <v>1034287</v>
      </c>
      <c r="P10" s="66">
        <f t="shared" si="0"/>
        <v>1034287</v>
      </c>
      <c r="Q10" s="66">
        <f t="shared" si="0"/>
        <v>3102861</v>
      </c>
      <c r="R10" s="66">
        <f t="shared" si="0"/>
        <v>1034287</v>
      </c>
      <c r="S10" s="66">
        <f t="shared" si="0"/>
        <v>1034287</v>
      </c>
      <c r="T10" s="66">
        <f t="shared" si="0"/>
        <v>1034287</v>
      </c>
      <c r="U10" s="66">
        <f t="shared" si="0"/>
        <v>3102861</v>
      </c>
      <c r="V10" s="66">
        <f t="shared" si="0"/>
        <v>12411444</v>
      </c>
      <c r="W10" s="66">
        <f t="shared" si="0"/>
        <v>177064136</v>
      </c>
      <c r="X10" s="66">
        <f t="shared" si="0"/>
        <v>-164652692</v>
      </c>
      <c r="Y10" s="67">
        <f>+IF(W10&lt;&gt;0,(X10/W10)*100,0)</f>
        <v>-92.9904246673646</v>
      </c>
      <c r="Z10" s="68">
        <f t="shared" si="0"/>
        <v>177064136</v>
      </c>
    </row>
    <row r="11" spans="1:26" ht="13.5">
      <c r="A11" s="58" t="s">
        <v>37</v>
      </c>
      <c r="B11" s="19">
        <v>22575970</v>
      </c>
      <c r="C11" s="19">
        <v>0</v>
      </c>
      <c r="D11" s="59">
        <v>31680000</v>
      </c>
      <c r="E11" s="60">
        <v>31680000</v>
      </c>
      <c r="F11" s="60">
        <v>2369077</v>
      </c>
      <c r="G11" s="60">
        <v>3371761</v>
      </c>
      <c r="H11" s="60">
        <v>2425332</v>
      </c>
      <c r="I11" s="60">
        <v>8166170</v>
      </c>
      <c r="J11" s="60">
        <v>3118945</v>
      </c>
      <c r="K11" s="60">
        <v>2968487</v>
      </c>
      <c r="L11" s="60">
        <v>4110632</v>
      </c>
      <c r="M11" s="60">
        <v>10198064</v>
      </c>
      <c r="N11" s="60">
        <v>2542025</v>
      </c>
      <c r="O11" s="60">
        <v>2530294</v>
      </c>
      <c r="P11" s="60">
        <v>2530294</v>
      </c>
      <c r="Q11" s="60">
        <v>7602613</v>
      </c>
      <c r="R11" s="60">
        <v>2752776</v>
      </c>
      <c r="S11" s="60">
        <v>2532347</v>
      </c>
      <c r="T11" s="60">
        <v>2428662</v>
      </c>
      <c r="U11" s="60">
        <v>7713785</v>
      </c>
      <c r="V11" s="60">
        <v>33680632</v>
      </c>
      <c r="W11" s="60">
        <v>31679770</v>
      </c>
      <c r="X11" s="60">
        <v>2000862</v>
      </c>
      <c r="Y11" s="61">
        <v>6.32</v>
      </c>
      <c r="Z11" s="62">
        <v>31680000</v>
      </c>
    </row>
    <row r="12" spans="1:26" ht="13.5">
      <c r="A12" s="58" t="s">
        <v>38</v>
      </c>
      <c r="B12" s="19">
        <v>9752381</v>
      </c>
      <c r="C12" s="19">
        <v>0</v>
      </c>
      <c r="D12" s="59">
        <v>10284000</v>
      </c>
      <c r="E12" s="60">
        <v>10284000</v>
      </c>
      <c r="F12" s="60">
        <v>531378</v>
      </c>
      <c r="G12" s="60">
        <v>531378</v>
      </c>
      <c r="H12" s="60">
        <v>531378</v>
      </c>
      <c r="I12" s="60">
        <v>1594134</v>
      </c>
      <c r="J12" s="60">
        <v>531378</v>
      </c>
      <c r="K12" s="60">
        <v>531378</v>
      </c>
      <c r="L12" s="60">
        <v>531378</v>
      </c>
      <c r="M12" s="60">
        <v>1594134</v>
      </c>
      <c r="N12" s="60">
        <v>753383</v>
      </c>
      <c r="O12" s="60">
        <v>563093</v>
      </c>
      <c r="P12" s="60">
        <v>563093</v>
      </c>
      <c r="Q12" s="60">
        <v>1879569</v>
      </c>
      <c r="R12" s="60">
        <v>563093</v>
      </c>
      <c r="S12" s="60">
        <v>563093</v>
      </c>
      <c r="T12" s="60">
        <v>563093</v>
      </c>
      <c r="U12" s="60">
        <v>1689279</v>
      </c>
      <c r="V12" s="60">
        <v>6757116</v>
      </c>
      <c r="W12" s="60">
        <v>10283839</v>
      </c>
      <c r="X12" s="60">
        <v>-3526723</v>
      </c>
      <c r="Y12" s="61">
        <v>-34.29</v>
      </c>
      <c r="Z12" s="62">
        <v>10284000</v>
      </c>
    </row>
    <row r="13" spans="1:26" ht="13.5">
      <c r="A13" s="58" t="s">
        <v>279</v>
      </c>
      <c r="B13" s="19">
        <v>18355729</v>
      </c>
      <c r="C13" s="19">
        <v>0</v>
      </c>
      <c r="D13" s="59">
        <v>22042000</v>
      </c>
      <c r="E13" s="60">
        <v>22042000</v>
      </c>
      <c r="F13" s="60">
        <v>64057</v>
      </c>
      <c r="G13" s="60">
        <v>0</v>
      </c>
      <c r="H13" s="60">
        <v>0</v>
      </c>
      <c r="I13" s="60">
        <v>64057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64057</v>
      </c>
      <c r="W13" s="60">
        <v>22042310</v>
      </c>
      <c r="X13" s="60">
        <v>-21978253</v>
      </c>
      <c r="Y13" s="61">
        <v>-99.71</v>
      </c>
      <c r="Z13" s="62">
        <v>22042000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19246222</v>
      </c>
      <c r="C16" s="19">
        <v>0</v>
      </c>
      <c r="D16" s="59">
        <v>7400000</v>
      </c>
      <c r="E16" s="60">
        <v>7400000</v>
      </c>
      <c r="F16" s="60">
        <v>153287</v>
      </c>
      <c r="G16" s="60">
        <v>782821</v>
      </c>
      <c r="H16" s="60">
        <v>1324183</v>
      </c>
      <c r="I16" s="60">
        <v>2260291</v>
      </c>
      <c r="J16" s="60">
        <v>1820866</v>
      </c>
      <c r="K16" s="60">
        <v>1431035</v>
      </c>
      <c r="L16" s="60">
        <v>1943082</v>
      </c>
      <c r="M16" s="60">
        <v>5194983</v>
      </c>
      <c r="N16" s="60">
        <v>321006</v>
      </c>
      <c r="O16" s="60">
        <v>620500</v>
      </c>
      <c r="P16" s="60">
        <v>620500</v>
      </c>
      <c r="Q16" s="60">
        <v>1562006</v>
      </c>
      <c r="R16" s="60">
        <v>620500</v>
      </c>
      <c r="S16" s="60">
        <v>620500</v>
      </c>
      <c r="T16" s="60">
        <v>620500</v>
      </c>
      <c r="U16" s="60">
        <v>1861500</v>
      </c>
      <c r="V16" s="60">
        <v>10878780</v>
      </c>
      <c r="W16" s="60">
        <v>7400000</v>
      </c>
      <c r="X16" s="60">
        <v>3478780</v>
      </c>
      <c r="Y16" s="61">
        <v>47.01</v>
      </c>
      <c r="Z16" s="62">
        <v>7400000</v>
      </c>
    </row>
    <row r="17" spans="1:26" ht="13.5">
      <c r="A17" s="58" t="s">
        <v>43</v>
      </c>
      <c r="B17" s="19">
        <v>77481369</v>
      </c>
      <c r="C17" s="19">
        <v>0</v>
      </c>
      <c r="D17" s="59">
        <v>144695711</v>
      </c>
      <c r="E17" s="60">
        <v>144695711</v>
      </c>
      <c r="F17" s="60">
        <v>1490937</v>
      </c>
      <c r="G17" s="60">
        <v>3475346</v>
      </c>
      <c r="H17" s="60">
        <v>2458705</v>
      </c>
      <c r="I17" s="60">
        <v>7424988</v>
      </c>
      <c r="J17" s="60">
        <v>3562982</v>
      </c>
      <c r="K17" s="60">
        <v>1497494</v>
      </c>
      <c r="L17" s="60">
        <v>2716102</v>
      </c>
      <c r="M17" s="60">
        <v>7776578</v>
      </c>
      <c r="N17" s="60">
        <v>2108979</v>
      </c>
      <c r="O17" s="60">
        <v>2666796</v>
      </c>
      <c r="P17" s="60">
        <v>2666796</v>
      </c>
      <c r="Q17" s="60">
        <v>7442571</v>
      </c>
      <c r="R17" s="60">
        <v>2329386</v>
      </c>
      <c r="S17" s="60">
        <v>2258097</v>
      </c>
      <c r="T17" s="60">
        <v>2524964</v>
      </c>
      <c r="U17" s="60">
        <v>7112447</v>
      </c>
      <c r="V17" s="60">
        <v>29756584</v>
      </c>
      <c r="W17" s="60">
        <v>144695284</v>
      </c>
      <c r="X17" s="60">
        <v>-114938700</v>
      </c>
      <c r="Y17" s="61">
        <v>-79.44</v>
      </c>
      <c r="Z17" s="62">
        <v>144695711</v>
      </c>
    </row>
    <row r="18" spans="1:26" ht="13.5">
      <c r="A18" s="70" t="s">
        <v>44</v>
      </c>
      <c r="B18" s="71">
        <f>SUM(B11:B17)</f>
        <v>147411671</v>
      </c>
      <c r="C18" s="71">
        <f>SUM(C11:C17)</f>
        <v>0</v>
      </c>
      <c r="D18" s="72">
        <f aca="true" t="shared" si="1" ref="D18:Z18">SUM(D11:D17)</f>
        <v>216101711</v>
      </c>
      <c r="E18" s="73">
        <f t="shared" si="1"/>
        <v>216101711</v>
      </c>
      <c r="F18" s="73">
        <f t="shared" si="1"/>
        <v>4608736</v>
      </c>
      <c r="G18" s="73">
        <f t="shared" si="1"/>
        <v>8161306</v>
      </c>
      <c r="H18" s="73">
        <f t="shared" si="1"/>
        <v>6739598</v>
      </c>
      <c r="I18" s="73">
        <f t="shared" si="1"/>
        <v>19509640</v>
      </c>
      <c r="J18" s="73">
        <f t="shared" si="1"/>
        <v>9034171</v>
      </c>
      <c r="K18" s="73">
        <f t="shared" si="1"/>
        <v>6428394</v>
      </c>
      <c r="L18" s="73">
        <f t="shared" si="1"/>
        <v>9301194</v>
      </c>
      <c r="M18" s="73">
        <f t="shared" si="1"/>
        <v>24763759</v>
      </c>
      <c r="N18" s="73">
        <f t="shared" si="1"/>
        <v>5725393</v>
      </c>
      <c r="O18" s="73">
        <f t="shared" si="1"/>
        <v>6380683</v>
      </c>
      <c r="P18" s="73">
        <f t="shared" si="1"/>
        <v>6380683</v>
      </c>
      <c r="Q18" s="73">
        <f t="shared" si="1"/>
        <v>18486759</v>
      </c>
      <c r="R18" s="73">
        <f t="shared" si="1"/>
        <v>6265755</v>
      </c>
      <c r="S18" s="73">
        <f t="shared" si="1"/>
        <v>5974037</v>
      </c>
      <c r="T18" s="73">
        <f t="shared" si="1"/>
        <v>6137219</v>
      </c>
      <c r="U18" s="73">
        <f t="shared" si="1"/>
        <v>18377011</v>
      </c>
      <c r="V18" s="73">
        <f t="shared" si="1"/>
        <v>81137169</v>
      </c>
      <c r="W18" s="73">
        <f t="shared" si="1"/>
        <v>216101203</v>
      </c>
      <c r="X18" s="73">
        <f t="shared" si="1"/>
        <v>-134964034</v>
      </c>
      <c r="Y18" s="67">
        <f>+IF(W18&lt;&gt;0,(X18/W18)*100,0)</f>
        <v>-62.4540873101942</v>
      </c>
      <c r="Z18" s="74">
        <f t="shared" si="1"/>
        <v>216101711</v>
      </c>
    </row>
    <row r="19" spans="1:26" ht="13.5">
      <c r="A19" s="70" t="s">
        <v>45</v>
      </c>
      <c r="B19" s="75">
        <f>+B10-B18</f>
        <v>-29286410</v>
      </c>
      <c r="C19" s="75">
        <f>+C10-C18</f>
        <v>0</v>
      </c>
      <c r="D19" s="76">
        <f aca="true" t="shared" si="2" ref="D19:Z19">+D10-D18</f>
        <v>-39037575</v>
      </c>
      <c r="E19" s="77">
        <f t="shared" si="2"/>
        <v>-39037575</v>
      </c>
      <c r="F19" s="77">
        <f t="shared" si="2"/>
        <v>-3574449</v>
      </c>
      <c r="G19" s="77">
        <f t="shared" si="2"/>
        <v>-7127019</v>
      </c>
      <c r="H19" s="77">
        <f t="shared" si="2"/>
        <v>-5705311</v>
      </c>
      <c r="I19" s="77">
        <f t="shared" si="2"/>
        <v>-16406779</v>
      </c>
      <c r="J19" s="77">
        <f t="shared" si="2"/>
        <v>-7999884</v>
      </c>
      <c r="K19" s="77">
        <f t="shared" si="2"/>
        <v>-5394107</v>
      </c>
      <c r="L19" s="77">
        <f t="shared" si="2"/>
        <v>-8266907</v>
      </c>
      <c r="M19" s="77">
        <f t="shared" si="2"/>
        <v>-21660898</v>
      </c>
      <c r="N19" s="77">
        <f t="shared" si="2"/>
        <v>-4691106</v>
      </c>
      <c r="O19" s="77">
        <f t="shared" si="2"/>
        <v>-5346396</v>
      </c>
      <c r="P19" s="77">
        <f t="shared" si="2"/>
        <v>-5346396</v>
      </c>
      <c r="Q19" s="77">
        <f t="shared" si="2"/>
        <v>-15383898</v>
      </c>
      <c r="R19" s="77">
        <f t="shared" si="2"/>
        <v>-5231468</v>
      </c>
      <c r="S19" s="77">
        <f t="shared" si="2"/>
        <v>-4939750</v>
      </c>
      <c r="T19" s="77">
        <f t="shared" si="2"/>
        <v>-5102932</v>
      </c>
      <c r="U19" s="77">
        <f t="shared" si="2"/>
        <v>-15274150</v>
      </c>
      <c r="V19" s="77">
        <f t="shared" si="2"/>
        <v>-68725725</v>
      </c>
      <c r="W19" s="77">
        <f>IF(E10=E18,0,W10-W18)</f>
        <v>-39037067</v>
      </c>
      <c r="X19" s="77">
        <f t="shared" si="2"/>
        <v>-29688658</v>
      </c>
      <c r="Y19" s="78">
        <f>+IF(W19&lt;&gt;0,(X19/W19)*100,0)</f>
        <v>76.05248109444288</v>
      </c>
      <c r="Z19" s="79">
        <f t="shared" si="2"/>
        <v>-39037575</v>
      </c>
    </row>
    <row r="20" spans="1:26" ht="13.5">
      <c r="A20" s="58" t="s">
        <v>46</v>
      </c>
      <c r="B20" s="19">
        <v>48128037</v>
      </c>
      <c r="C20" s="19">
        <v>0</v>
      </c>
      <c r="D20" s="59">
        <v>38048000</v>
      </c>
      <c r="E20" s="60">
        <v>38048000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38048000</v>
      </c>
      <c r="X20" s="60">
        <v>-38048000</v>
      </c>
      <c r="Y20" s="61">
        <v>-100</v>
      </c>
      <c r="Z20" s="62">
        <v>38048000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18841627</v>
      </c>
      <c r="C22" s="86">
        <f>SUM(C19:C21)</f>
        <v>0</v>
      </c>
      <c r="D22" s="87">
        <f aca="true" t="shared" si="3" ref="D22:Z22">SUM(D19:D21)</f>
        <v>-989575</v>
      </c>
      <c r="E22" s="88">
        <f t="shared" si="3"/>
        <v>-989575</v>
      </c>
      <c r="F22" s="88">
        <f t="shared" si="3"/>
        <v>-3574449</v>
      </c>
      <c r="G22" s="88">
        <f t="shared" si="3"/>
        <v>-7127019</v>
      </c>
      <c r="H22" s="88">
        <f t="shared" si="3"/>
        <v>-5705311</v>
      </c>
      <c r="I22" s="88">
        <f t="shared" si="3"/>
        <v>-16406779</v>
      </c>
      <c r="J22" s="88">
        <f t="shared" si="3"/>
        <v>-7999884</v>
      </c>
      <c r="K22" s="88">
        <f t="shared" si="3"/>
        <v>-5394107</v>
      </c>
      <c r="L22" s="88">
        <f t="shared" si="3"/>
        <v>-8266907</v>
      </c>
      <c r="M22" s="88">
        <f t="shared" si="3"/>
        <v>-21660898</v>
      </c>
      <c r="N22" s="88">
        <f t="shared" si="3"/>
        <v>-4691106</v>
      </c>
      <c r="O22" s="88">
        <f t="shared" si="3"/>
        <v>-5346396</v>
      </c>
      <c r="P22" s="88">
        <f t="shared" si="3"/>
        <v>-5346396</v>
      </c>
      <c r="Q22" s="88">
        <f t="shared" si="3"/>
        <v>-15383898</v>
      </c>
      <c r="R22" s="88">
        <f t="shared" si="3"/>
        <v>-5231468</v>
      </c>
      <c r="S22" s="88">
        <f t="shared" si="3"/>
        <v>-4939750</v>
      </c>
      <c r="T22" s="88">
        <f t="shared" si="3"/>
        <v>-5102932</v>
      </c>
      <c r="U22" s="88">
        <f t="shared" si="3"/>
        <v>-15274150</v>
      </c>
      <c r="V22" s="88">
        <f t="shared" si="3"/>
        <v>-68725725</v>
      </c>
      <c r="W22" s="88">
        <f t="shared" si="3"/>
        <v>-989067</v>
      </c>
      <c r="X22" s="88">
        <f t="shared" si="3"/>
        <v>-67736658</v>
      </c>
      <c r="Y22" s="89">
        <f>+IF(W22&lt;&gt;0,(X22/W22)*100,0)</f>
        <v>6848.54089763383</v>
      </c>
      <c r="Z22" s="90">
        <f t="shared" si="3"/>
        <v>-989575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18841627</v>
      </c>
      <c r="C24" s="75">
        <f>SUM(C22:C23)</f>
        <v>0</v>
      </c>
      <c r="D24" s="76">
        <f aca="true" t="shared" si="4" ref="D24:Z24">SUM(D22:D23)</f>
        <v>-989575</v>
      </c>
      <c r="E24" s="77">
        <f t="shared" si="4"/>
        <v>-989575</v>
      </c>
      <c r="F24" s="77">
        <f t="shared" si="4"/>
        <v>-3574449</v>
      </c>
      <c r="G24" s="77">
        <f t="shared" si="4"/>
        <v>-7127019</v>
      </c>
      <c r="H24" s="77">
        <f t="shared" si="4"/>
        <v>-5705311</v>
      </c>
      <c r="I24" s="77">
        <f t="shared" si="4"/>
        <v>-16406779</v>
      </c>
      <c r="J24" s="77">
        <f t="shared" si="4"/>
        <v>-7999884</v>
      </c>
      <c r="K24" s="77">
        <f t="shared" si="4"/>
        <v>-5394107</v>
      </c>
      <c r="L24" s="77">
        <f t="shared" si="4"/>
        <v>-8266907</v>
      </c>
      <c r="M24" s="77">
        <f t="shared" si="4"/>
        <v>-21660898</v>
      </c>
      <c r="N24" s="77">
        <f t="shared" si="4"/>
        <v>-4691106</v>
      </c>
      <c r="O24" s="77">
        <f t="shared" si="4"/>
        <v>-5346396</v>
      </c>
      <c r="P24" s="77">
        <f t="shared" si="4"/>
        <v>-5346396</v>
      </c>
      <c r="Q24" s="77">
        <f t="shared" si="4"/>
        <v>-15383898</v>
      </c>
      <c r="R24" s="77">
        <f t="shared" si="4"/>
        <v>-5231468</v>
      </c>
      <c r="S24" s="77">
        <f t="shared" si="4"/>
        <v>-4939750</v>
      </c>
      <c r="T24" s="77">
        <f t="shared" si="4"/>
        <v>-5102932</v>
      </c>
      <c r="U24" s="77">
        <f t="shared" si="4"/>
        <v>-15274150</v>
      </c>
      <c r="V24" s="77">
        <f t="shared" si="4"/>
        <v>-68725725</v>
      </c>
      <c r="W24" s="77">
        <f t="shared" si="4"/>
        <v>-989067</v>
      </c>
      <c r="X24" s="77">
        <f t="shared" si="4"/>
        <v>-67736658</v>
      </c>
      <c r="Y24" s="78">
        <f>+IF(W24&lt;&gt;0,(X24/W24)*100,0)</f>
        <v>6848.54089763383</v>
      </c>
      <c r="Z24" s="79">
        <f t="shared" si="4"/>
        <v>-989575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45817315</v>
      </c>
      <c r="C27" s="22">
        <v>0</v>
      </c>
      <c r="D27" s="99">
        <v>58048000</v>
      </c>
      <c r="E27" s="100">
        <v>58048000</v>
      </c>
      <c r="F27" s="100">
        <v>1214679</v>
      </c>
      <c r="G27" s="100">
        <v>6036143</v>
      </c>
      <c r="H27" s="100">
        <v>271826</v>
      </c>
      <c r="I27" s="100">
        <v>7522648</v>
      </c>
      <c r="J27" s="100">
        <v>8390194</v>
      </c>
      <c r="K27" s="100">
        <v>385489</v>
      </c>
      <c r="L27" s="100">
        <v>7608769</v>
      </c>
      <c r="M27" s="100">
        <v>16384452</v>
      </c>
      <c r="N27" s="100">
        <v>0</v>
      </c>
      <c r="O27" s="100">
        <v>234615</v>
      </c>
      <c r="P27" s="100">
        <v>0</v>
      </c>
      <c r="Q27" s="100">
        <v>234615</v>
      </c>
      <c r="R27" s="100">
        <v>1225695</v>
      </c>
      <c r="S27" s="100">
        <v>695869</v>
      </c>
      <c r="T27" s="100">
        <v>895463</v>
      </c>
      <c r="U27" s="100">
        <v>2817027</v>
      </c>
      <c r="V27" s="100">
        <v>26958742</v>
      </c>
      <c r="W27" s="100">
        <v>58048000</v>
      </c>
      <c r="X27" s="100">
        <v>-31089258</v>
      </c>
      <c r="Y27" s="101">
        <v>-53.56</v>
      </c>
      <c r="Z27" s="102">
        <v>58048000</v>
      </c>
    </row>
    <row r="28" spans="1:26" ht="13.5">
      <c r="A28" s="103" t="s">
        <v>46</v>
      </c>
      <c r="B28" s="19">
        <v>28128609</v>
      </c>
      <c r="C28" s="19">
        <v>0</v>
      </c>
      <c r="D28" s="59">
        <v>58048000</v>
      </c>
      <c r="E28" s="60">
        <v>58048000</v>
      </c>
      <c r="F28" s="60">
        <v>1214679</v>
      </c>
      <c r="G28" s="60">
        <v>6036143</v>
      </c>
      <c r="H28" s="60">
        <v>271826</v>
      </c>
      <c r="I28" s="60">
        <v>7522648</v>
      </c>
      <c r="J28" s="60">
        <v>8390194</v>
      </c>
      <c r="K28" s="60">
        <v>385489</v>
      </c>
      <c r="L28" s="60">
        <v>7608769</v>
      </c>
      <c r="M28" s="60">
        <v>16384452</v>
      </c>
      <c r="N28" s="60">
        <v>0</v>
      </c>
      <c r="O28" s="60">
        <v>234615</v>
      </c>
      <c r="P28" s="60">
        <v>0</v>
      </c>
      <c r="Q28" s="60">
        <v>234615</v>
      </c>
      <c r="R28" s="60">
        <v>1225695</v>
      </c>
      <c r="S28" s="60">
        <v>695869</v>
      </c>
      <c r="T28" s="60">
        <v>895463</v>
      </c>
      <c r="U28" s="60">
        <v>2817027</v>
      </c>
      <c r="V28" s="60">
        <v>26958742</v>
      </c>
      <c r="W28" s="60">
        <v>58048000</v>
      </c>
      <c r="X28" s="60">
        <v>-31089258</v>
      </c>
      <c r="Y28" s="61">
        <v>-53.56</v>
      </c>
      <c r="Z28" s="62">
        <v>58048000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17688706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45817315</v>
      </c>
      <c r="C32" s="22">
        <f>SUM(C28:C31)</f>
        <v>0</v>
      </c>
      <c r="D32" s="99">
        <f aca="true" t="shared" si="5" ref="D32:Z32">SUM(D28:D31)</f>
        <v>58048000</v>
      </c>
      <c r="E32" s="100">
        <f t="shared" si="5"/>
        <v>58048000</v>
      </c>
      <c r="F32" s="100">
        <f t="shared" si="5"/>
        <v>1214679</v>
      </c>
      <c r="G32" s="100">
        <f t="shared" si="5"/>
        <v>6036143</v>
      </c>
      <c r="H32" s="100">
        <f t="shared" si="5"/>
        <v>271826</v>
      </c>
      <c r="I32" s="100">
        <f t="shared" si="5"/>
        <v>7522648</v>
      </c>
      <c r="J32" s="100">
        <f t="shared" si="5"/>
        <v>8390194</v>
      </c>
      <c r="K32" s="100">
        <f t="shared" si="5"/>
        <v>385489</v>
      </c>
      <c r="L32" s="100">
        <f t="shared" si="5"/>
        <v>7608769</v>
      </c>
      <c r="M32" s="100">
        <f t="shared" si="5"/>
        <v>16384452</v>
      </c>
      <c r="N32" s="100">
        <f t="shared" si="5"/>
        <v>0</v>
      </c>
      <c r="O32" s="100">
        <f t="shared" si="5"/>
        <v>234615</v>
      </c>
      <c r="P32" s="100">
        <f t="shared" si="5"/>
        <v>0</v>
      </c>
      <c r="Q32" s="100">
        <f t="shared" si="5"/>
        <v>234615</v>
      </c>
      <c r="R32" s="100">
        <f t="shared" si="5"/>
        <v>1225695</v>
      </c>
      <c r="S32" s="100">
        <f t="shared" si="5"/>
        <v>695869</v>
      </c>
      <c r="T32" s="100">
        <f t="shared" si="5"/>
        <v>895463</v>
      </c>
      <c r="U32" s="100">
        <f t="shared" si="5"/>
        <v>2817027</v>
      </c>
      <c r="V32" s="100">
        <f t="shared" si="5"/>
        <v>26958742</v>
      </c>
      <c r="W32" s="100">
        <f t="shared" si="5"/>
        <v>58048000</v>
      </c>
      <c r="X32" s="100">
        <f t="shared" si="5"/>
        <v>-31089258</v>
      </c>
      <c r="Y32" s="101">
        <f>+IF(W32&lt;&gt;0,(X32/W32)*100,0)</f>
        <v>-53.55784523153252</v>
      </c>
      <c r="Z32" s="102">
        <f t="shared" si="5"/>
        <v>58048000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84076268</v>
      </c>
      <c r="C35" s="19">
        <v>0</v>
      </c>
      <c r="D35" s="59">
        <v>57755000</v>
      </c>
      <c r="E35" s="60">
        <v>57755000</v>
      </c>
      <c r="F35" s="60">
        <v>88958873</v>
      </c>
      <c r="G35" s="60">
        <v>88958873</v>
      </c>
      <c r="H35" s="60">
        <v>163758382</v>
      </c>
      <c r="I35" s="60">
        <v>163758382</v>
      </c>
      <c r="J35" s="60">
        <v>163758382</v>
      </c>
      <c r="K35" s="60">
        <v>163758382</v>
      </c>
      <c r="L35" s="60">
        <v>163758382</v>
      </c>
      <c r="M35" s="60">
        <v>163758382</v>
      </c>
      <c r="N35" s="60">
        <v>163758382</v>
      </c>
      <c r="O35" s="60">
        <v>162714744</v>
      </c>
      <c r="P35" s="60">
        <v>160575164</v>
      </c>
      <c r="Q35" s="60">
        <v>160575164</v>
      </c>
      <c r="R35" s="60">
        <v>176460202</v>
      </c>
      <c r="S35" s="60">
        <v>176460202</v>
      </c>
      <c r="T35" s="60">
        <v>169600283</v>
      </c>
      <c r="U35" s="60">
        <v>169600283</v>
      </c>
      <c r="V35" s="60">
        <v>169600283</v>
      </c>
      <c r="W35" s="60">
        <v>57755000</v>
      </c>
      <c r="X35" s="60">
        <v>111845283</v>
      </c>
      <c r="Y35" s="61">
        <v>193.65</v>
      </c>
      <c r="Z35" s="62">
        <v>57755000</v>
      </c>
    </row>
    <row r="36" spans="1:26" ht="13.5">
      <c r="A36" s="58" t="s">
        <v>57</v>
      </c>
      <c r="B36" s="19">
        <v>153771337</v>
      </c>
      <c r="C36" s="19">
        <v>0</v>
      </c>
      <c r="D36" s="59">
        <v>171534000</v>
      </c>
      <c r="E36" s="60">
        <v>171534000</v>
      </c>
      <c r="F36" s="60">
        <v>1214679</v>
      </c>
      <c r="G36" s="60">
        <v>7250822</v>
      </c>
      <c r="H36" s="60">
        <v>7250822</v>
      </c>
      <c r="I36" s="60">
        <v>7250822</v>
      </c>
      <c r="J36" s="60">
        <v>7702057</v>
      </c>
      <c r="K36" s="60">
        <v>8091741</v>
      </c>
      <c r="L36" s="60">
        <v>15700510</v>
      </c>
      <c r="M36" s="60">
        <v>15700510</v>
      </c>
      <c r="N36" s="60">
        <v>15700510</v>
      </c>
      <c r="O36" s="60">
        <v>15935125</v>
      </c>
      <c r="P36" s="60">
        <v>15935125</v>
      </c>
      <c r="Q36" s="60">
        <v>15935125</v>
      </c>
      <c r="R36" s="60">
        <v>15935125</v>
      </c>
      <c r="S36" s="60">
        <v>15935125</v>
      </c>
      <c r="T36" s="60">
        <v>15935125</v>
      </c>
      <c r="U36" s="60">
        <v>15935125</v>
      </c>
      <c r="V36" s="60">
        <v>15935125</v>
      </c>
      <c r="W36" s="60">
        <v>171534000</v>
      </c>
      <c r="X36" s="60">
        <v>-155598875</v>
      </c>
      <c r="Y36" s="61">
        <v>-90.71</v>
      </c>
      <c r="Z36" s="62">
        <v>171534000</v>
      </c>
    </row>
    <row r="37" spans="1:26" ht="13.5">
      <c r="A37" s="58" t="s">
        <v>58</v>
      </c>
      <c r="B37" s="19">
        <v>25537852</v>
      </c>
      <c r="C37" s="19">
        <v>0</v>
      </c>
      <c r="D37" s="59">
        <v>16900000</v>
      </c>
      <c r="E37" s="60">
        <v>16900000</v>
      </c>
      <c r="F37" s="60">
        <v>89816103</v>
      </c>
      <c r="G37" s="60">
        <v>85508227</v>
      </c>
      <c r="H37" s="60">
        <v>154602425</v>
      </c>
      <c r="I37" s="60">
        <v>154602425</v>
      </c>
      <c r="J37" s="60">
        <v>110356128</v>
      </c>
      <c r="K37" s="60">
        <v>57530578</v>
      </c>
      <c r="L37" s="60">
        <v>60659824</v>
      </c>
      <c r="M37" s="60">
        <v>60659824</v>
      </c>
      <c r="N37" s="60">
        <v>65350930</v>
      </c>
      <c r="O37" s="60">
        <v>69978303</v>
      </c>
      <c r="P37" s="60">
        <v>73275119</v>
      </c>
      <c r="Q37" s="60">
        <v>73275119</v>
      </c>
      <c r="R37" s="60">
        <v>94391625</v>
      </c>
      <c r="S37" s="60">
        <v>94391625</v>
      </c>
      <c r="T37" s="60">
        <v>87531706</v>
      </c>
      <c r="U37" s="60">
        <v>87531706</v>
      </c>
      <c r="V37" s="60">
        <v>87531706</v>
      </c>
      <c r="W37" s="60">
        <v>16900000</v>
      </c>
      <c r="X37" s="60">
        <v>70631706</v>
      </c>
      <c r="Y37" s="61">
        <v>417.94</v>
      </c>
      <c r="Z37" s="62">
        <v>16900000</v>
      </c>
    </row>
    <row r="38" spans="1:26" ht="13.5">
      <c r="A38" s="58" t="s">
        <v>59</v>
      </c>
      <c r="B38" s="19">
        <v>369000</v>
      </c>
      <c r="C38" s="19">
        <v>0</v>
      </c>
      <c r="D38" s="59">
        <v>310000</v>
      </c>
      <c r="E38" s="60">
        <v>310000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310000</v>
      </c>
      <c r="X38" s="60">
        <v>-310000</v>
      </c>
      <c r="Y38" s="61">
        <v>-100</v>
      </c>
      <c r="Z38" s="62">
        <v>310000</v>
      </c>
    </row>
    <row r="39" spans="1:26" ht="13.5">
      <c r="A39" s="58" t="s">
        <v>60</v>
      </c>
      <c r="B39" s="19">
        <v>211940753</v>
      </c>
      <c r="C39" s="19">
        <v>0</v>
      </c>
      <c r="D39" s="59">
        <v>212079000</v>
      </c>
      <c r="E39" s="60">
        <v>212079000</v>
      </c>
      <c r="F39" s="60">
        <v>357449</v>
      </c>
      <c r="G39" s="60">
        <v>10701468</v>
      </c>
      <c r="H39" s="60">
        <v>16406779</v>
      </c>
      <c r="I39" s="60">
        <v>16406779</v>
      </c>
      <c r="J39" s="60">
        <v>61104311</v>
      </c>
      <c r="K39" s="60">
        <v>114319545</v>
      </c>
      <c r="L39" s="60">
        <v>118799068</v>
      </c>
      <c r="M39" s="60">
        <v>118799068</v>
      </c>
      <c r="N39" s="60">
        <v>114107962</v>
      </c>
      <c r="O39" s="60">
        <v>108671566</v>
      </c>
      <c r="P39" s="60">
        <v>103235170</v>
      </c>
      <c r="Q39" s="60">
        <v>103235170</v>
      </c>
      <c r="R39" s="60">
        <v>98003702</v>
      </c>
      <c r="S39" s="60">
        <v>98003702</v>
      </c>
      <c r="T39" s="60">
        <v>98003702</v>
      </c>
      <c r="U39" s="60">
        <v>98003702</v>
      </c>
      <c r="V39" s="60">
        <v>98003702</v>
      </c>
      <c r="W39" s="60">
        <v>212079000</v>
      </c>
      <c r="X39" s="60">
        <v>-114075298</v>
      </c>
      <c r="Y39" s="61">
        <v>-53.79</v>
      </c>
      <c r="Z39" s="62">
        <v>212079000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30271987</v>
      </c>
      <c r="C42" s="19">
        <v>0</v>
      </c>
      <c r="D42" s="59">
        <v>18158009</v>
      </c>
      <c r="E42" s="60">
        <v>18158009</v>
      </c>
      <c r="F42" s="60">
        <v>73178011</v>
      </c>
      <c r="G42" s="60">
        <v>1621498</v>
      </c>
      <c r="H42" s="60">
        <v>-2101660</v>
      </c>
      <c r="I42" s="60">
        <v>72697849</v>
      </c>
      <c r="J42" s="60">
        <v>-2049999</v>
      </c>
      <c r="K42" s="60">
        <v>7848995</v>
      </c>
      <c r="L42" s="60">
        <v>-2418348</v>
      </c>
      <c r="M42" s="60">
        <v>3380648</v>
      </c>
      <c r="N42" s="60">
        <v>-2322626</v>
      </c>
      <c r="O42" s="60">
        <v>-2139581</v>
      </c>
      <c r="P42" s="60">
        <v>1486211</v>
      </c>
      <c r="Q42" s="60">
        <v>-2975996</v>
      </c>
      <c r="R42" s="60">
        <v>-2225875</v>
      </c>
      <c r="S42" s="60">
        <v>-2550091</v>
      </c>
      <c r="T42" s="60">
        <v>-2083814</v>
      </c>
      <c r="U42" s="60">
        <v>-6859780</v>
      </c>
      <c r="V42" s="60">
        <v>66242721</v>
      </c>
      <c r="W42" s="60">
        <v>18158009</v>
      </c>
      <c r="X42" s="60">
        <v>48084712</v>
      </c>
      <c r="Y42" s="61">
        <v>264.81</v>
      </c>
      <c r="Z42" s="62">
        <v>18158009</v>
      </c>
    </row>
    <row r="43" spans="1:26" ht="13.5">
      <c r="A43" s="58" t="s">
        <v>63</v>
      </c>
      <c r="B43" s="19">
        <v>-45201623</v>
      </c>
      <c r="C43" s="19">
        <v>0</v>
      </c>
      <c r="D43" s="59">
        <v>-51950000</v>
      </c>
      <c r="E43" s="60">
        <v>-51950000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-51950000</v>
      </c>
      <c r="X43" s="60">
        <v>51950000</v>
      </c>
      <c r="Y43" s="61">
        <v>-100</v>
      </c>
      <c r="Z43" s="62">
        <v>-51950000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69268817</v>
      </c>
      <c r="C45" s="22">
        <v>0</v>
      </c>
      <c r="D45" s="99">
        <v>49363009</v>
      </c>
      <c r="E45" s="100">
        <v>49363009</v>
      </c>
      <c r="F45" s="100">
        <v>149210172</v>
      </c>
      <c r="G45" s="100">
        <v>150831670</v>
      </c>
      <c r="H45" s="100">
        <v>148730010</v>
      </c>
      <c r="I45" s="100">
        <v>148730010</v>
      </c>
      <c r="J45" s="100">
        <v>146680011</v>
      </c>
      <c r="K45" s="100">
        <v>154529006</v>
      </c>
      <c r="L45" s="100">
        <v>152110658</v>
      </c>
      <c r="M45" s="100">
        <v>152110658</v>
      </c>
      <c r="N45" s="100">
        <v>149788032</v>
      </c>
      <c r="O45" s="100">
        <v>147648451</v>
      </c>
      <c r="P45" s="100">
        <v>149134662</v>
      </c>
      <c r="Q45" s="100">
        <v>149788032</v>
      </c>
      <c r="R45" s="100">
        <v>146908787</v>
      </c>
      <c r="S45" s="100">
        <v>144358696</v>
      </c>
      <c r="T45" s="100">
        <v>142274882</v>
      </c>
      <c r="U45" s="100">
        <v>142274882</v>
      </c>
      <c r="V45" s="100">
        <v>142274882</v>
      </c>
      <c r="W45" s="100">
        <v>49363009</v>
      </c>
      <c r="X45" s="100">
        <v>92911873</v>
      </c>
      <c r="Y45" s="101">
        <v>188.22</v>
      </c>
      <c r="Z45" s="102">
        <v>49363009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954251</v>
      </c>
      <c r="C49" s="52">
        <v>0</v>
      </c>
      <c r="D49" s="129">
        <v>671908</v>
      </c>
      <c r="E49" s="54">
        <v>514236</v>
      </c>
      <c r="F49" s="54">
        <v>0</v>
      </c>
      <c r="G49" s="54">
        <v>0</v>
      </c>
      <c r="H49" s="54">
        <v>0</v>
      </c>
      <c r="I49" s="54">
        <v>497757</v>
      </c>
      <c r="J49" s="54">
        <v>0</v>
      </c>
      <c r="K49" s="54">
        <v>0</v>
      </c>
      <c r="L49" s="54">
        <v>0</v>
      </c>
      <c r="M49" s="54">
        <v>14693009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17331161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638083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638083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7.38607812972104</v>
      </c>
      <c r="C58" s="5">
        <f>IF(C67=0,0,+(C76/C67)*100)</f>
        <v>0</v>
      </c>
      <c r="D58" s="6">
        <f aca="true" t="shared" si="6" ref="D58:Z58">IF(D67=0,0,+(D76/D67)*100)</f>
        <v>61.44393241167435</v>
      </c>
      <c r="E58" s="7">
        <f t="shared" si="6"/>
        <v>61.44393241167435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61.44393241167435</v>
      </c>
      <c r="X58" s="7">
        <f t="shared" si="6"/>
        <v>0</v>
      </c>
      <c r="Y58" s="7">
        <f t="shared" si="6"/>
        <v>0</v>
      </c>
      <c r="Z58" s="8">
        <f t="shared" si="6"/>
        <v>61.44393241167435</v>
      </c>
    </row>
    <row r="59" spans="1:26" ht="13.5">
      <c r="A59" s="37" t="s">
        <v>31</v>
      </c>
      <c r="B59" s="9">
        <f aca="true" t="shared" si="7" ref="B59:Z66">IF(B68=0,0,+(B77/B68)*100)</f>
        <v>6.647108500619274</v>
      </c>
      <c r="C59" s="9">
        <f t="shared" si="7"/>
        <v>0</v>
      </c>
      <c r="D59" s="2">
        <f t="shared" si="7"/>
        <v>57.965973973277684</v>
      </c>
      <c r="E59" s="10">
        <f t="shared" si="7"/>
        <v>57.965973973277684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57.965973973277684</v>
      </c>
      <c r="X59" s="10">
        <f t="shared" si="7"/>
        <v>0</v>
      </c>
      <c r="Y59" s="10">
        <f t="shared" si="7"/>
        <v>0</v>
      </c>
      <c r="Z59" s="11">
        <f t="shared" si="7"/>
        <v>57.965973973277684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9823048</v>
      </c>
      <c r="C67" s="24"/>
      <c r="D67" s="25">
        <v>10350900</v>
      </c>
      <c r="E67" s="26">
        <v>10350900</v>
      </c>
      <c r="F67" s="26">
        <v>1034287</v>
      </c>
      <c r="G67" s="26">
        <v>1034287</v>
      </c>
      <c r="H67" s="26">
        <v>1034287</v>
      </c>
      <c r="I67" s="26">
        <v>3102861</v>
      </c>
      <c r="J67" s="26">
        <v>1034287</v>
      </c>
      <c r="K67" s="26">
        <v>1034287</v>
      </c>
      <c r="L67" s="26">
        <v>1034287</v>
      </c>
      <c r="M67" s="26">
        <v>3102861</v>
      </c>
      <c r="N67" s="26">
        <v>1034287</v>
      </c>
      <c r="O67" s="26">
        <v>1034287</v>
      </c>
      <c r="P67" s="26">
        <v>1034287</v>
      </c>
      <c r="Q67" s="26">
        <v>3102861</v>
      </c>
      <c r="R67" s="26">
        <v>1034287</v>
      </c>
      <c r="S67" s="26">
        <v>1034287</v>
      </c>
      <c r="T67" s="26">
        <v>1034287</v>
      </c>
      <c r="U67" s="26">
        <v>3102861</v>
      </c>
      <c r="V67" s="26">
        <v>12411444</v>
      </c>
      <c r="W67" s="26">
        <v>10350900</v>
      </c>
      <c r="X67" s="26"/>
      <c r="Y67" s="25"/>
      <c r="Z67" s="27">
        <v>10350900</v>
      </c>
    </row>
    <row r="68" spans="1:26" ht="13.5" hidden="1">
      <c r="A68" s="37" t="s">
        <v>31</v>
      </c>
      <c r="B68" s="19">
        <v>9745290</v>
      </c>
      <c r="C68" s="19"/>
      <c r="D68" s="20">
        <v>10350900</v>
      </c>
      <c r="E68" s="21">
        <v>10350900</v>
      </c>
      <c r="F68" s="21">
        <v>1034287</v>
      </c>
      <c r="G68" s="21">
        <v>1034287</v>
      </c>
      <c r="H68" s="21">
        <v>1034287</v>
      </c>
      <c r="I68" s="21">
        <v>3102861</v>
      </c>
      <c r="J68" s="21">
        <v>1034287</v>
      </c>
      <c r="K68" s="21">
        <v>1034287</v>
      </c>
      <c r="L68" s="21">
        <v>1034287</v>
      </c>
      <c r="M68" s="21">
        <v>3102861</v>
      </c>
      <c r="N68" s="21">
        <v>1034287</v>
      </c>
      <c r="O68" s="21">
        <v>1034287</v>
      </c>
      <c r="P68" s="21">
        <v>1034287</v>
      </c>
      <c r="Q68" s="21">
        <v>3102861</v>
      </c>
      <c r="R68" s="21">
        <v>1034287</v>
      </c>
      <c r="S68" s="21">
        <v>1034287</v>
      </c>
      <c r="T68" s="21">
        <v>1034287</v>
      </c>
      <c r="U68" s="21">
        <v>3102861</v>
      </c>
      <c r="V68" s="21">
        <v>12411444</v>
      </c>
      <c r="W68" s="21">
        <v>10350900</v>
      </c>
      <c r="X68" s="21"/>
      <c r="Y68" s="20"/>
      <c r="Z68" s="23">
        <v>10350900</v>
      </c>
    </row>
    <row r="69" spans="1:26" ht="13.5" hidden="1">
      <c r="A69" s="38" t="s">
        <v>32</v>
      </c>
      <c r="B69" s="19">
        <v>77758</v>
      </c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77758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725538</v>
      </c>
      <c r="C76" s="32"/>
      <c r="D76" s="33">
        <v>6360000</v>
      </c>
      <c r="E76" s="34">
        <v>6360000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6360000</v>
      </c>
      <c r="X76" s="34"/>
      <c r="Y76" s="33"/>
      <c r="Z76" s="35">
        <v>6360000</v>
      </c>
    </row>
    <row r="77" spans="1:26" ht="13.5" hidden="1">
      <c r="A77" s="37" t="s">
        <v>31</v>
      </c>
      <c r="B77" s="19">
        <v>647780</v>
      </c>
      <c r="C77" s="19"/>
      <c r="D77" s="20">
        <v>6000000</v>
      </c>
      <c r="E77" s="21">
        <v>6000000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6000000</v>
      </c>
      <c r="X77" s="21"/>
      <c r="Y77" s="20"/>
      <c r="Z77" s="23">
        <v>6000000</v>
      </c>
    </row>
    <row r="78" spans="1:26" ht="13.5" hidden="1">
      <c r="A78" s="38" t="s">
        <v>32</v>
      </c>
      <c r="B78" s="19">
        <v>77758</v>
      </c>
      <c r="C78" s="19"/>
      <c r="D78" s="20">
        <v>360000</v>
      </c>
      <c r="E78" s="21">
        <v>360000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360000</v>
      </c>
      <c r="X78" s="21"/>
      <c r="Y78" s="20"/>
      <c r="Z78" s="23">
        <v>360000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360000</v>
      </c>
      <c r="E81" s="21">
        <v>360000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360000</v>
      </c>
      <c r="X81" s="21"/>
      <c r="Y81" s="20"/>
      <c r="Z81" s="23">
        <v>360000</v>
      </c>
    </row>
    <row r="82" spans="1:26" ht="13.5" hidden="1">
      <c r="A82" s="39" t="s">
        <v>106</v>
      </c>
      <c r="B82" s="19">
        <v>77758</v>
      </c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13970259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13970259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13970259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166175540</v>
      </c>
      <c r="D5" s="153">
        <f>SUM(D6:D8)</f>
        <v>0</v>
      </c>
      <c r="E5" s="154">
        <f t="shared" si="0"/>
        <v>214888900</v>
      </c>
      <c r="F5" s="100">
        <f t="shared" si="0"/>
        <v>214888900</v>
      </c>
      <c r="G5" s="100">
        <f t="shared" si="0"/>
        <v>1034287</v>
      </c>
      <c r="H5" s="100">
        <f t="shared" si="0"/>
        <v>1034287</v>
      </c>
      <c r="I5" s="100">
        <f t="shared" si="0"/>
        <v>1034287</v>
      </c>
      <c r="J5" s="100">
        <f t="shared" si="0"/>
        <v>3102861</v>
      </c>
      <c r="K5" s="100">
        <f t="shared" si="0"/>
        <v>1034287</v>
      </c>
      <c r="L5" s="100">
        <f t="shared" si="0"/>
        <v>1034287</v>
      </c>
      <c r="M5" s="100">
        <f t="shared" si="0"/>
        <v>1034287</v>
      </c>
      <c r="N5" s="100">
        <f t="shared" si="0"/>
        <v>3102861</v>
      </c>
      <c r="O5" s="100">
        <f t="shared" si="0"/>
        <v>1034287</v>
      </c>
      <c r="P5" s="100">
        <f t="shared" si="0"/>
        <v>1034287</v>
      </c>
      <c r="Q5" s="100">
        <f t="shared" si="0"/>
        <v>1034287</v>
      </c>
      <c r="R5" s="100">
        <f t="shared" si="0"/>
        <v>3102861</v>
      </c>
      <c r="S5" s="100">
        <f t="shared" si="0"/>
        <v>1034287</v>
      </c>
      <c r="T5" s="100">
        <f t="shared" si="0"/>
        <v>1034287</v>
      </c>
      <c r="U5" s="100">
        <f t="shared" si="0"/>
        <v>1034287</v>
      </c>
      <c r="V5" s="100">
        <f t="shared" si="0"/>
        <v>3102861</v>
      </c>
      <c r="W5" s="100">
        <f t="shared" si="0"/>
        <v>12411444</v>
      </c>
      <c r="X5" s="100">
        <f t="shared" si="0"/>
        <v>214888900</v>
      </c>
      <c r="Y5" s="100">
        <f t="shared" si="0"/>
        <v>-202477456</v>
      </c>
      <c r="Z5" s="137">
        <f>+IF(X5&lt;&gt;0,+(Y5/X5)*100,0)</f>
        <v>-94.22425076399944</v>
      </c>
      <c r="AA5" s="153">
        <f>SUM(AA6:AA8)</f>
        <v>214888900</v>
      </c>
    </row>
    <row r="6" spans="1:27" ht="13.5">
      <c r="A6" s="138" t="s">
        <v>75</v>
      </c>
      <c r="B6" s="136"/>
      <c r="C6" s="155">
        <v>156430250</v>
      </c>
      <c r="D6" s="155"/>
      <c r="E6" s="156">
        <v>3272000</v>
      </c>
      <c r="F6" s="60">
        <v>3272000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3272000</v>
      </c>
      <c r="Y6" s="60">
        <v>-3272000</v>
      </c>
      <c r="Z6" s="140">
        <v>-100</v>
      </c>
      <c r="AA6" s="155">
        <v>3272000</v>
      </c>
    </row>
    <row r="7" spans="1:27" ht="13.5">
      <c r="A7" s="138" t="s">
        <v>76</v>
      </c>
      <c r="B7" s="136"/>
      <c r="C7" s="157">
        <v>9745290</v>
      </c>
      <c r="D7" s="157"/>
      <c r="E7" s="158">
        <v>211351900</v>
      </c>
      <c r="F7" s="159">
        <v>211351900</v>
      </c>
      <c r="G7" s="159">
        <v>1034287</v>
      </c>
      <c r="H7" s="159">
        <v>1034287</v>
      </c>
      <c r="I7" s="159">
        <v>1034287</v>
      </c>
      <c r="J7" s="159">
        <v>3102861</v>
      </c>
      <c r="K7" s="159">
        <v>1034287</v>
      </c>
      <c r="L7" s="159">
        <v>1034287</v>
      </c>
      <c r="M7" s="159">
        <v>1034287</v>
      </c>
      <c r="N7" s="159">
        <v>3102861</v>
      </c>
      <c r="O7" s="159">
        <v>1034287</v>
      </c>
      <c r="P7" s="159">
        <v>1034287</v>
      </c>
      <c r="Q7" s="159">
        <v>1034287</v>
      </c>
      <c r="R7" s="159">
        <v>3102861</v>
      </c>
      <c r="S7" s="159">
        <v>1034287</v>
      </c>
      <c r="T7" s="159">
        <v>1034287</v>
      </c>
      <c r="U7" s="159">
        <v>1034287</v>
      </c>
      <c r="V7" s="159">
        <v>3102861</v>
      </c>
      <c r="W7" s="159">
        <v>12411444</v>
      </c>
      <c r="X7" s="159">
        <v>211351900</v>
      </c>
      <c r="Y7" s="159">
        <v>-198940456</v>
      </c>
      <c r="Z7" s="141">
        <v>-94.13</v>
      </c>
      <c r="AA7" s="157">
        <v>211351900</v>
      </c>
    </row>
    <row r="8" spans="1:27" ht="13.5">
      <c r="A8" s="138" t="s">
        <v>77</v>
      </c>
      <c r="B8" s="136"/>
      <c r="C8" s="155"/>
      <c r="D8" s="155"/>
      <c r="E8" s="156">
        <v>265000</v>
      </c>
      <c r="F8" s="60">
        <v>265000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265000</v>
      </c>
      <c r="Y8" s="60">
        <v>-265000</v>
      </c>
      <c r="Z8" s="140">
        <v>-100</v>
      </c>
      <c r="AA8" s="155">
        <v>265000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124656</v>
      </c>
      <c r="F9" s="100">
        <f t="shared" si="1"/>
        <v>124656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124656</v>
      </c>
      <c r="Y9" s="100">
        <f t="shared" si="1"/>
        <v>-124656</v>
      </c>
      <c r="Z9" s="137">
        <f>+IF(X9&lt;&gt;0,+(Y9/X9)*100,0)</f>
        <v>-100</v>
      </c>
      <c r="AA9" s="153">
        <f>SUM(AA10:AA14)</f>
        <v>124656</v>
      </c>
    </row>
    <row r="10" spans="1:27" ht="13.5">
      <c r="A10" s="138" t="s">
        <v>79</v>
      </c>
      <c r="B10" s="136"/>
      <c r="C10" s="155"/>
      <c r="D10" s="155"/>
      <c r="E10" s="156">
        <v>124656</v>
      </c>
      <c r="F10" s="60">
        <v>124656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124656</v>
      </c>
      <c r="Y10" s="60">
        <v>-124656</v>
      </c>
      <c r="Z10" s="140">
        <v>-100</v>
      </c>
      <c r="AA10" s="155">
        <v>124656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53000</v>
      </c>
      <c r="F15" s="100">
        <f t="shared" si="2"/>
        <v>53000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53000</v>
      </c>
      <c r="Y15" s="100">
        <f t="shared" si="2"/>
        <v>-53000</v>
      </c>
      <c r="Z15" s="137">
        <f>+IF(X15&lt;&gt;0,+(Y15/X15)*100,0)</f>
        <v>-100</v>
      </c>
      <c r="AA15" s="153">
        <f>SUM(AA16:AA18)</f>
        <v>53000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53000</v>
      </c>
      <c r="F17" s="60">
        <v>53000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53000</v>
      </c>
      <c r="Y17" s="60">
        <v>-53000</v>
      </c>
      <c r="Z17" s="140">
        <v>-100</v>
      </c>
      <c r="AA17" s="155">
        <v>53000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77758</v>
      </c>
      <c r="D19" s="153">
        <f>SUM(D20:D23)</f>
        <v>0</v>
      </c>
      <c r="E19" s="154">
        <f t="shared" si="3"/>
        <v>45580</v>
      </c>
      <c r="F19" s="100">
        <f t="shared" si="3"/>
        <v>45580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45580</v>
      </c>
      <c r="Y19" s="100">
        <f t="shared" si="3"/>
        <v>-45580</v>
      </c>
      <c r="Z19" s="137">
        <f>+IF(X19&lt;&gt;0,+(Y19/X19)*100,0)</f>
        <v>-100</v>
      </c>
      <c r="AA19" s="153">
        <f>SUM(AA20:AA23)</f>
        <v>45580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77758</v>
      </c>
      <c r="D23" s="155"/>
      <c r="E23" s="156">
        <v>45580</v>
      </c>
      <c r="F23" s="60">
        <v>45580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45580</v>
      </c>
      <c r="Y23" s="60">
        <v>-45580</v>
      </c>
      <c r="Z23" s="140">
        <v>-100</v>
      </c>
      <c r="AA23" s="155">
        <v>45580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166253298</v>
      </c>
      <c r="D25" s="168">
        <f>+D5+D9+D15+D19+D24</f>
        <v>0</v>
      </c>
      <c r="E25" s="169">
        <f t="shared" si="4"/>
        <v>215112136</v>
      </c>
      <c r="F25" s="73">
        <f t="shared" si="4"/>
        <v>215112136</v>
      </c>
      <c r="G25" s="73">
        <f t="shared" si="4"/>
        <v>1034287</v>
      </c>
      <c r="H25" s="73">
        <f t="shared" si="4"/>
        <v>1034287</v>
      </c>
      <c r="I25" s="73">
        <f t="shared" si="4"/>
        <v>1034287</v>
      </c>
      <c r="J25" s="73">
        <f t="shared" si="4"/>
        <v>3102861</v>
      </c>
      <c r="K25" s="73">
        <f t="shared" si="4"/>
        <v>1034287</v>
      </c>
      <c r="L25" s="73">
        <f t="shared" si="4"/>
        <v>1034287</v>
      </c>
      <c r="M25" s="73">
        <f t="shared" si="4"/>
        <v>1034287</v>
      </c>
      <c r="N25" s="73">
        <f t="shared" si="4"/>
        <v>3102861</v>
      </c>
      <c r="O25" s="73">
        <f t="shared" si="4"/>
        <v>1034287</v>
      </c>
      <c r="P25" s="73">
        <f t="shared" si="4"/>
        <v>1034287</v>
      </c>
      <c r="Q25" s="73">
        <f t="shared" si="4"/>
        <v>1034287</v>
      </c>
      <c r="R25" s="73">
        <f t="shared" si="4"/>
        <v>3102861</v>
      </c>
      <c r="S25" s="73">
        <f t="shared" si="4"/>
        <v>1034287</v>
      </c>
      <c r="T25" s="73">
        <f t="shared" si="4"/>
        <v>1034287</v>
      </c>
      <c r="U25" s="73">
        <f t="shared" si="4"/>
        <v>1034287</v>
      </c>
      <c r="V25" s="73">
        <f t="shared" si="4"/>
        <v>3102861</v>
      </c>
      <c r="W25" s="73">
        <f t="shared" si="4"/>
        <v>12411444</v>
      </c>
      <c r="X25" s="73">
        <f t="shared" si="4"/>
        <v>215112136</v>
      </c>
      <c r="Y25" s="73">
        <f t="shared" si="4"/>
        <v>-202700692</v>
      </c>
      <c r="Z25" s="170">
        <f>+IF(X25&lt;&gt;0,+(Y25/X25)*100,0)</f>
        <v>-94.23024463854517</v>
      </c>
      <c r="AA25" s="168">
        <f>+AA5+AA9+AA15+AA19+AA24</f>
        <v>215112136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147411671</v>
      </c>
      <c r="D28" s="153">
        <f>SUM(D29:D31)</f>
        <v>0</v>
      </c>
      <c r="E28" s="154">
        <f t="shared" si="5"/>
        <v>82713187</v>
      </c>
      <c r="F28" s="100">
        <f t="shared" si="5"/>
        <v>82713187</v>
      </c>
      <c r="G28" s="100">
        <f t="shared" si="5"/>
        <v>4528740</v>
      </c>
      <c r="H28" s="100">
        <f t="shared" si="5"/>
        <v>7948377</v>
      </c>
      <c r="I28" s="100">
        <f t="shared" si="5"/>
        <v>6539364</v>
      </c>
      <c r="J28" s="100">
        <f t="shared" si="5"/>
        <v>19016481</v>
      </c>
      <c r="K28" s="100">
        <f t="shared" si="5"/>
        <v>8833937</v>
      </c>
      <c r="L28" s="100">
        <f t="shared" si="5"/>
        <v>6228160</v>
      </c>
      <c r="M28" s="100">
        <f t="shared" si="5"/>
        <v>9100960</v>
      </c>
      <c r="N28" s="100">
        <f t="shared" si="5"/>
        <v>24163057</v>
      </c>
      <c r="O28" s="100">
        <f t="shared" si="5"/>
        <v>5525159</v>
      </c>
      <c r="P28" s="100">
        <f t="shared" si="5"/>
        <v>6180449</v>
      </c>
      <c r="Q28" s="100">
        <f t="shared" si="5"/>
        <v>6180449</v>
      </c>
      <c r="R28" s="100">
        <f t="shared" si="5"/>
        <v>17886057</v>
      </c>
      <c r="S28" s="100">
        <f t="shared" si="5"/>
        <v>6065521</v>
      </c>
      <c r="T28" s="100">
        <f t="shared" si="5"/>
        <v>5773803</v>
      </c>
      <c r="U28" s="100">
        <f t="shared" si="5"/>
        <v>5936985</v>
      </c>
      <c r="V28" s="100">
        <f t="shared" si="5"/>
        <v>17776309</v>
      </c>
      <c r="W28" s="100">
        <f t="shared" si="5"/>
        <v>78841904</v>
      </c>
      <c r="X28" s="100">
        <f t="shared" si="5"/>
        <v>59853488</v>
      </c>
      <c r="Y28" s="100">
        <f t="shared" si="5"/>
        <v>18988416</v>
      </c>
      <c r="Z28" s="137">
        <f>+IF(X28&lt;&gt;0,+(Y28/X28)*100,0)</f>
        <v>31.724827799509363</v>
      </c>
      <c r="AA28" s="153">
        <f>SUM(AA29:AA31)</f>
        <v>82713187</v>
      </c>
    </row>
    <row r="29" spans="1:27" ht="13.5">
      <c r="A29" s="138" t="s">
        <v>75</v>
      </c>
      <c r="B29" s="136"/>
      <c r="C29" s="155">
        <v>147411671</v>
      </c>
      <c r="D29" s="155"/>
      <c r="E29" s="156">
        <v>10284000</v>
      </c>
      <c r="F29" s="60">
        <v>10284000</v>
      </c>
      <c r="G29" s="60">
        <v>3540148</v>
      </c>
      <c r="H29" s="60">
        <v>5581049</v>
      </c>
      <c r="I29" s="60">
        <v>5464798</v>
      </c>
      <c r="J29" s="60">
        <v>14585995</v>
      </c>
      <c r="K29" s="60">
        <v>7388405</v>
      </c>
      <c r="L29" s="60">
        <v>4782628</v>
      </c>
      <c r="M29" s="60">
        <v>7655428</v>
      </c>
      <c r="N29" s="60">
        <v>19826461</v>
      </c>
      <c r="O29" s="60">
        <v>4549443</v>
      </c>
      <c r="P29" s="60">
        <v>5004855</v>
      </c>
      <c r="Q29" s="60">
        <v>5004855</v>
      </c>
      <c r="R29" s="60">
        <v>14559153</v>
      </c>
      <c r="S29" s="60">
        <v>4889927</v>
      </c>
      <c r="T29" s="60">
        <v>4598209</v>
      </c>
      <c r="U29" s="60">
        <v>4761391</v>
      </c>
      <c r="V29" s="60">
        <v>14249527</v>
      </c>
      <c r="W29" s="60">
        <v>63221136</v>
      </c>
      <c r="X29" s="60">
        <v>25297875</v>
      </c>
      <c r="Y29" s="60">
        <v>37923261</v>
      </c>
      <c r="Z29" s="140">
        <v>149.91</v>
      </c>
      <c r="AA29" s="155">
        <v>10284000</v>
      </c>
    </row>
    <row r="30" spans="1:27" ht="13.5">
      <c r="A30" s="138" t="s">
        <v>76</v>
      </c>
      <c r="B30" s="136"/>
      <c r="C30" s="157"/>
      <c r="D30" s="157"/>
      <c r="E30" s="158">
        <v>46227219</v>
      </c>
      <c r="F30" s="159">
        <v>46227219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8353645</v>
      </c>
      <c r="Y30" s="159">
        <v>-8353645</v>
      </c>
      <c r="Z30" s="141">
        <v>-100</v>
      </c>
      <c r="AA30" s="157">
        <v>46227219</v>
      </c>
    </row>
    <row r="31" spans="1:27" ht="13.5">
      <c r="A31" s="138" t="s">
        <v>77</v>
      </c>
      <c r="B31" s="136"/>
      <c r="C31" s="155"/>
      <c r="D31" s="155"/>
      <c r="E31" s="156">
        <v>26201968</v>
      </c>
      <c r="F31" s="60">
        <v>26201968</v>
      </c>
      <c r="G31" s="60">
        <v>988592</v>
      </c>
      <c r="H31" s="60">
        <v>2367328</v>
      </c>
      <c r="I31" s="60">
        <v>1074566</v>
      </c>
      <c r="J31" s="60">
        <v>4430486</v>
      </c>
      <c r="K31" s="60">
        <v>1445532</v>
      </c>
      <c r="L31" s="60">
        <v>1445532</v>
      </c>
      <c r="M31" s="60">
        <v>1445532</v>
      </c>
      <c r="N31" s="60">
        <v>4336596</v>
      </c>
      <c r="O31" s="60">
        <v>975716</v>
      </c>
      <c r="P31" s="60">
        <v>1175594</v>
      </c>
      <c r="Q31" s="60">
        <v>1175594</v>
      </c>
      <c r="R31" s="60">
        <v>3326904</v>
      </c>
      <c r="S31" s="60">
        <v>1175594</v>
      </c>
      <c r="T31" s="60">
        <v>1175594</v>
      </c>
      <c r="U31" s="60">
        <v>1175594</v>
      </c>
      <c r="V31" s="60">
        <v>3526782</v>
      </c>
      <c r="W31" s="60">
        <v>15620768</v>
      </c>
      <c r="X31" s="60">
        <v>26201968</v>
      </c>
      <c r="Y31" s="60">
        <v>-10581200</v>
      </c>
      <c r="Z31" s="140">
        <v>-40.38</v>
      </c>
      <c r="AA31" s="155">
        <v>26201968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92477524</v>
      </c>
      <c r="F32" s="100">
        <f t="shared" si="6"/>
        <v>92477524</v>
      </c>
      <c r="G32" s="100">
        <f t="shared" si="6"/>
        <v>29902</v>
      </c>
      <c r="H32" s="100">
        <f t="shared" si="6"/>
        <v>162835</v>
      </c>
      <c r="I32" s="100">
        <f t="shared" si="6"/>
        <v>140292</v>
      </c>
      <c r="J32" s="100">
        <f t="shared" si="6"/>
        <v>333029</v>
      </c>
      <c r="K32" s="100">
        <f t="shared" si="6"/>
        <v>140292</v>
      </c>
      <c r="L32" s="100">
        <f t="shared" si="6"/>
        <v>140292</v>
      </c>
      <c r="M32" s="100">
        <f t="shared" si="6"/>
        <v>140292</v>
      </c>
      <c r="N32" s="100">
        <f t="shared" si="6"/>
        <v>420876</v>
      </c>
      <c r="O32" s="100">
        <f t="shared" si="6"/>
        <v>140292</v>
      </c>
      <c r="P32" s="100">
        <f t="shared" si="6"/>
        <v>140292</v>
      </c>
      <c r="Q32" s="100">
        <f t="shared" si="6"/>
        <v>140292</v>
      </c>
      <c r="R32" s="100">
        <f t="shared" si="6"/>
        <v>420876</v>
      </c>
      <c r="S32" s="100">
        <f t="shared" si="6"/>
        <v>140292</v>
      </c>
      <c r="T32" s="100">
        <f t="shared" si="6"/>
        <v>140292</v>
      </c>
      <c r="U32" s="100">
        <f t="shared" si="6"/>
        <v>140292</v>
      </c>
      <c r="V32" s="100">
        <f t="shared" si="6"/>
        <v>420876</v>
      </c>
      <c r="W32" s="100">
        <f t="shared" si="6"/>
        <v>1595657</v>
      </c>
      <c r="X32" s="100">
        <f t="shared" si="6"/>
        <v>97895813</v>
      </c>
      <c r="Y32" s="100">
        <f t="shared" si="6"/>
        <v>-96300156</v>
      </c>
      <c r="Z32" s="137">
        <f>+IF(X32&lt;&gt;0,+(Y32/X32)*100,0)</f>
        <v>-98.37004571380392</v>
      </c>
      <c r="AA32" s="153">
        <f>SUM(AA33:AA37)</f>
        <v>92477524</v>
      </c>
    </row>
    <row r="33" spans="1:27" ht="13.5">
      <c r="A33" s="138" t="s">
        <v>79</v>
      </c>
      <c r="B33" s="136"/>
      <c r="C33" s="155"/>
      <c r="D33" s="155"/>
      <c r="E33" s="156">
        <v>92477524</v>
      </c>
      <c r="F33" s="60">
        <v>92477524</v>
      </c>
      <c r="G33" s="60">
        <v>29902</v>
      </c>
      <c r="H33" s="60">
        <v>162835</v>
      </c>
      <c r="I33" s="60">
        <v>140292</v>
      </c>
      <c r="J33" s="60">
        <v>333029</v>
      </c>
      <c r="K33" s="60">
        <v>140292</v>
      </c>
      <c r="L33" s="60">
        <v>140292</v>
      </c>
      <c r="M33" s="60">
        <v>140292</v>
      </c>
      <c r="N33" s="60">
        <v>420876</v>
      </c>
      <c r="O33" s="60">
        <v>140292</v>
      </c>
      <c r="P33" s="60">
        <v>140292</v>
      </c>
      <c r="Q33" s="60">
        <v>140292</v>
      </c>
      <c r="R33" s="60">
        <v>420876</v>
      </c>
      <c r="S33" s="60">
        <v>140292</v>
      </c>
      <c r="T33" s="60">
        <v>140292</v>
      </c>
      <c r="U33" s="60">
        <v>140292</v>
      </c>
      <c r="V33" s="60">
        <v>420876</v>
      </c>
      <c r="W33" s="60">
        <v>1595657</v>
      </c>
      <c r="X33" s="60">
        <v>92477524</v>
      </c>
      <c r="Y33" s="60">
        <v>-90881867</v>
      </c>
      <c r="Z33" s="140">
        <v>-98.27</v>
      </c>
      <c r="AA33" s="155">
        <v>92477524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4185085</v>
      </c>
      <c r="Y35" s="60">
        <v>-4185085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1233204</v>
      </c>
      <c r="Y37" s="159">
        <v>-1233204</v>
      </c>
      <c r="Z37" s="141">
        <v>-100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38289000</v>
      </c>
      <c r="F38" s="100">
        <f t="shared" si="7"/>
        <v>38289000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54760861</v>
      </c>
      <c r="Y38" s="100">
        <f t="shared" si="7"/>
        <v>-54760861</v>
      </c>
      <c r="Z38" s="137">
        <f>+IF(X38&lt;&gt;0,+(Y38/X38)*100,0)</f>
        <v>-100</v>
      </c>
      <c r="AA38" s="153">
        <f>SUM(AA39:AA41)</f>
        <v>38289000</v>
      </c>
    </row>
    <row r="39" spans="1:27" ht="13.5">
      <c r="A39" s="138" t="s">
        <v>85</v>
      </c>
      <c r="B39" s="136"/>
      <c r="C39" s="155"/>
      <c r="D39" s="155"/>
      <c r="E39" s="156">
        <v>35492000</v>
      </c>
      <c r="F39" s="60">
        <v>35492000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12214309</v>
      </c>
      <c r="Y39" s="60">
        <v>-12214309</v>
      </c>
      <c r="Z39" s="140">
        <v>-100</v>
      </c>
      <c r="AA39" s="155">
        <v>35492000</v>
      </c>
    </row>
    <row r="40" spans="1:27" ht="13.5">
      <c r="A40" s="138" t="s">
        <v>86</v>
      </c>
      <c r="B40" s="136"/>
      <c r="C40" s="155"/>
      <c r="D40" s="155"/>
      <c r="E40" s="156">
        <v>2797000</v>
      </c>
      <c r="F40" s="60">
        <v>2797000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42546552</v>
      </c>
      <c r="Y40" s="60">
        <v>-42546552</v>
      </c>
      <c r="Z40" s="140">
        <v>-100</v>
      </c>
      <c r="AA40" s="155">
        <v>2797000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2622000</v>
      </c>
      <c r="F42" s="100">
        <f t="shared" si="8"/>
        <v>2622000</v>
      </c>
      <c r="G42" s="100">
        <f t="shared" si="8"/>
        <v>50094</v>
      </c>
      <c r="H42" s="100">
        <f t="shared" si="8"/>
        <v>50094</v>
      </c>
      <c r="I42" s="100">
        <f t="shared" si="8"/>
        <v>59942</v>
      </c>
      <c r="J42" s="100">
        <f t="shared" si="8"/>
        <v>160130</v>
      </c>
      <c r="K42" s="100">
        <f t="shared" si="8"/>
        <v>59942</v>
      </c>
      <c r="L42" s="100">
        <f t="shared" si="8"/>
        <v>59942</v>
      </c>
      <c r="M42" s="100">
        <f t="shared" si="8"/>
        <v>59942</v>
      </c>
      <c r="N42" s="100">
        <f t="shared" si="8"/>
        <v>179826</v>
      </c>
      <c r="O42" s="100">
        <f t="shared" si="8"/>
        <v>59942</v>
      </c>
      <c r="P42" s="100">
        <f t="shared" si="8"/>
        <v>59942</v>
      </c>
      <c r="Q42" s="100">
        <f t="shared" si="8"/>
        <v>59942</v>
      </c>
      <c r="R42" s="100">
        <f t="shared" si="8"/>
        <v>179826</v>
      </c>
      <c r="S42" s="100">
        <f t="shared" si="8"/>
        <v>59942</v>
      </c>
      <c r="T42" s="100">
        <f t="shared" si="8"/>
        <v>59942</v>
      </c>
      <c r="U42" s="100">
        <f t="shared" si="8"/>
        <v>59942</v>
      </c>
      <c r="V42" s="100">
        <f t="shared" si="8"/>
        <v>179826</v>
      </c>
      <c r="W42" s="100">
        <f t="shared" si="8"/>
        <v>699608</v>
      </c>
      <c r="X42" s="100">
        <f t="shared" si="8"/>
        <v>2622000</v>
      </c>
      <c r="Y42" s="100">
        <f t="shared" si="8"/>
        <v>-1922392</v>
      </c>
      <c r="Z42" s="137">
        <f>+IF(X42&lt;&gt;0,+(Y42/X42)*100,0)</f>
        <v>-73.31777269260107</v>
      </c>
      <c r="AA42" s="153">
        <f>SUM(AA43:AA46)</f>
        <v>2622000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2622000</v>
      </c>
      <c r="F46" s="60">
        <v>2622000</v>
      </c>
      <c r="G46" s="60">
        <v>50094</v>
      </c>
      <c r="H46" s="60">
        <v>50094</v>
      </c>
      <c r="I46" s="60">
        <v>59942</v>
      </c>
      <c r="J46" s="60">
        <v>160130</v>
      </c>
      <c r="K46" s="60">
        <v>59942</v>
      </c>
      <c r="L46" s="60">
        <v>59942</v>
      </c>
      <c r="M46" s="60">
        <v>59942</v>
      </c>
      <c r="N46" s="60">
        <v>179826</v>
      </c>
      <c r="O46" s="60">
        <v>59942</v>
      </c>
      <c r="P46" s="60">
        <v>59942</v>
      </c>
      <c r="Q46" s="60">
        <v>59942</v>
      </c>
      <c r="R46" s="60">
        <v>179826</v>
      </c>
      <c r="S46" s="60">
        <v>59942</v>
      </c>
      <c r="T46" s="60">
        <v>59942</v>
      </c>
      <c r="U46" s="60">
        <v>59942</v>
      </c>
      <c r="V46" s="60">
        <v>179826</v>
      </c>
      <c r="W46" s="60">
        <v>699608</v>
      </c>
      <c r="X46" s="60">
        <v>2622000</v>
      </c>
      <c r="Y46" s="60">
        <v>-1922392</v>
      </c>
      <c r="Z46" s="140">
        <v>-73.32</v>
      </c>
      <c r="AA46" s="155">
        <v>2622000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968942</v>
      </c>
      <c r="Y47" s="100">
        <v>-968942</v>
      </c>
      <c r="Z47" s="137">
        <v>-100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147411671</v>
      </c>
      <c r="D48" s="168">
        <f>+D28+D32+D38+D42+D47</f>
        <v>0</v>
      </c>
      <c r="E48" s="169">
        <f t="shared" si="9"/>
        <v>216101711</v>
      </c>
      <c r="F48" s="73">
        <f t="shared" si="9"/>
        <v>216101711</v>
      </c>
      <c r="G48" s="73">
        <f t="shared" si="9"/>
        <v>4608736</v>
      </c>
      <c r="H48" s="73">
        <f t="shared" si="9"/>
        <v>8161306</v>
      </c>
      <c r="I48" s="73">
        <f t="shared" si="9"/>
        <v>6739598</v>
      </c>
      <c r="J48" s="73">
        <f t="shared" si="9"/>
        <v>19509640</v>
      </c>
      <c r="K48" s="73">
        <f t="shared" si="9"/>
        <v>9034171</v>
      </c>
      <c r="L48" s="73">
        <f t="shared" si="9"/>
        <v>6428394</v>
      </c>
      <c r="M48" s="73">
        <f t="shared" si="9"/>
        <v>9301194</v>
      </c>
      <c r="N48" s="73">
        <f t="shared" si="9"/>
        <v>24763759</v>
      </c>
      <c r="O48" s="73">
        <f t="shared" si="9"/>
        <v>5725393</v>
      </c>
      <c r="P48" s="73">
        <f t="shared" si="9"/>
        <v>6380683</v>
      </c>
      <c r="Q48" s="73">
        <f t="shared" si="9"/>
        <v>6380683</v>
      </c>
      <c r="R48" s="73">
        <f t="shared" si="9"/>
        <v>18486759</v>
      </c>
      <c r="S48" s="73">
        <f t="shared" si="9"/>
        <v>6265755</v>
      </c>
      <c r="T48" s="73">
        <f t="shared" si="9"/>
        <v>5974037</v>
      </c>
      <c r="U48" s="73">
        <f t="shared" si="9"/>
        <v>6137219</v>
      </c>
      <c r="V48" s="73">
        <f t="shared" si="9"/>
        <v>18377011</v>
      </c>
      <c r="W48" s="73">
        <f t="shared" si="9"/>
        <v>81137169</v>
      </c>
      <c r="X48" s="73">
        <f t="shared" si="9"/>
        <v>216101104</v>
      </c>
      <c r="Y48" s="73">
        <f t="shared" si="9"/>
        <v>-134963935</v>
      </c>
      <c r="Z48" s="170">
        <f>+IF(X48&lt;&gt;0,+(Y48/X48)*100,0)</f>
        <v>-62.45407010970199</v>
      </c>
      <c r="AA48" s="168">
        <f>+AA28+AA32+AA38+AA42+AA47</f>
        <v>216101711</v>
      </c>
    </row>
    <row r="49" spans="1:27" ht="13.5">
      <c r="A49" s="148" t="s">
        <v>49</v>
      </c>
      <c r="B49" s="149"/>
      <c r="C49" s="171">
        <f aca="true" t="shared" si="10" ref="C49:Y49">+C25-C48</f>
        <v>18841627</v>
      </c>
      <c r="D49" s="171">
        <f>+D25-D48</f>
        <v>0</v>
      </c>
      <c r="E49" s="172">
        <f t="shared" si="10"/>
        <v>-989575</v>
      </c>
      <c r="F49" s="173">
        <f t="shared" si="10"/>
        <v>-989575</v>
      </c>
      <c r="G49" s="173">
        <f t="shared" si="10"/>
        <v>-3574449</v>
      </c>
      <c r="H49" s="173">
        <f t="shared" si="10"/>
        <v>-7127019</v>
      </c>
      <c r="I49" s="173">
        <f t="shared" si="10"/>
        <v>-5705311</v>
      </c>
      <c r="J49" s="173">
        <f t="shared" si="10"/>
        <v>-16406779</v>
      </c>
      <c r="K49" s="173">
        <f t="shared" si="10"/>
        <v>-7999884</v>
      </c>
      <c r="L49" s="173">
        <f t="shared" si="10"/>
        <v>-5394107</v>
      </c>
      <c r="M49" s="173">
        <f t="shared" si="10"/>
        <v>-8266907</v>
      </c>
      <c r="N49" s="173">
        <f t="shared" si="10"/>
        <v>-21660898</v>
      </c>
      <c r="O49" s="173">
        <f t="shared" si="10"/>
        <v>-4691106</v>
      </c>
      <c r="P49" s="173">
        <f t="shared" si="10"/>
        <v>-5346396</v>
      </c>
      <c r="Q49" s="173">
        <f t="shared" si="10"/>
        <v>-5346396</v>
      </c>
      <c r="R49" s="173">
        <f t="shared" si="10"/>
        <v>-15383898</v>
      </c>
      <c r="S49" s="173">
        <f t="shared" si="10"/>
        <v>-5231468</v>
      </c>
      <c r="T49" s="173">
        <f t="shared" si="10"/>
        <v>-4939750</v>
      </c>
      <c r="U49" s="173">
        <f t="shared" si="10"/>
        <v>-5102932</v>
      </c>
      <c r="V49" s="173">
        <f t="shared" si="10"/>
        <v>-15274150</v>
      </c>
      <c r="W49" s="173">
        <f t="shared" si="10"/>
        <v>-68725725</v>
      </c>
      <c r="X49" s="173">
        <f>IF(F25=F48,0,X25-X48)</f>
        <v>-988968</v>
      </c>
      <c r="Y49" s="173">
        <f t="shared" si="10"/>
        <v>-67736757</v>
      </c>
      <c r="Z49" s="174">
        <f>+IF(X49&lt;&gt;0,+(Y49/X49)*100,0)</f>
        <v>6849.2364768121915</v>
      </c>
      <c r="AA49" s="171">
        <f>+AA25-AA48</f>
        <v>-989575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9745290</v>
      </c>
      <c r="D5" s="155">
        <v>0</v>
      </c>
      <c r="E5" s="156">
        <v>10350900</v>
      </c>
      <c r="F5" s="60">
        <v>10350900</v>
      </c>
      <c r="G5" s="60">
        <v>1034287</v>
      </c>
      <c r="H5" s="60">
        <v>1034287</v>
      </c>
      <c r="I5" s="60">
        <v>1034287</v>
      </c>
      <c r="J5" s="60">
        <v>3102861</v>
      </c>
      <c r="K5" s="60">
        <v>1034287</v>
      </c>
      <c r="L5" s="60">
        <v>1034287</v>
      </c>
      <c r="M5" s="60">
        <v>1034287</v>
      </c>
      <c r="N5" s="60">
        <v>3102861</v>
      </c>
      <c r="O5" s="60">
        <v>1034287</v>
      </c>
      <c r="P5" s="60">
        <v>1034287</v>
      </c>
      <c r="Q5" s="60">
        <v>1034287</v>
      </c>
      <c r="R5" s="60">
        <v>3102861</v>
      </c>
      <c r="S5" s="60">
        <v>1034287</v>
      </c>
      <c r="T5" s="60">
        <v>1034287</v>
      </c>
      <c r="U5" s="60">
        <v>1034287</v>
      </c>
      <c r="V5" s="60">
        <v>3102861</v>
      </c>
      <c r="W5" s="60">
        <v>12411444</v>
      </c>
      <c r="X5" s="60">
        <v>10350900</v>
      </c>
      <c r="Y5" s="60">
        <v>2060544</v>
      </c>
      <c r="Z5" s="140">
        <v>19.91</v>
      </c>
      <c r="AA5" s="155">
        <v>10350900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77758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450549</v>
      </c>
      <c r="D12" s="155">
        <v>0</v>
      </c>
      <c r="E12" s="156">
        <v>272791</v>
      </c>
      <c r="F12" s="60">
        <v>272791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272791</v>
      </c>
      <c r="Y12" s="60">
        <v>-272791</v>
      </c>
      <c r="Z12" s="140">
        <v>-100</v>
      </c>
      <c r="AA12" s="155">
        <v>272791</v>
      </c>
    </row>
    <row r="13" spans="1:27" ht="13.5">
      <c r="A13" s="181" t="s">
        <v>109</v>
      </c>
      <c r="B13" s="185"/>
      <c r="C13" s="155">
        <v>6865323</v>
      </c>
      <c r="D13" s="155">
        <v>0</v>
      </c>
      <c r="E13" s="156">
        <v>3272000</v>
      </c>
      <c r="F13" s="60">
        <v>3272000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3272000</v>
      </c>
      <c r="Y13" s="60">
        <v>-3272000</v>
      </c>
      <c r="Z13" s="140">
        <v>-100</v>
      </c>
      <c r="AA13" s="155">
        <v>3272000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100821869</v>
      </c>
      <c r="D19" s="155">
        <v>0</v>
      </c>
      <c r="E19" s="156">
        <v>162953000</v>
      </c>
      <c r="F19" s="60">
        <v>162953000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162953000</v>
      </c>
      <c r="Y19" s="60">
        <v>-162953000</v>
      </c>
      <c r="Z19" s="140">
        <v>-100</v>
      </c>
      <c r="AA19" s="155">
        <v>162953000</v>
      </c>
    </row>
    <row r="20" spans="1:27" ht="13.5">
      <c r="A20" s="181" t="s">
        <v>35</v>
      </c>
      <c r="B20" s="185"/>
      <c r="C20" s="155">
        <v>164472</v>
      </c>
      <c r="D20" s="155">
        <v>0</v>
      </c>
      <c r="E20" s="156">
        <v>215445</v>
      </c>
      <c r="F20" s="54">
        <v>215445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215445</v>
      </c>
      <c r="Y20" s="54">
        <v>-215445</v>
      </c>
      <c r="Z20" s="184">
        <v>-100</v>
      </c>
      <c r="AA20" s="130">
        <v>215445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118125261</v>
      </c>
      <c r="D22" s="188">
        <f>SUM(D5:D21)</f>
        <v>0</v>
      </c>
      <c r="E22" s="189">
        <f t="shared" si="0"/>
        <v>177064136</v>
      </c>
      <c r="F22" s="190">
        <f t="shared" si="0"/>
        <v>177064136</v>
      </c>
      <c r="G22" s="190">
        <f t="shared" si="0"/>
        <v>1034287</v>
      </c>
      <c r="H22" s="190">
        <f t="shared" si="0"/>
        <v>1034287</v>
      </c>
      <c r="I22" s="190">
        <f t="shared" si="0"/>
        <v>1034287</v>
      </c>
      <c r="J22" s="190">
        <f t="shared" si="0"/>
        <v>3102861</v>
      </c>
      <c r="K22" s="190">
        <f t="shared" si="0"/>
        <v>1034287</v>
      </c>
      <c r="L22" s="190">
        <f t="shared" si="0"/>
        <v>1034287</v>
      </c>
      <c r="M22" s="190">
        <f t="shared" si="0"/>
        <v>1034287</v>
      </c>
      <c r="N22" s="190">
        <f t="shared" si="0"/>
        <v>3102861</v>
      </c>
      <c r="O22" s="190">
        <f t="shared" si="0"/>
        <v>1034287</v>
      </c>
      <c r="P22" s="190">
        <f t="shared" si="0"/>
        <v>1034287</v>
      </c>
      <c r="Q22" s="190">
        <f t="shared" si="0"/>
        <v>1034287</v>
      </c>
      <c r="R22" s="190">
        <f t="shared" si="0"/>
        <v>3102861</v>
      </c>
      <c r="S22" s="190">
        <f t="shared" si="0"/>
        <v>1034287</v>
      </c>
      <c r="T22" s="190">
        <f t="shared" si="0"/>
        <v>1034287</v>
      </c>
      <c r="U22" s="190">
        <f t="shared" si="0"/>
        <v>1034287</v>
      </c>
      <c r="V22" s="190">
        <f t="shared" si="0"/>
        <v>3102861</v>
      </c>
      <c r="W22" s="190">
        <f t="shared" si="0"/>
        <v>12411444</v>
      </c>
      <c r="X22" s="190">
        <f t="shared" si="0"/>
        <v>177064136</v>
      </c>
      <c r="Y22" s="190">
        <f t="shared" si="0"/>
        <v>-164652692</v>
      </c>
      <c r="Z22" s="191">
        <f>+IF(X22&lt;&gt;0,+(Y22/X22)*100,0)</f>
        <v>-92.9904246673646</v>
      </c>
      <c r="AA22" s="188">
        <f>SUM(AA5:AA21)</f>
        <v>177064136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22575970</v>
      </c>
      <c r="D25" s="155">
        <v>0</v>
      </c>
      <c r="E25" s="156">
        <v>31680000</v>
      </c>
      <c r="F25" s="60">
        <v>31680000</v>
      </c>
      <c r="G25" s="60">
        <v>2369077</v>
      </c>
      <c r="H25" s="60">
        <v>3371761</v>
      </c>
      <c r="I25" s="60">
        <v>2425332</v>
      </c>
      <c r="J25" s="60">
        <v>8166170</v>
      </c>
      <c r="K25" s="60">
        <v>3118945</v>
      </c>
      <c r="L25" s="60">
        <v>2968487</v>
      </c>
      <c r="M25" s="60">
        <v>4110632</v>
      </c>
      <c r="N25" s="60">
        <v>10198064</v>
      </c>
      <c r="O25" s="60">
        <v>2542025</v>
      </c>
      <c r="P25" s="60">
        <v>2530294</v>
      </c>
      <c r="Q25" s="60">
        <v>2530294</v>
      </c>
      <c r="R25" s="60">
        <v>7602613</v>
      </c>
      <c r="S25" s="60">
        <v>2752776</v>
      </c>
      <c r="T25" s="60">
        <v>2532347</v>
      </c>
      <c r="U25" s="60">
        <v>2428662</v>
      </c>
      <c r="V25" s="60">
        <v>7713785</v>
      </c>
      <c r="W25" s="60">
        <v>33680632</v>
      </c>
      <c r="X25" s="60">
        <v>31679770</v>
      </c>
      <c r="Y25" s="60">
        <v>2000862</v>
      </c>
      <c r="Z25" s="140">
        <v>6.32</v>
      </c>
      <c r="AA25" s="155">
        <v>31680000</v>
      </c>
    </row>
    <row r="26" spans="1:27" ht="13.5">
      <c r="A26" s="183" t="s">
        <v>38</v>
      </c>
      <c r="B26" s="182"/>
      <c r="C26" s="155">
        <v>9752381</v>
      </c>
      <c r="D26" s="155">
        <v>0</v>
      </c>
      <c r="E26" s="156">
        <v>10284000</v>
      </c>
      <c r="F26" s="60">
        <v>10284000</v>
      </c>
      <c r="G26" s="60">
        <v>531378</v>
      </c>
      <c r="H26" s="60">
        <v>531378</v>
      </c>
      <c r="I26" s="60">
        <v>531378</v>
      </c>
      <c r="J26" s="60">
        <v>1594134</v>
      </c>
      <c r="K26" s="60">
        <v>531378</v>
      </c>
      <c r="L26" s="60">
        <v>531378</v>
      </c>
      <c r="M26" s="60">
        <v>531378</v>
      </c>
      <c r="N26" s="60">
        <v>1594134</v>
      </c>
      <c r="O26" s="60">
        <v>753383</v>
      </c>
      <c r="P26" s="60">
        <v>563093</v>
      </c>
      <c r="Q26" s="60">
        <v>563093</v>
      </c>
      <c r="R26" s="60">
        <v>1879569</v>
      </c>
      <c r="S26" s="60">
        <v>563093</v>
      </c>
      <c r="T26" s="60">
        <v>563093</v>
      </c>
      <c r="U26" s="60">
        <v>563093</v>
      </c>
      <c r="V26" s="60">
        <v>1689279</v>
      </c>
      <c r="W26" s="60">
        <v>6757116</v>
      </c>
      <c r="X26" s="60">
        <v>10283839</v>
      </c>
      <c r="Y26" s="60">
        <v>-3526723</v>
      </c>
      <c r="Z26" s="140">
        <v>-34.29</v>
      </c>
      <c r="AA26" s="155">
        <v>10284000</v>
      </c>
    </row>
    <row r="27" spans="1:27" ht="13.5">
      <c r="A27" s="183" t="s">
        <v>118</v>
      </c>
      <c r="B27" s="182"/>
      <c r="C27" s="155">
        <v>1000000</v>
      </c>
      <c r="D27" s="155">
        <v>0</v>
      </c>
      <c r="E27" s="156">
        <v>1068000</v>
      </c>
      <c r="F27" s="60">
        <v>1068000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1068480</v>
      </c>
      <c r="Y27" s="60">
        <v>-1068480</v>
      </c>
      <c r="Z27" s="140">
        <v>-100</v>
      </c>
      <c r="AA27" s="155">
        <v>1068000</v>
      </c>
    </row>
    <row r="28" spans="1:27" ht="13.5">
      <c r="A28" s="183" t="s">
        <v>39</v>
      </c>
      <c r="B28" s="182"/>
      <c r="C28" s="155">
        <v>18355729</v>
      </c>
      <c r="D28" s="155">
        <v>0</v>
      </c>
      <c r="E28" s="156">
        <v>22042000</v>
      </c>
      <c r="F28" s="60">
        <v>22042000</v>
      </c>
      <c r="G28" s="60">
        <v>64057</v>
      </c>
      <c r="H28" s="60">
        <v>0</v>
      </c>
      <c r="I28" s="60">
        <v>0</v>
      </c>
      <c r="J28" s="60">
        <v>64057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64057</v>
      </c>
      <c r="X28" s="60">
        <v>22042310</v>
      </c>
      <c r="Y28" s="60">
        <v>-21978253</v>
      </c>
      <c r="Z28" s="140">
        <v>-99.71</v>
      </c>
      <c r="AA28" s="155">
        <v>22042000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2725850</v>
      </c>
      <c r="D32" s="155">
        <v>0</v>
      </c>
      <c r="E32" s="156">
        <v>13450000</v>
      </c>
      <c r="F32" s="60">
        <v>13450000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13449950</v>
      </c>
      <c r="Y32" s="60">
        <v>-13449950</v>
      </c>
      <c r="Z32" s="140">
        <v>-100</v>
      </c>
      <c r="AA32" s="155">
        <v>13450000</v>
      </c>
    </row>
    <row r="33" spans="1:27" ht="13.5">
      <c r="A33" s="183" t="s">
        <v>42</v>
      </c>
      <c r="B33" s="182"/>
      <c r="C33" s="155">
        <v>19246222</v>
      </c>
      <c r="D33" s="155">
        <v>0</v>
      </c>
      <c r="E33" s="156">
        <v>7400000</v>
      </c>
      <c r="F33" s="60">
        <v>7400000</v>
      </c>
      <c r="G33" s="60">
        <v>153287</v>
      </c>
      <c r="H33" s="60">
        <v>782821</v>
      </c>
      <c r="I33" s="60">
        <v>1324183</v>
      </c>
      <c r="J33" s="60">
        <v>2260291</v>
      </c>
      <c r="K33" s="60">
        <v>1820866</v>
      </c>
      <c r="L33" s="60">
        <v>1431035</v>
      </c>
      <c r="M33" s="60">
        <v>1943082</v>
      </c>
      <c r="N33" s="60">
        <v>5194983</v>
      </c>
      <c r="O33" s="60">
        <v>321006</v>
      </c>
      <c r="P33" s="60">
        <v>620500</v>
      </c>
      <c r="Q33" s="60">
        <v>620500</v>
      </c>
      <c r="R33" s="60">
        <v>1562006</v>
      </c>
      <c r="S33" s="60">
        <v>620500</v>
      </c>
      <c r="T33" s="60">
        <v>620500</v>
      </c>
      <c r="U33" s="60">
        <v>620500</v>
      </c>
      <c r="V33" s="60">
        <v>1861500</v>
      </c>
      <c r="W33" s="60">
        <v>10878780</v>
      </c>
      <c r="X33" s="60">
        <v>7400000</v>
      </c>
      <c r="Y33" s="60">
        <v>3478780</v>
      </c>
      <c r="Z33" s="140">
        <v>47.01</v>
      </c>
      <c r="AA33" s="155">
        <v>7400000</v>
      </c>
    </row>
    <row r="34" spans="1:27" ht="13.5">
      <c r="A34" s="183" t="s">
        <v>43</v>
      </c>
      <c r="B34" s="182"/>
      <c r="C34" s="155">
        <v>73755519</v>
      </c>
      <c r="D34" s="155">
        <v>0</v>
      </c>
      <c r="E34" s="156">
        <v>130177711</v>
      </c>
      <c r="F34" s="60">
        <v>130177711</v>
      </c>
      <c r="G34" s="60">
        <v>1490937</v>
      </c>
      <c r="H34" s="60">
        <v>3475346</v>
      </c>
      <c r="I34" s="60">
        <v>2458705</v>
      </c>
      <c r="J34" s="60">
        <v>7424988</v>
      </c>
      <c r="K34" s="60">
        <v>3562982</v>
      </c>
      <c r="L34" s="60">
        <v>1497494</v>
      </c>
      <c r="M34" s="60">
        <v>2716102</v>
      </c>
      <c r="N34" s="60">
        <v>7776578</v>
      </c>
      <c r="O34" s="60">
        <v>2108979</v>
      </c>
      <c r="P34" s="60">
        <v>2666796</v>
      </c>
      <c r="Q34" s="60">
        <v>2666796</v>
      </c>
      <c r="R34" s="60">
        <v>7442571</v>
      </c>
      <c r="S34" s="60">
        <v>2329386</v>
      </c>
      <c r="T34" s="60">
        <v>2258097</v>
      </c>
      <c r="U34" s="60">
        <v>2524964</v>
      </c>
      <c r="V34" s="60">
        <v>7112447</v>
      </c>
      <c r="W34" s="60">
        <v>29756584</v>
      </c>
      <c r="X34" s="60">
        <v>130176854</v>
      </c>
      <c r="Y34" s="60">
        <v>-100420270</v>
      </c>
      <c r="Z34" s="140">
        <v>-77.14</v>
      </c>
      <c r="AA34" s="155">
        <v>130177711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147411671</v>
      </c>
      <c r="D36" s="188">
        <f>SUM(D25:D35)</f>
        <v>0</v>
      </c>
      <c r="E36" s="189">
        <f t="shared" si="1"/>
        <v>216101711</v>
      </c>
      <c r="F36" s="190">
        <f t="shared" si="1"/>
        <v>216101711</v>
      </c>
      <c r="G36" s="190">
        <f t="shared" si="1"/>
        <v>4608736</v>
      </c>
      <c r="H36" s="190">
        <f t="shared" si="1"/>
        <v>8161306</v>
      </c>
      <c r="I36" s="190">
        <f t="shared" si="1"/>
        <v>6739598</v>
      </c>
      <c r="J36" s="190">
        <f t="shared" si="1"/>
        <v>19509640</v>
      </c>
      <c r="K36" s="190">
        <f t="shared" si="1"/>
        <v>9034171</v>
      </c>
      <c r="L36" s="190">
        <f t="shared" si="1"/>
        <v>6428394</v>
      </c>
      <c r="M36" s="190">
        <f t="shared" si="1"/>
        <v>9301194</v>
      </c>
      <c r="N36" s="190">
        <f t="shared" si="1"/>
        <v>24763759</v>
      </c>
      <c r="O36" s="190">
        <f t="shared" si="1"/>
        <v>5725393</v>
      </c>
      <c r="P36" s="190">
        <f t="shared" si="1"/>
        <v>6380683</v>
      </c>
      <c r="Q36" s="190">
        <f t="shared" si="1"/>
        <v>6380683</v>
      </c>
      <c r="R36" s="190">
        <f t="shared" si="1"/>
        <v>18486759</v>
      </c>
      <c r="S36" s="190">
        <f t="shared" si="1"/>
        <v>6265755</v>
      </c>
      <c r="T36" s="190">
        <f t="shared" si="1"/>
        <v>5974037</v>
      </c>
      <c r="U36" s="190">
        <f t="shared" si="1"/>
        <v>6137219</v>
      </c>
      <c r="V36" s="190">
        <f t="shared" si="1"/>
        <v>18377011</v>
      </c>
      <c r="W36" s="190">
        <f t="shared" si="1"/>
        <v>81137169</v>
      </c>
      <c r="X36" s="190">
        <f t="shared" si="1"/>
        <v>216101203</v>
      </c>
      <c r="Y36" s="190">
        <f t="shared" si="1"/>
        <v>-134964034</v>
      </c>
      <c r="Z36" s="191">
        <f>+IF(X36&lt;&gt;0,+(Y36/X36)*100,0)</f>
        <v>-62.4540873101942</v>
      </c>
      <c r="AA36" s="188">
        <f>SUM(AA25:AA35)</f>
        <v>216101711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-29286410</v>
      </c>
      <c r="D38" s="199">
        <f>+D22-D36</f>
        <v>0</v>
      </c>
      <c r="E38" s="200">
        <f t="shared" si="2"/>
        <v>-39037575</v>
      </c>
      <c r="F38" s="106">
        <f t="shared" si="2"/>
        <v>-39037575</v>
      </c>
      <c r="G38" s="106">
        <f t="shared" si="2"/>
        <v>-3574449</v>
      </c>
      <c r="H38" s="106">
        <f t="shared" si="2"/>
        <v>-7127019</v>
      </c>
      <c r="I38" s="106">
        <f t="shared" si="2"/>
        <v>-5705311</v>
      </c>
      <c r="J38" s="106">
        <f t="shared" si="2"/>
        <v>-16406779</v>
      </c>
      <c r="K38" s="106">
        <f t="shared" si="2"/>
        <v>-7999884</v>
      </c>
      <c r="L38" s="106">
        <f t="shared" si="2"/>
        <v>-5394107</v>
      </c>
      <c r="M38" s="106">
        <f t="shared" si="2"/>
        <v>-8266907</v>
      </c>
      <c r="N38" s="106">
        <f t="shared" si="2"/>
        <v>-21660898</v>
      </c>
      <c r="O38" s="106">
        <f t="shared" si="2"/>
        <v>-4691106</v>
      </c>
      <c r="P38" s="106">
        <f t="shared" si="2"/>
        <v>-5346396</v>
      </c>
      <c r="Q38" s="106">
        <f t="shared" si="2"/>
        <v>-5346396</v>
      </c>
      <c r="R38" s="106">
        <f t="shared" si="2"/>
        <v>-15383898</v>
      </c>
      <c r="S38" s="106">
        <f t="shared" si="2"/>
        <v>-5231468</v>
      </c>
      <c r="T38" s="106">
        <f t="shared" si="2"/>
        <v>-4939750</v>
      </c>
      <c r="U38" s="106">
        <f t="shared" si="2"/>
        <v>-5102932</v>
      </c>
      <c r="V38" s="106">
        <f t="shared" si="2"/>
        <v>-15274150</v>
      </c>
      <c r="W38" s="106">
        <f t="shared" si="2"/>
        <v>-68725725</v>
      </c>
      <c r="X38" s="106">
        <f>IF(F22=F36,0,X22-X36)</f>
        <v>-39037067</v>
      </c>
      <c r="Y38" s="106">
        <f t="shared" si="2"/>
        <v>-29688658</v>
      </c>
      <c r="Z38" s="201">
        <f>+IF(X38&lt;&gt;0,+(Y38/X38)*100,0)</f>
        <v>76.05248109444288</v>
      </c>
      <c r="AA38" s="199">
        <f>+AA22-AA36</f>
        <v>-39037575</v>
      </c>
    </row>
    <row r="39" spans="1:27" ht="13.5">
      <c r="A39" s="181" t="s">
        <v>46</v>
      </c>
      <c r="B39" s="185"/>
      <c r="C39" s="155">
        <v>48128037</v>
      </c>
      <c r="D39" s="155">
        <v>0</v>
      </c>
      <c r="E39" s="156">
        <v>38048000</v>
      </c>
      <c r="F39" s="60">
        <v>38048000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38048000</v>
      </c>
      <c r="Y39" s="60">
        <v>-38048000</v>
      </c>
      <c r="Z39" s="140">
        <v>-100</v>
      </c>
      <c r="AA39" s="155">
        <v>38048000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18841627</v>
      </c>
      <c r="D42" s="206">
        <f>SUM(D38:D41)</f>
        <v>0</v>
      </c>
      <c r="E42" s="207">
        <f t="shared" si="3"/>
        <v>-989575</v>
      </c>
      <c r="F42" s="88">
        <f t="shared" si="3"/>
        <v>-989575</v>
      </c>
      <c r="G42" s="88">
        <f t="shared" si="3"/>
        <v>-3574449</v>
      </c>
      <c r="H42" s="88">
        <f t="shared" si="3"/>
        <v>-7127019</v>
      </c>
      <c r="I42" s="88">
        <f t="shared" si="3"/>
        <v>-5705311</v>
      </c>
      <c r="J42" s="88">
        <f t="shared" si="3"/>
        <v>-16406779</v>
      </c>
      <c r="K42" s="88">
        <f t="shared" si="3"/>
        <v>-7999884</v>
      </c>
      <c r="L42" s="88">
        <f t="shared" si="3"/>
        <v>-5394107</v>
      </c>
      <c r="M42" s="88">
        <f t="shared" si="3"/>
        <v>-8266907</v>
      </c>
      <c r="N42" s="88">
        <f t="shared" si="3"/>
        <v>-21660898</v>
      </c>
      <c r="O42" s="88">
        <f t="shared" si="3"/>
        <v>-4691106</v>
      </c>
      <c r="P42" s="88">
        <f t="shared" si="3"/>
        <v>-5346396</v>
      </c>
      <c r="Q42" s="88">
        <f t="shared" si="3"/>
        <v>-5346396</v>
      </c>
      <c r="R42" s="88">
        <f t="shared" si="3"/>
        <v>-15383898</v>
      </c>
      <c r="S42" s="88">
        <f t="shared" si="3"/>
        <v>-5231468</v>
      </c>
      <c r="T42" s="88">
        <f t="shared" si="3"/>
        <v>-4939750</v>
      </c>
      <c r="U42" s="88">
        <f t="shared" si="3"/>
        <v>-5102932</v>
      </c>
      <c r="V42" s="88">
        <f t="shared" si="3"/>
        <v>-15274150</v>
      </c>
      <c r="W42" s="88">
        <f t="shared" si="3"/>
        <v>-68725725</v>
      </c>
      <c r="X42" s="88">
        <f t="shared" si="3"/>
        <v>-989067</v>
      </c>
      <c r="Y42" s="88">
        <f t="shared" si="3"/>
        <v>-67736658</v>
      </c>
      <c r="Z42" s="208">
        <f>+IF(X42&lt;&gt;0,+(Y42/X42)*100,0)</f>
        <v>6848.54089763383</v>
      </c>
      <c r="AA42" s="206">
        <f>SUM(AA38:AA41)</f>
        <v>-989575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18841627</v>
      </c>
      <c r="D44" s="210">
        <f>+D42-D43</f>
        <v>0</v>
      </c>
      <c r="E44" s="211">
        <f t="shared" si="4"/>
        <v>-989575</v>
      </c>
      <c r="F44" s="77">
        <f t="shared" si="4"/>
        <v>-989575</v>
      </c>
      <c r="G44" s="77">
        <f t="shared" si="4"/>
        <v>-3574449</v>
      </c>
      <c r="H44" s="77">
        <f t="shared" si="4"/>
        <v>-7127019</v>
      </c>
      <c r="I44" s="77">
        <f t="shared" si="4"/>
        <v>-5705311</v>
      </c>
      <c r="J44" s="77">
        <f t="shared" si="4"/>
        <v>-16406779</v>
      </c>
      <c r="K44" s="77">
        <f t="shared" si="4"/>
        <v>-7999884</v>
      </c>
      <c r="L44" s="77">
        <f t="shared" si="4"/>
        <v>-5394107</v>
      </c>
      <c r="M44" s="77">
        <f t="shared" si="4"/>
        <v>-8266907</v>
      </c>
      <c r="N44" s="77">
        <f t="shared" si="4"/>
        <v>-21660898</v>
      </c>
      <c r="O44" s="77">
        <f t="shared" si="4"/>
        <v>-4691106</v>
      </c>
      <c r="P44" s="77">
        <f t="shared" si="4"/>
        <v>-5346396</v>
      </c>
      <c r="Q44" s="77">
        <f t="shared" si="4"/>
        <v>-5346396</v>
      </c>
      <c r="R44" s="77">
        <f t="shared" si="4"/>
        <v>-15383898</v>
      </c>
      <c r="S44" s="77">
        <f t="shared" si="4"/>
        <v>-5231468</v>
      </c>
      <c r="T44" s="77">
        <f t="shared" si="4"/>
        <v>-4939750</v>
      </c>
      <c r="U44" s="77">
        <f t="shared" si="4"/>
        <v>-5102932</v>
      </c>
      <c r="V44" s="77">
        <f t="shared" si="4"/>
        <v>-15274150</v>
      </c>
      <c r="W44" s="77">
        <f t="shared" si="4"/>
        <v>-68725725</v>
      </c>
      <c r="X44" s="77">
        <f t="shared" si="4"/>
        <v>-989067</v>
      </c>
      <c r="Y44" s="77">
        <f t="shared" si="4"/>
        <v>-67736658</v>
      </c>
      <c r="Z44" s="212">
        <f>+IF(X44&lt;&gt;0,+(Y44/X44)*100,0)</f>
        <v>6848.54089763383</v>
      </c>
      <c r="AA44" s="210">
        <f>+AA42-AA43</f>
        <v>-989575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18841627</v>
      </c>
      <c r="D46" s="206">
        <f>SUM(D44:D45)</f>
        <v>0</v>
      </c>
      <c r="E46" s="207">
        <f t="shared" si="5"/>
        <v>-989575</v>
      </c>
      <c r="F46" s="88">
        <f t="shared" si="5"/>
        <v>-989575</v>
      </c>
      <c r="G46" s="88">
        <f t="shared" si="5"/>
        <v>-3574449</v>
      </c>
      <c r="H46" s="88">
        <f t="shared" si="5"/>
        <v>-7127019</v>
      </c>
      <c r="I46" s="88">
        <f t="shared" si="5"/>
        <v>-5705311</v>
      </c>
      <c r="J46" s="88">
        <f t="shared" si="5"/>
        <v>-16406779</v>
      </c>
      <c r="K46" s="88">
        <f t="shared" si="5"/>
        <v>-7999884</v>
      </c>
      <c r="L46" s="88">
        <f t="shared" si="5"/>
        <v>-5394107</v>
      </c>
      <c r="M46" s="88">
        <f t="shared" si="5"/>
        <v>-8266907</v>
      </c>
      <c r="N46" s="88">
        <f t="shared" si="5"/>
        <v>-21660898</v>
      </c>
      <c r="O46" s="88">
        <f t="shared" si="5"/>
        <v>-4691106</v>
      </c>
      <c r="P46" s="88">
        <f t="shared" si="5"/>
        <v>-5346396</v>
      </c>
      <c r="Q46" s="88">
        <f t="shared" si="5"/>
        <v>-5346396</v>
      </c>
      <c r="R46" s="88">
        <f t="shared" si="5"/>
        <v>-15383898</v>
      </c>
      <c r="S46" s="88">
        <f t="shared" si="5"/>
        <v>-5231468</v>
      </c>
      <c r="T46" s="88">
        <f t="shared" si="5"/>
        <v>-4939750</v>
      </c>
      <c r="U46" s="88">
        <f t="shared" si="5"/>
        <v>-5102932</v>
      </c>
      <c r="V46" s="88">
        <f t="shared" si="5"/>
        <v>-15274150</v>
      </c>
      <c r="W46" s="88">
        <f t="shared" si="5"/>
        <v>-68725725</v>
      </c>
      <c r="X46" s="88">
        <f t="shared" si="5"/>
        <v>-989067</v>
      </c>
      <c r="Y46" s="88">
        <f t="shared" si="5"/>
        <v>-67736658</v>
      </c>
      <c r="Z46" s="208">
        <f>+IF(X46&lt;&gt;0,+(Y46/X46)*100,0)</f>
        <v>6848.54089763383</v>
      </c>
      <c r="AA46" s="206">
        <f>SUM(AA44:AA45)</f>
        <v>-989575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18841627</v>
      </c>
      <c r="D48" s="217">
        <f>SUM(D46:D47)</f>
        <v>0</v>
      </c>
      <c r="E48" s="218">
        <f t="shared" si="6"/>
        <v>-989575</v>
      </c>
      <c r="F48" s="219">
        <f t="shared" si="6"/>
        <v>-989575</v>
      </c>
      <c r="G48" s="219">
        <f t="shared" si="6"/>
        <v>-3574449</v>
      </c>
      <c r="H48" s="220">
        <f t="shared" si="6"/>
        <v>-7127019</v>
      </c>
      <c r="I48" s="220">
        <f t="shared" si="6"/>
        <v>-5705311</v>
      </c>
      <c r="J48" s="220">
        <f t="shared" si="6"/>
        <v>-16406779</v>
      </c>
      <c r="K48" s="220">
        <f t="shared" si="6"/>
        <v>-7999884</v>
      </c>
      <c r="L48" s="220">
        <f t="shared" si="6"/>
        <v>-5394107</v>
      </c>
      <c r="M48" s="219">
        <f t="shared" si="6"/>
        <v>-8266907</v>
      </c>
      <c r="N48" s="219">
        <f t="shared" si="6"/>
        <v>-21660898</v>
      </c>
      <c r="O48" s="220">
        <f t="shared" si="6"/>
        <v>-4691106</v>
      </c>
      <c r="P48" s="220">
        <f t="shared" si="6"/>
        <v>-5346396</v>
      </c>
      <c r="Q48" s="220">
        <f t="shared" si="6"/>
        <v>-5346396</v>
      </c>
      <c r="R48" s="220">
        <f t="shared" si="6"/>
        <v>-15383898</v>
      </c>
      <c r="S48" s="220">
        <f t="shared" si="6"/>
        <v>-5231468</v>
      </c>
      <c r="T48" s="219">
        <f t="shared" si="6"/>
        <v>-4939750</v>
      </c>
      <c r="U48" s="219">
        <f t="shared" si="6"/>
        <v>-5102932</v>
      </c>
      <c r="V48" s="220">
        <f t="shared" si="6"/>
        <v>-15274150</v>
      </c>
      <c r="W48" s="220">
        <f t="shared" si="6"/>
        <v>-68725725</v>
      </c>
      <c r="X48" s="220">
        <f t="shared" si="6"/>
        <v>-989067</v>
      </c>
      <c r="Y48" s="220">
        <f t="shared" si="6"/>
        <v>-67736658</v>
      </c>
      <c r="Z48" s="221">
        <f>+IF(X48&lt;&gt;0,+(Y48/X48)*100,0)</f>
        <v>6848.54089763383</v>
      </c>
      <c r="AA48" s="222">
        <f>SUM(AA46:AA47)</f>
        <v>-989575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17688706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234615</v>
      </c>
      <c r="Q5" s="100">
        <f t="shared" si="0"/>
        <v>0</v>
      </c>
      <c r="R5" s="100">
        <f t="shared" si="0"/>
        <v>234615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234615</v>
      </c>
      <c r="X5" s="100">
        <f t="shared" si="0"/>
        <v>0</v>
      </c>
      <c r="Y5" s="100">
        <f t="shared" si="0"/>
        <v>234615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17688706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v>234615</v>
      </c>
      <c r="Q6" s="60"/>
      <c r="R6" s="60">
        <v>234615</v>
      </c>
      <c r="S6" s="60"/>
      <c r="T6" s="60"/>
      <c r="U6" s="60"/>
      <c r="V6" s="60"/>
      <c r="W6" s="60">
        <v>234615</v>
      </c>
      <c r="X6" s="60"/>
      <c r="Y6" s="60">
        <v>234615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28128609</v>
      </c>
      <c r="D15" s="153">
        <f>SUM(D16:D18)</f>
        <v>0</v>
      </c>
      <c r="E15" s="154">
        <f t="shared" si="2"/>
        <v>38048000</v>
      </c>
      <c r="F15" s="100">
        <f t="shared" si="2"/>
        <v>38048000</v>
      </c>
      <c r="G15" s="100">
        <f t="shared" si="2"/>
        <v>1214679</v>
      </c>
      <c r="H15" s="100">
        <f t="shared" si="2"/>
        <v>6036143</v>
      </c>
      <c r="I15" s="100">
        <f t="shared" si="2"/>
        <v>271826</v>
      </c>
      <c r="J15" s="100">
        <f t="shared" si="2"/>
        <v>7522648</v>
      </c>
      <c r="K15" s="100">
        <f t="shared" si="2"/>
        <v>8390194</v>
      </c>
      <c r="L15" s="100">
        <f t="shared" si="2"/>
        <v>385489</v>
      </c>
      <c r="M15" s="100">
        <f t="shared" si="2"/>
        <v>7608769</v>
      </c>
      <c r="N15" s="100">
        <f t="shared" si="2"/>
        <v>16384452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1225695</v>
      </c>
      <c r="T15" s="100">
        <f t="shared" si="2"/>
        <v>695869</v>
      </c>
      <c r="U15" s="100">
        <f t="shared" si="2"/>
        <v>895463</v>
      </c>
      <c r="V15" s="100">
        <f t="shared" si="2"/>
        <v>2817027</v>
      </c>
      <c r="W15" s="100">
        <f t="shared" si="2"/>
        <v>26724127</v>
      </c>
      <c r="X15" s="100">
        <f t="shared" si="2"/>
        <v>38048000</v>
      </c>
      <c r="Y15" s="100">
        <f t="shared" si="2"/>
        <v>-11323873</v>
      </c>
      <c r="Z15" s="137">
        <f>+IF(X15&lt;&gt;0,+(Y15/X15)*100,0)</f>
        <v>-29.762071593776284</v>
      </c>
      <c r="AA15" s="102">
        <f>SUM(AA16:AA18)</f>
        <v>38048000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28128609</v>
      </c>
      <c r="D17" s="155"/>
      <c r="E17" s="156">
        <v>38048000</v>
      </c>
      <c r="F17" s="60">
        <v>38048000</v>
      </c>
      <c r="G17" s="60">
        <v>1214679</v>
      </c>
      <c r="H17" s="60">
        <v>6036143</v>
      </c>
      <c r="I17" s="60">
        <v>271826</v>
      </c>
      <c r="J17" s="60">
        <v>7522648</v>
      </c>
      <c r="K17" s="60">
        <v>8390194</v>
      </c>
      <c r="L17" s="60">
        <v>385489</v>
      </c>
      <c r="M17" s="60">
        <v>7608769</v>
      </c>
      <c r="N17" s="60">
        <v>16384452</v>
      </c>
      <c r="O17" s="60"/>
      <c r="P17" s="60"/>
      <c r="Q17" s="60"/>
      <c r="R17" s="60"/>
      <c r="S17" s="60">
        <v>1225695</v>
      </c>
      <c r="T17" s="60">
        <v>695869</v>
      </c>
      <c r="U17" s="60">
        <v>895463</v>
      </c>
      <c r="V17" s="60">
        <v>2817027</v>
      </c>
      <c r="W17" s="60">
        <v>26724127</v>
      </c>
      <c r="X17" s="60">
        <v>38048000</v>
      </c>
      <c r="Y17" s="60">
        <v>-11323873</v>
      </c>
      <c r="Z17" s="140">
        <v>-29.76</v>
      </c>
      <c r="AA17" s="62">
        <v>38048000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20000000</v>
      </c>
      <c r="F24" s="100">
        <v>20000000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20000000</v>
      </c>
      <c r="Y24" s="100">
        <v>-20000000</v>
      </c>
      <c r="Z24" s="137">
        <v>-100</v>
      </c>
      <c r="AA24" s="102">
        <v>20000000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45817315</v>
      </c>
      <c r="D25" s="217">
        <f>+D5+D9+D15+D19+D24</f>
        <v>0</v>
      </c>
      <c r="E25" s="230">
        <f t="shared" si="4"/>
        <v>58048000</v>
      </c>
      <c r="F25" s="219">
        <f t="shared" si="4"/>
        <v>58048000</v>
      </c>
      <c r="G25" s="219">
        <f t="shared" si="4"/>
        <v>1214679</v>
      </c>
      <c r="H25" s="219">
        <f t="shared" si="4"/>
        <v>6036143</v>
      </c>
      <c r="I25" s="219">
        <f t="shared" si="4"/>
        <v>271826</v>
      </c>
      <c r="J25" s="219">
        <f t="shared" si="4"/>
        <v>7522648</v>
      </c>
      <c r="K25" s="219">
        <f t="shared" si="4"/>
        <v>8390194</v>
      </c>
      <c r="L25" s="219">
        <f t="shared" si="4"/>
        <v>385489</v>
      </c>
      <c r="M25" s="219">
        <f t="shared" si="4"/>
        <v>7608769</v>
      </c>
      <c r="N25" s="219">
        <f t="shared" si="4"/>
        <v>16384452</v>
      </c>
      <c r="O25" s="219">
        <f t="shared" si="4"/>
        <v>0</v>
      </c>
      <c r="P25" s="219">
        <f t="shared" si="4"/>
        <v>234615</v>
      </c>
      <c r="Q25" s="219">
        <f t="shared" si="4"/>
        <v>0</v>
      </c>
      <c r="R25" s="219">
        <f t="shared" si="4"/>
        <v>234615</v>
      </c>
      <c r="S25" s="219">
        <f t="shared" si="4"/>
        <v>1225695</v>
      </c>
      <c r="T25" s="219">
        <f t="shared" si="4"/>
        <v>695869</v>
      </c>
      <c r="U25" s="219">
        <f t="shared" si="4"/>
        <v>895463</v>
      </c>
      <c r="V25" s="219">
        <f t="shared" si="4"/>
        <v>2817027</v>
      </c>
      <c r="W25" s="219">
        <f t="shared" si="4"/>
        <v>26958742</v>
      </c>
      <c r="X25" s="219">
        <f t="shared" si="4"/>
        <v>58048000</v>
      </c>
      <c r="Y25" s="219">
        <f t="shared" si="4"/>
        <v>-31089258</v>
      </c>
      <c r="Z25" s="231">
        <f>+IF(X25&lt;&gt;0,+(Y25/X25)*100,0)</f>
        <v>-53.55784523153252</v>
      </c>
      <c r="AA25" s="232">
        <f>+AA5+AA9+AA15+AA19+AA24</f>
        <v>58048000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28128609</v>
      </c>
      <c r="D28" s="155"/>
      <c r="E28" s="156">
        <v>58048000</v>
      </c>
      <c r="F28" s="60">
        <v>58048000</v>
      </c>
      <c r="G28" s="60">
        <v>1214679</v>
      </c>
      <c r="H28" s="60">
        <v>6036143</v>
      </c>
      <c r="I28" s="60">
        <v>271826</v>
      </c>
      <c r="J28" s="60">
        <v>7522648</v>
      </c>
      <c r="K28" s="60">
        <v>8390194</v>
      </c>
      <c r="L28" s="60">
        <v>385489</v>
      </c>
      <c r="M28" s="60">
        <v>7608769</v>
      </c>
      <c r="N28" s="60">
        <v>16384452</v>
      </c>
      <c r="O28" s="60"/>
      <c r="P28" s="60">
        <v>234615</v>
      </c>
      <c r="Q28" s="60"/>
      <c r="R28" s="60">
        <v>234615</v>
      </c>
      <c r="S28" s="60">
        <v>1225695</v>
      </c>
      <c r="T28" s="60">
        <v>695869</v>
      </c>
      <c r="U28" s="60">
        <v>895463</v>
      </c>
      <c r="V28" s="60">
        <v>2817027</v>
      </c>
      <c r="W28" s="60">
        <v>26958742</v>
      </c>
      <c r="X28" s="60">
        <v>58048000</v>
      </c>
      <c r="Y28" s="60">
        <v>-31089258</v>
      </c>
      <c r="Z28" s="140">
        <v>-53.56</v>
      </c>
      <c r="AA28" s="155">
        <v>58048000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28128609</v>
      </c>
      <c r="D32" s="210">
        <f>SUM(D28:D31)</f>
        <v>0</v>
      </c>
      <c r="E32" s="211">
        <f t="shared" si="5"/>
        <v>58048000</v>
      </c>
      <c r="F32" s="77">
        <f t="shared" si="5"/>
        <v>58048000</v>
      </c>
      <c r="G32" s="77">
        <f t="shared" si="5"/>
        <v>1214679</v>
      </c>
      <c r="H32" s="77">
        <f t="shared" si="5"/>
        <v>6036143</v>
      </c>
      <c r="I32" s="77">
        <f t="shared" si="5"/>
        <v>271826</v>
      </c>
      <c r="J32" s="77">
        <f t="shared" si="5"/>
        <v>7522648</v>
      </c>
      <c r="K32" s="77">
        <f t="shared" si="5"/>
        <v>8390194</v>
      </c>
      <c r="L32" s="77">
        <f t="shared" si="5"/>
        <v>385489</v>
      </c>
      <c r="M32" s="77">
        <f t="shared" si="5"/>
        <v>7608769</v>
      </c>
      <c r="N32" s="77">
        <f t="shared" si="5"/>
        <v>16384452</v>
      </c>
      <c r="O32" s="77">
        <f t="shared" si="5"/>
        <v>0</v>
      </c>
      <c r="P32" s="77">
        <f t="shared" si="5"/>
        <v>234615</v>
      </c>
      <c r="Q32" s="77">
        <f t="shared" si="5"/>
        <v>0</v>
      </c>
      <c r="R32" s="77">
        <f t="shared" si="5"/>
        <v>234615</v>
      </c>
      <c r="S32" s="77">
        <f t="shared" si="5"/>
        <v>1225695</v>
      </c>
      <c r="T32" s="77">
        <f t="shared" si="5"/>
        <v>695869</v>
      </c>
      <c r="U32" s="77">
        <f t="shared" si="5"/>
        <v>895463</v>
      </c>
      <c r="V32" s="77">
        <f t="shared" si="5"/>
        <v>2817027</v>
      </c>
      <c r="W32" s="77">
        <f t="shared" si="5"/>
        <v>26958742</v>
      </c>
      <c r="X32" s="77">
        <f t="shared" si="5"/>
        <v>58048000</v>
      </c>
      <c r="Y32" s="77">
        <f t="shared" si="5"/>
        <v>-31089258</v>
      </c>
      <c r="Z32" s="212">
        <f>+IF(X32&lt;&gt;0,+(Y32/X32)*100,0)</f>
        <v>-53.55784523153252</v>
      </c>
      <c r="AA32" s="79">
        <f>SUM(AA28:AA31)</f>
        <v>58048000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17688706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45817315</v>
      </c>
      <c r="D36" s="222">
        <f>SUM(D32:D35)</f>
        <v>0</v>
      </c>
      <c r="E36" s="218">
        <f t="shared" si="6"/>
        <v>58048000</v>
      </c>
      <c r="F36" s="220">
        <f t="shared" si="6"/>
        <v>58048000</v>
      </c>
      <c r="G36" s="220">
        <f t="shared" si="6"/>
        <v>1214679</v>
      </c>
      <c r="H36" s="220">
        <f t="shared" si="6"/>
        <v>6036143</v>
      </c>
      <c r="I36" s="220">
        <f t="shared" si="6"/>
        <v>271826</v>
      </c>
      <c r="J36" s="220">
        <f t="shared" si="6"/>
        <v>7522648</v>
      </c>
      <c r="K36" s="220">
        <f t="shared" si="6"/>
        <v>8390194</v>
      </c>
      <c r="L36" s="220">
        <f t="shared" si="6"/>
        <v>385489</v>
      </c>
      <c r="M36" s="220">
        <f t="shared" si="6"/>
        <v>7608769</v>
      </c>
      <c r="N36" s="220">
        <f t="shared" si="6"/>
        <v>16384452</v>
      </c>
      <c r="O36" s="220">
        <f t="shared" si="6"/>
        <v>0</v>
      </c>
      <c r="P36" s="220">
        <f t="shared" si="6"/>
        <v>234615</v>
      </c>
      <c r="Q36" s="220">
        <f t="shared" si="6"/>
        <v>0</v>
      </c>
      <c r="R36" s="220">
        <f t="shared" si="6"/>
        <v>234615</v>
      </c>
      <c r="S36" s="220">
        <f t="shared" si="6"/>
        <v>1225695</v>
      </c>
      <c r="T36" s="220">
        <f t="shared" si="6"/>
        <v>695869</v>
      </c>
      <c r="U36" s="220">
        <f t="shared" si="6"/>
        <v>895463</v>
      </c>
      <c r="V36" s="220">
        <f t="shared" si="6"/>
        <v>2817027</v>
      </c>
      <c r="W36" s="220">
        <f t="shared" si="6"/>
        <v>26958742</v>
      </c>
      <c r="X36" s="220">
        <f t="shared" si="6"/>
        <v>58048000</v>
      </c>
      <c r="Y36" s="220">
        <f t="shared" si="6"/>
        <v>-31089258</v>
      </c>
      <c r="Z36" s="221">
        <f>+IF(X36&lt;&gt;0,+(Y36/X36)*100,0)</f>
        <v>-53.55784523153252</v>
      </c>
      <c r="AA36" s="239">
        <f>SUM(AA32:AA35)</f>
        <v>58048000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1040487</v>
      </c>
      <c r="D6" s="155"/>
      <c r="E6" s="59">
        <v>10000000</v>
      </c>
      <c r="F6" s="60">
        <v>10000000</v>
      </c>
      <c r="G6" s="60">
        <v>76032161</v>
      </c>
      <c r="H6" s="60">
        <v>76032161</v>
      </c>
      <c r="I6" s="60">
        <v>150831670</v>
      </c>
      <c r="J6" s="60">
        <v>150831670</v>
      </c>
      <c r="K6" s="60">
        <v>150831670</v>
      </c>
      <c r="L6" s="60">
        <v>150831670</v>
      </c>
      <c r="M6" s="60">
        <v>150831670</v>
      </c>
      <c r="N6" s="60">
        <v>150831670</v>
      </c>
      <c r="O6" s="60">
        <v>150831670</v>
      </c>
      <c r="P6" s="60">
        <v>149788032</v>
      </c>
      <c r="Q6" s="60">
        <v>147648452</v>
      </c>
      <c r="R6" s="60">
        <v>147648452</v>
      </c>
      <c r="S6" s="60">
        <v>163533490</v>
      </c>
      <c r="T6" s="60">
        <v>163533490</v>
      </c>
      <c r="U6" s="60">
        <v>156673571</v>
      </c>
      <c r="V6" s="60">
        <v>156673571</v>
      </c>
      <c r="W6" s="60">
        <v>156673571</v>
      </c>
      <c r="X6" s="60">
        <v>10000000</v>
      </c>
      <c r="Y6" s="60">
        <v>146673571</v>
      </c>
      <c r="Z6" s="140">
        <v>1466.74</v>
      </c>
      <c r="AA6" s="62">
        <v>10000000</v>
      </c>
    </row>
    <row r="7" spans="1:27" ht="13.5">
      <c r="A7" s="249" t="s">
        <v>144</v>
      </c>
      <c r="B7" s="182"/>
      <c r="C7" s="155">
        <v>68228330</v>
      </c>
      <c r="D7" s="155"/>
      <c r="E7" s="59">
        <v>39363000</v>
      </c>
      <c r="F7" s="60">
        <v>39363000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39363000</v>
      </c>
      <c r="Y7" s="60">
        <v>-39363000</v>
      </c>
      <c r="Z7" s="140">
        <v>-100</v>
      </c>
      <c r="AA7" s="62">
        <v>39363000</v>
      </c>
    </row>
    <row r="8" spans="1:27" ht="13.5">
      <c r="A8" s="249" t="s">
        <v>145</v>
      </c>
      <c r="B8" s="182"/>
      <c r="C8" s="155">
        <v>8049028</v>
      </c>
      <c r="D8" s="155"/>
      <c r="E8" s="59">
        <v>5868000</v>
      </c>
      <c r="F8" s="60">
        <v>5868000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5868000</v>
      </c>
      <c r="Y8" s="60">
        <v>-5868000</v>
      </c>
      <c r="Z8" s="140">
        <v>-100</v>
      </c>
      <c r="AA8" s="62">
        <v>5868000</v>
      </c>
    </row>
    <row r="9" spans="1:27" ht="13.5">
      <c r="A9" s="249" t="s">
        <v>146</v>
      </c>
      <c r="B9" s="182"/>
      <c r="C9" s="155">
        <v>6758423</v>
      </c>
      <c r="D9" s="155"/>
      <c r="E9" s="59">
        <v>2524000</v>
      </c>
      <c r="F9" s="60">
        <v>2524000</v>
      </c>
      <c r="G9" s="60">
        <v>12926712</v>
      </c>
      <c r="H9" s="60">
        <v>12926712</v>
      </c>
      <c r="I9" s="60">
        <v>12926712</v>
      </c>
      <c r="J9" s="60">
        <v>12926712</v>
      </c>
      <c r="K9" s="60">
        <v>12926712</v>
      </c>
      <c r="L9" s="60">
        <v>12926712</v>
      </c>
      <c r="M9" s="60">
        <v>12926712</v>
      </c>
      <c r="N9" s="60">
        <v>12926712</v>
      </c>
      <c r="O9" s="60">
        <v>12926712</v>
      </c>
      <c r="P9" s="60">
        <v>12926712</v>
      </c>
      <c r="Q9" s="60">
        <v>12926712</v>
      </c>
      <c r="R9" s="60">
        <v>12926712</v>
      </c>
      <c r="S9" s="60">
        <v>12926712</v>
      </c>
      <c r="T9" s="60">
        <v>12926712</v>
      </c>
      <c r="U9" s="60">
        <v>12926712</v>
      </c>
      <c r="V9" s="60">
        <v>12926712</v>
      </c>
      <c r="W9" s="60">
        <v>12926712</v>
      </c>
      <c r="X9" s="60">
        <v>2524000</v>
      </c>
      <c r="Y9" s="60">
        <v>10402712</v>
      </c>
      <c r="Z9" s="140">
        <v>412.15</v>
      </c>
      <c r="AA9" s="62">
        <v>2524000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84076268</v>
      </c>
      <c r="D12" s="168">
        <f>SUM(D6:D11)</f>
        <v>0</v>
      </c>
      <c r="E12" s="72">
        <f t="shared" si="0"/>
        <v>57755000</v>
      </c>
      <c r="F12" s="73">
        <f t="shared" si="0"/>
        <v>57755000</v>
      </c>
      <c r="G12" s="73">
        <f t="shared" si="0"/>
        <v>88958873</v>
      </c>
      <c r="H12" s="73">
        <f t="shared" si="0"/>
        <v>88958873</v>
      </c>
      <c r="I12" s="73">
        <f t="shared" si="0"/>
        <v>163758382</v>
      </c>
      <c r="J12" s="73">
        <f t="shared" si="0"/>
        <v>163758382</v>
      </c>
      <c r="K12" s="73">
        <f t="shared" si="0"/>
        <v>163758382</v>
      </c>
      <c r="L12" s="73">
        <f t="shared" si="0"/>
        <v>163758382</v>
      </c>
      <c r="M12" s="73">
        <f t="shared" si="0"/>
        <v>163758382</v>
      </c>
      <c r="N12" s="73">
        <f t="shared" si="0"/>
        <v>163758382</v>
      </c>
      <c r="O12" s="73">
        <f t="shared" si="0"/>
        <v>163758382</v>
      </c>
      <c r="P12" s="73">
        <f t="shared" si="0"/>
        <v>162714744</v>
      </c>
      <c r="Q12" s="73">
        <f t="shared" si="0"/>
        <v>160575164</v>
      </c>
      <c r="R12" s="73">
        <f t="shared" si="0"/>
        <v>160575164</v>
      </c>
      <c r="S12" s="73">
        <f t="shared" si="0"/>
        <v>176460202</v>
      </c>
      <c r="T12" s="73">
        <f t="shared" si="0"/>
        <v>176460202</v>
      </c>
      <c r="U12" s="73">
        <f t="shared" si="0"/>
        <v>169600283</v>
      </c>
      <c r="V12" s="73">
        <f t="shared" si="0"/>
        <v>169600283</v>
      </c>
      <c r="W12" s="73">
        <f t="shared" si="0"/>
        <v>169600283</v>
      </c>
      <c r="X12" s="73">
        <f t="shared" si="0"/>
        <v>57755000</v>
      </c>
      <c r="Y12" s="73">
        <f t="shared" si="0"/>
        <v>111845283</v>
      </c>
      <c r="Z12" s="170">
        <f>+IF(X12&lt;&gt;0,+(Y12/X12)*100,0)</f>
        <v>193.65471907194183</v>
      </c>
      <c r="AA12" s="74">
        <f>SUM(AA6:AA11)</f>
        <v>57755000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153771337</v>
      </c>
      <c r="D19" s="155"/>
      <c r="E19" s="59">
        <v>171534000</v>
      </c>
      <c r="F19" s="60">
        <v>171534000</v>
      </c>
      <c r="G19" s="60">
        <v>1214679</v>
      </c>
      <c r="H19" s="60">
        <v>7250822</v>
      </c>
      <c r="I19" s="60">
        <v>7250822</v>
      </c>
      <c r="J19" s="60">
        <v>7250822</v>
      </c>
      <c r="K19" s="60">
        <v>7702057</v>
      </c>
      <c r="L19" s="60">
        <v>8091741</v>
      </c>
      <c r="M19" s="60">
        <v>15700510</v>
      </c>
      <c r="N19" s="60">
        <v>15700510</v>
      </c>
      <c r="O19" s="60">
        <v>15700510</v>
      </c>
      <c r="P19" s="60">
        <v>15935125</v>
      </c>
      <c r="Q19" s="60">
        <v>15935125</v>
      </c>
      <c r="R19" s="60">
        <v>15935125</v>
      </c>
      <c r="S19" s="60">
        <v>15935125</v>
      </c>
      <c r="T19" s="60">
        <v>15935125</v>
      </c>
      <c r="U19" s="60">
        <v>15935125</v>
      </c>
      <c r="V19" s="60">
        <v>15935125</v>
      </c>
      <c r="W19" s="60">
        <v>15935125</v>
      </c>
      <c r="X19" s="60">
        <v>171534000</v>
      </c>
      <c r="Y19" s="60">
        <v>-155598875</v>
      </c>
      <c r="Z19" s="140">
        <v>-90.71</v>
      </c>
      <c r="AA19" s="62">
        <v>171534000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153771337</v>
      </c>
      <c r="D24" s="168">
        <f>SUM(D15:D23)</f>
        <v>0</v>
      </c>
      <c r="E24" s="76">
        <f t="shared" si="1"/>
        <v>171534000</v>
      </c>
      <c r="F24" s="77">
        <f t="shared" si="1"/>
        <v>171534000</v>
      </c>
      <c r="G24" s="77">
        <f t="shared" si="1"/>
        <v>1214679</v>
      </c>
      <c r="H24" s="77">
        <f t="shared" si="1"/>
        <v>7250822</v>
      </c>
      <c r="I24" s="77">
        <f t="shared" si="1"/>
        <v>7250822</v>
      </c>
      <c r="J24" s="77">
        <f t="shared" si="1"/>
        <v>7250822</v>
      </c>
      <c r="K24" s="77">
        <f t="shared" si="1"/>
        <v>7702057</v>
      </c>
      <c r="L24" s="77">
        <f t="shared" si="1"/>
        <v>8091741</v>
      </c>
      <c r="M24" s="77">
        <f t="shared" si="1"/>
        <v>15700510</v>
      </c>
      <c r="N24" s="77">
        <f t="shared" si="1"/>
        <v>15700510</v>
      </c>
      <c r="O24" s="77">
        <f t="shared" si="1"/>
        <v>15700510</v>
      </c>
      <c r="P24" s="77">
        <f t="shared" si="1"/>
        <v>15935125</v>
      </c>
      <c r="Q24" s="77">
        <f t="shared" si="1"/>
        <v>15935125</v>
      </c>
      <c r="R24" s="77">
        <f t="shared" si="1"/>
        <v>15935125</v>
      </c>
      <c r="S24" s="77">
        <f t="shared" si="1"/>
        <v>15935125</v>
      </c>
      <c r="T24" s="77">
        <f t="shared" si="1"/>
        <v>15935125</v>
      </c>
      <c r="U24" s="77">
        <f t="shared" si="1"/>
        <v>15935125</v>
      </c>
      <c r="V24" s="77">
        <f t="shared" si="1"/>
        <v>15935125</v>
      </c>
      <c r="W24" s="77">
        <f t="shared" si="1"/>
        <v>15935125</v>
      </c>
      <c r="X24" s="77">
        <f t="shared" si="1"/>
        <v>171534000</v>
      </c>
      <c r="Y24" s="77">
        <f t="shared" si="1"/>
        <v>-155598875</v>
      </c>
      <c r="Z24" s="212">
        <f>+IF(X24&lt;&gt;0,+(Y24/X24)*100,0)</f>
        <v>-90.71022362913475</v>
      </c>
      <c r="AA24" s="79">
        <f>SUM(AA15:AA23)</f>
        <v>171534000</v>
      </c>
    </row>
    <row r="25" spans="1:27" ht="13.5">
      <c r="A25" s="250" t="s">
        <v>159</v>
      </c>
      <c r="B25" s="251"/>
      <c r="C25" s="168">
        <f aca="true" t="shared" si="2" ref="C25:Y25">+C12+C24</f>
        <v>237847605</v>
      </c>
      <c r="D25" s="168">
        <f>+D12+D24</f>
        <v>0</v>
      </c>
      <c r="E25" s="72">
        <f t="shared" si="2"/>
        <v>229289000</v>
      </c>
      <c r="F25" s="73">
        <f t="shared" si="2"/>
        <v>229289000</v>
      </c>
      <c r="G25" s="73">
        <f t="shared" si="2"/>
        <v>90173552</v>
      </c>
      <c r="H25" s="73">
        <f t="shared" si="2"/>
        <v>96209695</v>
      </c>
      <c r="I25" s="73">
        <f t="shared" si="2"/>
        <v>171009204</v>
      </c>
      <c r="J25" s="73">
        <f t="shared" si="2"/>
        <v>171009204</v>
      </c>
      <c r="K25" s="73">
        <f t="shared" si="2"/>
        <v>171460439</v>
      </c>
      <c r="L25" s="73">
        <f t="shared" si="2"/>
        <v>171850123</v>
      </c>
      <c r="M25" s="73">
        <f t="shared" si="2"/>
        <v>179458892</v>
      </c>
      <c r="N25" s="73">
        <f t="shared" si="2"/>
        <v>179458892</v>
      </c>
      <c r="O25" s="73">
        <f t="shared" si="2"/>
        <v>179458892</v>
      </c>
      <c r="P25" s="73">
        <f t="shared" si="2"/>
        <v>178649869</v>
      </c>
      <c r="Q25" s="73">
        <f t="shared" si="2"/>
        <v>176510289</v>
      </c>
      <c r="R25" s="73">
        <f t="shared" si="2"/>
        <v>176510289</v>
      </c>
      <c r="S25" s="73">
        <f t="shared" si="2"/>
        <v>192395327</v>
      </c>
      <c r="T25" s="73">
        <f t="shared" si="2"/>
        <v>192395327</v>
      </c>
      <c r="U25" s="73">
        <f t="shared" si="2"/>
        <v>185535408</v>
      </c>
      <c r="V25" s="73">
        <f t="shared" si="2"/>
        <v>185535408</v>
      </c>
      <c r="W25" s="73">
        <f t="shared" si="2"/>
        <v>185535408</v>
      </c>
      <c r="X25" s="73">
        <f t="shared" si="2"/>
        <v>229289000</v>
      </c>
      <c r="Y25" s="73">
        <f t="shared" si="2"/>
        <v>-43753592</v>
      </c>
      <c r="Z25" s="170">
        <f>+IF(X25&lt;&gt;0,+(Y25/X25)*100,0)</f>
        <v>-19.082290035719115</v>
      </c>
      <c r="AA25" s="74">
        <f>+AA12+AA24</f>
        <v>229289000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25537852</v>
      </c>
      <c r="D32" s="155"/>
      <c r="E32" s="59">
        <v>16900000</v>
      </c>
      <c r="F32" s="60">
        <v>16900000</v>
      </c>
      <c r="G32" s="60">
        <v>89816103</v>
      </c>
      <c r="H32" s="60">
        <v>85508227</v>
      </c>
      <c r="I32" s="60">
        <v>154602425</v>
      </c>
      <c r="J32" s="60">
        <v>154602425</v>
      </c>
      <c r="K32" s="60">
        <v>110356128</v>
      </c>
      <c r="L32" s="60">
        <v>57530578</v>
      </c>
      <c r="M32" s="60">
        <v>60659824</v>
      </c>
      <c r="N32" s="60">
        <v>60659824</v>
      </c>
      <c r="O32" s="60">
        <v>65350930</v>
      </c>
      <c r="P32" s="60">
        <v>69978303</v>
      </c>
      <c r="Q32" s="60">
        <v>73275119</v>
      </c>
      <c r="R32" s="60">
        <v>73275119</v>
      </c>
      <c r="S32" s="60">
        <v>94391625</v>
      </c>
      <c r="T32" s="60">
        <v>94391625</v>
      </c>
      <c r="U32" s="60">
        <v>87531706</v>
      </c>
      <c r="V32" s="60">
        <v>87531706</v>
      </c>
      <c r="W32" s="60">
        <v>87531706</v>
      </c>
      <c r="X32" s="60">
        <v>16900000</v>
      </c>
      <c r="Y32" s="60">
        <v>70631706</v>
      </c>
      <c r="Z32" s="140">
        <v>417.94</v>
      </c>
      <c r="AA32" s="62">
        <v>16900000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25537852</v>
      </c>
      <c r="D34" s="168">
        <f>SUM(D29:D33)</f>
        <v>0</v>
      </c>
      <c r="E34" s="72">
        <f t="shared" si="3"/>
        <v>16900000</v>
      </c>
      <c r="F34" s="73">
        <f t="shared" si="3"/>
        <v>16900000</v>
      </c>
      <c r="G34" s="73">
        <f t="shared" si="3"/>
        <v>89816103</v>
      </c>
      <c r="H34" s="73">
        <f t="shared" si="3"/>
        <v>85508227</v>
      </c>
      <c r="I34" s="73">
        <f t="shared" si="3"/>
        <v>154602425</v>
      </c>
      <c r="J34" s="73">
        <f t="shared" si="3"/>
        <v>154602425</v>
      </c>
      <c r="K34" s="73">
        <f t="shared" si="3"/>
        <v>110356128</v>
      </c>
      <c r="L34" s="73">
        <f t="shared" si="3"/>
        <v>57530578</v>
      </c>
      <c r="M34" s="73">
        <f t="shared" si="3"/>
        <v>60659824</v>
      </c>
      <c r="N34" s="73">
        <f t="shared" si="3"/>
        <v>60659824</v>
      </c>
      <c r="O34" s="73">
        <f t="shared" si="3"/>
        <v>65350930</v>
      </c>
      <c r="P34" s="73">
        <f t="shared" si="3"/>
        <v>69978303</v>
      </c>
      <c r="Q34" s="73">
        <f t="shared" si="3"/>
        <v>73275119</v>
      </c>
      <c r="R34" s="73">
        <f t="shared" si="3"/>
        <v>73275119</v>
      </c>
      <c r="S34" s="73">
        <f t="shared" si="3"/>
        <v>94391625</v>
      </c>
      <c r="T34" s="73">
        <f t="shared" si="3"/>
        <v>94391625</v>
      </c>
      <c r="U34" s="73">
        <f t="shared" si="3"/>
        <v>87531706</v>
      </c>
      <c r="V34" s="73">
        <f t="shared" si="3"/>
        <v>87531706</v>
      </c>
      <c r="W34" s="73">
        <f t="shared" si="3"/>
        <v>87531706</v>
      </c>
      <c r="X34" s="73">
        <f t="shared" si="3"/>
        <v>16900000</v>
      </c>
      <c r="Y34" s="73">
        <f t="shared" si="3"/>
        <v>70631706</v>
      </c>
      <c r="Z34" s="170">
        <f>+IF(X34&lt;&gt;0,+(Y34/X34)*100,0)</f>
        <v>417.9390887573964</v>
      </c>
      <c r="AA34" s="74">
        <f>SUM(AA29:AA33)</f>
        <v>16900000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369000</v>
      </c>
      <c r="D38" s="155"/>
      <c r="E38" s="59">
        <v>310000</v>
      </c>
      <c r="F38" s="60">
        <v>310000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310000</v>
      </c>
      <c r="Y38" s="60">
        <v>-310000</v>
      </c>
      <c r="Z38" s="140">
        <v>-100</v>
      </c>
      <c r="AA38" s="62">
        <v>310000</v>
      </c>
    </row>
    <row r="39" spans="1:27" ht="13.5">
      <c r="A39" s="250" t="s">
        <v>59</v>
      </c>
      <c r="B39" s="253"/>
      <c r="C39" s="168">
        <f aca="true" t="shared" si="4" ref="C39:Y39">SUM(C37:C38)</f>
        <v>369000</v>
      </c>
      <c r="D39" s="168">
        <f>SUM(D37:D38)</f>
        <v>0</v>
      </c>
      <c r="E39" s="76">
        <f t="shared" si="4"/>
        <v>310000</v>
      </c>
      <c r="F39" s="77">
        <f t="shared" si="4"/>
        <v>310000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310000</v>
      </c>
      <c r="Y39" s="77">
        <f t="shared" si="4"/>
        <v>-310000</v>
      </c>
      <c r="Z39" s="212">
        <f>+IF(X39&lt;&gt;0,+(Y39/X39)*100,0)</f>
        <v>-100</v>
      </c>
      <c r="AA39" s="79">
        <f>SUM(AA37:AA38)</f>
        <v>310000</v>
      </c>
    </row>
    <row r="40" spans="1:27" ht="13.5">
      <c r="A40" s="250" t="s">
        <v>167</v>
      </c>
      <c r="B40" s="251"/>
      <c r="C40" s="168">
        <f aca="true" t="shared" si="5" ref="C40:Y40">+C34+C39</f>
        <v>25906852</v>
      </c>
      <c r="D40" s="168">
        <f>+D34+D39</f>
        <v>0</v>
      </c>
      <c r="E40" s="72">
        <f t="shared" si="5"/>
        <v>17210000</v>
      </c>
      <c r="F40" s="73">
        <f t="shared" si="5"/>
        <v>17210000</v>
      </c>
      <c r="G40" s="73">
        <f t="shared" si="5"/>
        <v>89816103</v>
      </c>
      <c r="H40" s="73">
        <f t="shared" si="5"/>
        <v>85508227</v>
      </c>
      <c r="I40" s="73">
        <f t="shared" si="5"/>
        <v>154602425</v>
      </c>
      <c r="J40" s="73">
        <f t="shared" si="5"/>
        <v>154602425</v>
      </c>
      <c r="K40" s="73">
        <f t="shared" si="5"/>
        <v>110356128</v>
      </c>
      <c r="L40" s="73">
        <f t="shared" si="5"/>
        <v>57530578</v>
      </c>
      <c r="M40" s="73">
        <f t="shared" si="5"/>
        <v>60659824</v>
      </c>
      <c r="N40" s="73">
        <f t="shared" si="5"/>
        <v>60659824</v>
      </c>
      <c r="O40" s="73">
        <f t="shared" si="5"/>
        <v>65350930</v>
      </c>
      <c r="P40" s="73">
        <f t="shared" si="5"/>
        <v>69978303</v>
      </c>
      <c r="Q40" s="73">
        <f t="shared" si="5"/>
        <v>73275119</v>
      </c>
      <c r="R40" s="73">
        <f t="shared" si="5"/>
        <v>73275119</v>
      </c>
      <c r="S40" s="73">
        <f t="shared" si="5"/>
        <v>94391625</v>
      </c>
      <c r="T40" s="73">
        <f t="shared" si="5"/>
        <v>94391625</v>
      </c>
      <c r="U40" s="73">
        <f t="shared" si="5"/>
        <v>87531706</v>
      </c>
      <c r="V40" s="73">
        <f t="shared" si="5"/>
        <v>87531706</v>
      </c>
      <c r="W40" s="73">
        <f t="shared" si="5"/>
        <v>87531706</v>
      </c>
      <c r="X40" s="73">
        <f t="shared" si="5"/>
        <v>17210000</v>
      </c>
      <c r="Y40" s="73">
        <f t="shared" si="5"/>
        <v>70321706</v>
      </c>
      <c r="Z40" s="170">
        <f>+IF(X40&lt;&gt;0,+(Y40/X40)*100,0)</f>
        <v>408.6095642068565</v>
      </c>
      <c r="AA40" s="74">
        <f>+AA34+AA39</f>
        <v>17210000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211940753</v>
      </c>
      <c r="D42" s="257">
        <f>+D25-D40</f>
        <v>0</v>
      </c>
      <c r="E42" s="258">
        <f t="shared" si="6"/>
        <v>212079000</v>
      </c>
      <c r="F42" s="259">
        <f t="shared" si="6"/>
        <v>212079000</v>
      </c>
      <c r="G42" s="259">
        <f t="shared" si="6"/>
        <v>357449</v>
      </c>
      <c r="H42" s="259">
        <f t="shared" si="6"/>
        <v>10701468</v>
      </c>
      <c r="I42" s="259">
        <f t="shared" si="6"/>
        <v>16406779</v>
      </c>
      <c r="J42" s="259">
        <f t="shared" si="6"/>
        <v>16406779</v>
      </c>
      <c r="K42" s="259">
        <f t="shared" si="6"/>
        <v>61104311</v>
      </c>
      <c r="L42" s="259">
        <f t="shared" si="6"/>
        <v>114319545</v>
      </c>
      <c r="M42" s="259">
        <f t="shared" si="6"/>
        <v>118799068</v>
      </c>
      <c r="N42" s="259">
        <f t="shared" si="6"/>
        <v>118799068</v>
      </c>
      <c r="O42" s="259">
        <f t="shared" si="6"/>
        <v>114107962</v>
      </c>
      <c r="P42" s="259">
        <f t="shared" si="6"/>
        <v>108671566</v>
      </c>
      <c r="Q42" s="259">
        <f t="shared" si="6"/>
        <v>103235170</v>
      </c>
      <c r="R42" s="259">
        <f t="shared" si="6"/>
        <v>103235170</v>
      </c>
      <c r="S42" s="259">
        <f t="shared" si="6"/>
        <v>98003702</v>
      </c>
      <c r="T42" s="259">
        <f t="shared" si="6"/>
        <v>98003702</v>
      </c>
      <c r="U42" s="259">
        <f t="shared" si="6"/>
        <v>98003702</v>
      </c>
      <c r="V42" s="259">
        <f t="shared" si="6"/>
        <v>98003702</v>
      </c>
      <c r="W42" s="259">
        <f t="shared" si="6"/>
        <v>98003702</v>
      </c>
      <c r="X42" s="259">
        <f t="shared" si="6"/>
        <v>212079000</v>
      </c>
      <c r="Y42" s="259">
        <f t="shared" si="6"/>
        <v>-114075298</v>
      </c>
      <c r="Z42" s="260">
        <f>+IF(X42&lt;&gt;0,+(Y42/X42)*100,0)</f>
        <v>-53.78905879412861</v>
      </c>
      <c r="AA42" s="261">
        <f>+AA25-AA40</f>
        <v>212079000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211940753</v>
      </c>
      <c r="D45" s="155"/>
      <c r="E45" s="59">
        <v>212079000</v>
      </c>
      <c r="F45" s="60">
        <v>212079000</v>
      </c>
      <c r="G45" s="60">
        <v>357449</v>
      </c>
      <c r="H45" s="60">
        <v>10701468</v>
      </c>
      <c r="I45" s="60">
        <v>16406779</v>
      </c>
      <c r="J45" s="60">
        <v>16406779</v>
      </c>
      <c r="K45" s="60">
        <v>61104311</v>
      </c>
      <c r="L45" s="60">
        <v>114319545</v>
      </c>
      <c r="M45" s="60">
        <v>118799068</v>
      </c>
      <c r="N45" s="60">
        <v>118799068</v>
      </c>
      <c r="O45" s="60">
        <v>114107962</v>
      </c>
      <c r="P45" s="60">
        <v>108671566</v>
      </c>
      <c r="Q45" s="60">
        <v>103235170</v>
      </c>
      <c r="R45" s="60">
        <v>103235170</v>
      </c>
      <c r="S45" s="60">
        <v>98003702</v>
      </c>
      <c r="T45" s="60">
        <v>98003702</v>
      </c>
      <c r="U45" s="60">
        <v>98003702</v>
      </c>
      <c r="V45" s="60">
        <v>98003702</v>
      </c>
      <c r="W45" s="60">
        <v>98003702</v>
      </c>
      <c r="X45" s="60">
        <v>212079000</v>
      </c>
      <c r="Y45" s="60">
        <v>-114075298</v>
      </c>
      <c r="Z45" s="139">
        <v>-53.79</v>
      </c>
      <c r="AA45" s="62">
        <v>212079000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211940753</v>
      </c>
      <c r="D48" s="217">
        <f>SUM(D45:D47)</f>
        <v>0</v>
      </c>
      <c r="E48" s="264">
        <f t="shared" si="7"/>
        <v>212079000</v>
      </c>
      <c r="F48" s="219">
        <f t="shared" si="7"/>
        <v>212079000</v>
      </c>
      <c r="G48" s="219">
        <f t="shared" si="7"/>
        <v>357449</v>
      </c>
      <c r="H48" s="219">
        <f t="shared" si="7"/>
        <v>10701468</v>
      </c>
      <c r="I48" s="219">
        <f t="shared" si="7"/>
        <v>16406779</v>
      </c>
      <c r="J48" s="219">
        <f t="shared" si="7"/>
        <v>16406779</v>
      </c>
      <c r="K48" s="219">
        <f t="shared" si="7"/>
        <v>61104311</v>
      </c>
      <c r="L48" s="219">
        <f t="shared" si="7"/>
        <v>114319545</v>
      </c>
      <c r="M48" s="219">
        <f t="shared" si="7"/>
        <v>118799068</v>
      </c>
      <c r="N48" s="219">
        <f t="shared" si="7"/>
        <v>118799068</v>
      </c>
      <c r="O48" s="219">
        <f t="shared" si="7"/>
        <v>114107962</v>
      </c>
      <c r="P48" s="219">
        <f t="shared" si="7"/>
        <v>108671566</v>
      </c>
      <c r="Q48" s="219">
        <f t="shared" si="7"/>
        <v>103235170</v>
      </c>
      <c r="R48" s="219">
        <f t="shared" si="7"/>
        <v>103235170</v>
      </c>
      <c r="S48" s="219">
        <f t="shared" si="7"/>
        <v>98003702</v>
      </c>
      <c r="T48" s="219">
        <f t="shared" si="7"/>
        <v>98003702</v>
      </c>
      <c r="U48" s="219">
        <f t="shared" si="7"/>
        <v>98003702</v>
      </c>
      <c r="V48" s="219">
        <f t="shared" si="7"/>
        <v>98003702</v>
      </c>
      <c r="W48" s="219">
        <f t="shared" si="7"/>
        <v>98003702</v>
      </c>
      <c r="X48" s="219">
        <f t="shared" si="7"/>
        <v>212079000</v>
      </c>
      <c r="Y48" s="219">
        <f t="shared" si="7"/>
        <v>-114075298</v>
      </c>
      <c r="Z48" s="265">
        <f>+IF(X48&lt;&gt;0,+(Y48/X48)*100,0)</f>
        <v>-53.78905879412861</v>
      </c>
      <c r="AA48" s="232">
        <f>SUM(AA45:AA47)</f>
        <v>212079000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647780</v>
      </c>
      <c r="D6" s="155"/>
      <c r="E6" s="59">
        <v>6000000</v>
      </c>
      <c r="F6" s="60">
        <v>6000000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6000000</v>
      </c>
      <c r="Y6" s="60">
        <v>-6000000</v>
      </c>
      <c r="Z6" s="140">
        <v>-100</v>
      </c>
      <c r="AA6" s="62">
        <v>6000000</v>
      </c>
    </row>
    <row r="7" spans="1:27" ht="13.5">
      <c r="A7" s="249" t="s">
        <v>32</v>
      </c>
      <c r="B7" s="182"/>
      <c r="C7" s="155">
        <v>77758</v>
      </c>
      <c r="D7" s="155"/>
      <c r="E7" s="59">
        <v>360000</v>
      </c>
      <c r="F7" s="60">
        <v>360000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360000</v>
      </c>
      <c r="Y7" s="60">
        <v>-360000</v>
      </c>
      <c r="Z7" s="140">
        <v>-100</v>
      </c>
      <c r="AA7" s="62">
        <v>360000</v>
      </c>
    </row>
    <row r="8" spans="1:27" ht="13.5">
      <c r="A8" s="249" t="s">
        <v>178</v>
      </c>
      <c r="B8" s="182"/>
      <c r="C8" s="155">
        <v>615021</v>
      </c>
      <c r="D8" s="155"/>
      <c r="E8" s="59">
        <v>516000</v>
      </c>
      <c r="F8" s="60">
        <v>516000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516000</v>
      </c>
      <c r="Y8" s="60">
        <v>-516000</v>
      </c>
      <c r="Z8" s="140">
        <v>-100</v>
      </c>
      <c r="AA8" s="62">
        <v>516000</v>
      </c>
    </row>
    <row r="9" spans="1:27" ht="13.5">
      <c r="A9" s="249" t="s">
        <v>179</v>
      </c>
      <c r="B9" s="182"/>
      <c r="C9" s="155">
        <v>100821869</v>
      </c>
      <c r="D9" s="155"/>
      <c r="E9" s="59">
        <v>162953000</v>
      </c>
      <c r="F9" s="60">
        <v>162953000</v>
      </c>
      <c r="G9" s="60">
        <v>57024000</v>
      </c>
      <c r="H9" s="60">
        <v>3513000</v>
      </c>
      <c r="I9" s="60"/>
      <c r="J9" s="60">
        <v>60537000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60537000</v>
      </c>
      <c r="X9" s="60">
        <v>162953000</v>
      </c>
      <c r="Y9" s="60">
        <v>-102416000</v>
      </c>
      <c r="Z9" s="140">
        <v>-62.85</v>
      </c>
      <c r="AA9" s="62">
        <v>162953000</v>
      </c>
    </row>
    <row r="10" spans="1:27" ht="13.5">
      <c r="A10" s="249" t="s">
        <v>180</v>
      </c>
      <c r="B10" s="182"/>
      <c r="C10" s="155">
        <v>48128037</v>
      </c>
      <c r="D10" s="155"/>
      <c r="E10" s="59">
        <v>38048000</v>
      </c>
      <c r="F10" s="60">
        <v>38048000</v>
      </c>
      <c r="G10" s="60">
        <v>18000000</v>
      </c>
      <c r="H10" s="60"/>
      <c r="I10" s="60"/>
      <c r="J10" s="60">
        <v>18000000</v>
      </c>
      <c r="K10" s="60"/>
      <c r="L10" s="60">
        <v>10000000</v>
      </c>
      <c r="M10" s="60"/>
      <c r="N10" s="60">
        <v>10000000</v>
      </c>
      <c r="O10" s="60"/>
      <c r="P10" s="60"/>
      <c r="Q10" s="60">
        <v>18048000</v>
      </c>
      <c r="R10" s="60">
        <v>18048000</v>
      </c>
      <c r="S10" s="60"/>
      <c r="T10" s="60"/>
      <c r="U10" s="60"/>
      <c r="V10" s="60"/>
      <c r="W10" s="60">
        <v>46048000</v>
      </c>
      <c r="X10" s="60">
        <v>38048000</v>
      </c>
      <c r="Y10" s="60">
        <v>8000000</v>
      </c>
      <c r="Z10" s="140">
        <v>21.03</v>
      </c>
      <c r="AA10" s="62">
        <v>38048000</v>
      </c>
    </row>
    <row r="11" spans="1:27" ht="13.5">
      <c r="A11" s="249" t="s">
        <v>181</v>
      </c>
      <c r="B11" s="182"/>
      <c r="C11" s="155">
        <v>6865323</v>
      </c>
      <c r="D11" s="155"/>
      <c r="E11" s="59">
        <v>3272000</v>
      </c>
      <c r="F11" s="60">
        <v>3272000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3272000</v>
      </c>
      <c r="Y11" s="60">
        <v>-3272000</v>
      </c>
      <c r="Z11" s="140">
        <v>-100</v>
      </c>
      <c r="AA11" s="62">
        <v>3272000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-107638579</v>
      </c>
      <c r="D14" s="155"/>
      <c r="E14" s="59">
        <v>-185590991</v>
      </c>
      <c r="F14" s="60">
        <v>-185590991</v>
      </c>
      <c r="G14" s="60">
        <v>-1845989</v>
      </c>
      <c r="H14" s="60">
        <v>-1891502</v>
      </c>
      <c r="I14" s="60">
        <v>-2101660</v>
      </c>
      <c r="J14" s="60">
        <v>-5839151</v>
      </c>
      <c r="K14" s="60">
        <v>-2049999</v>
      </c>
      <c r="L14" s="60">
        <v>-2151005</v>
      </c>
      <c r="M14" s="60">
        <v>-2418348</v>
      </c>
      <c r="N14" s="60">
        <v>-6619352</v>
      </c>
      <c r="O14" s="60">
        <v>-2322626</v>
      </c>
      <c r="P14" s="60">
        <v>-2139581</v>
      </c>
      <c r="Q14" s="60">
        <v>-16561789</v>
      </c>
      <c r="R14" s="60">
        <v>-21023996</v>
      </c>
      <c r="S14" s="60">
        <v>-2225875</v>
      </c>
      <c r="T14" s="60">
        <v>-2550091</v>
      </c>
      <c r="U14" s="60">
        <v>-2083814</v>
      </c>
      <c r="V14" s="60">
        <v>-6859780</v>
      </c>
      <c r="W14" s="60">
        <v>-40342279</v>
      </c>
      <c r="X14" s="60">
        <v>-185590991</v>
      </c>
      <c r="Y14" s="60">
        <v>145248712</v>
      </c>
      <c r="Z14" s="140">
        <v>-78.26</v>
      </c>
      <c r="AA14" s="62">
        <v>-185590991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-19245222</v>
      </c>
      <c r="D16" s="155"/>
      <c r="E16" s="59">
        <v>-7400000</v>
      </c>
      <c r="F16" s="60">
        <v>-7400000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-7400000</v>
      </c>
      <c r="Y16" s="60">
        <v>7400000</v>
      </c>
      <c r="Z16" s="140">
        <v>-100</v>
      </c>
      <c r="AA16" s="62">
        <v>-7400000</v>
      </c>
    </row>
    <row r="17" spans="1:27" ht="13.5">
      <c r="A17" s="250" t="s">
        <v>185</v>
      </c>
      <c r="B17" s="251"/>
      <c r="C17" s="168">
        <f aca="true" t="shared" si="0" ref="C17:Y17">SUM(C6:C16)</f>
        <v>30271987</v>
      </c>
      <c r="D17" s="168">
        <f t="shared" si="0"/>
        <v>0</v>
      </c>
      <c r="E17" s="72">
        <f t="shared" si="0"/>
        <v>18158009</v>
      </c>
      <c r="F17" s="73">
        <f t="shared" si="0"/>
        <v>18158009</v>
      </c>
      <c r="G17" s="73">
        <f t="shared" si="0"/>
        <v>73178011</v>
      </c>
      <c r="H17" s="73">
        <f t="shared" si="0"/>
        <v>1621498</v>
      </c>
      <c r="I17" s="73">
        <f t="shared" si="0"/>
        <v>-2101660</v>
      </c>
      <c r="J17" s="73">
        <f t="shared" si="0"/>
        <v>72697849</v>
      </c>
      <c r="K17" s="73">
        <f t="shared" si="0"/>
        <v>-2049999</v>
      </c>
      <c r="L17" s="73">
        <f t="shared" si="0"/>
        <v>7848995</v>
      </c>
      <c r="M17" s="73">
        <f t="shared" si="0"/>
        <v>-2418348</v>
      </c>
      <c r="N17" s="73">
        <f t="shared" si="0"/>
        <v>3380648</v>
      </c>
      <c r="O17" s="73">
        <f t="shared" si="0"/>
        <v>-2322626</v>
      </c>
      <c r="P17" s="73">
        <f t="shared" si="0"/>
        <v>-2139581</v>
      </c>
      <c r="Q17" s="73">
        <f t="shared" si="0"/>
        <v>1486211</v>
      </c>
      <c r="R17" s="73">
        <f t="shared" si="0"/>
        <v>-2975996</v>
      </c>
      <c r="S17" s="73">
        <f t="shared" si="0"/>
        <v>-2225875</v>
      </c>
      <c r="T17" s="73">
        <f t="shared" si="0"/>
        <v>-2550091</v>
      </c>
      <c r="U17" s="73">
        <f t="shared" si="0"/>
        <v>-2083814</v>
      </c>
      <c r="V17" s="73">
        <f t="shared" si="0"/>
        <v>-6859780</v>
      </c>
      <c r="W17" s="73">
        <f t="shared" si="0"/>
        <v>66242721</v>
      </c>
      <c r="X17" s="73">
        <f t="shared" si="0"/>
        <v>18158009</v>
      </c>
      <c r="Y17" s="73">
        <f t="shared" si="0"/>
        <v>48084712</v>
      </c>
      <c r="Z17" s="170">
        <f>+IF(X17&lt;&gt;0,+(Y17/X17)*100,0)</f>
        <v>264.8126895410174</v>
      </c>
      <c r="AA17" s="74">
        <f>SUM(AA6:AA16)</f>
        <v>18158009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615692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-45817315</v>
      </c>
      <c r="D26" s="155"/>
      <c r="E26" s="59">
        <v>-51950000</v>
      </c>
      <c r="F26" s="60">
        <v>-51950000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-51950000</v>
      </c>
      <c r="Y26" s="60">
        <v>51950000</v>
      </c>
      <c r="Z26" s="140">
        <v>-100</v>
      </c>
      <c r="AA26" s="62">
        <v>-51950000</v>
      </c>
    </row>
    <row r="27" spans="1:27" ht="13.5">
      <c r="A27" s="250" t="s">
        <v>192</v>
      </c>
      <c r="B27" s="251"/>
      <c r="C27" s="168">
        <f aca="true" t="shared" si="1" ref="C27:Y27">SUM(C21:C26)</f>
        <v>-45201623</v>
      </c>
      <c r="D27" s="168">
        <f>SUM(D21:D26)</f>
        <v>0</v>
      </c>
      <c r="E27" s="72">
        <f t="shared" si="1"/>
        <v>-51950000</v>
      </c>
      <c r="F27" s="73">
        <f t="shared" si="1"/>
        <v>-51950000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-51950000</v>
      </c>
      <c r="Y27" s="73">
        <f t="shared" si="1"/>
        <v>51950000</v>
      </c>
      <c r="Z27" s="170">
        <f>+IF(X27&lt;&gt;0,+(Y27/X27)*100,0)</f>
        <v>-100</v>
      </c>
      <c r="AA27" s="74">
        <f>SUM(AA21:AA26)</f>
        <v>-51950000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-14929636</v>
      </c>
      <c r="D38" s="153">
        <f>+D17+D27+D36</f>
        <v>0</v>
      </c>
      <c r="E38" s="99">
        <f t="shared" si="3"/>
        <v>-33791991</v>
      </c>
      <c r="F38" s="100">
        <f t="shared" si="3"/>
        <v>-33791991</v>
      </c>
      <c r="G38" s="100">
        <f t="shared" si="3"/>
        <v>73178011</v>
      </c>
      <c r="H38" s="100">
        <f t="shared" si="3"/>
        <v>1621498</v>
      </c>
      <c r="I38" s="100">
        <f t="shared" si="3"/>
        <v>-2101660</v>
      </c>
      <c r="J38" s="100">
        <f t="shared" si="3"/>
        <v>72697849</v>
      </c>
      <c r="K38" s="100">
        <f t="shared" si="3"/>
        <v>-2049999</v>
      </c>
      <c r="L38" s="100">
        <f t="shared" si="3"/>
        <v>7848995</v>
      </c>
      <c r="M38" s="100">
        <f t="shared" si="3"/>
        <v>-2418348</v>
      </c>
      <c r="N38" s="100">
        <f t="shared" si="3"/>
        <v>3380648</v>
      </c>
      <c r="O38" s="100">
        <f t="shared" si="3"/>
        <v>-2322626</v>
      </c>
      <c r="P38" s="100">
        <f t="shared" si="3"/>
        <v>-2139581</v>
      </c>
      <c r="Q38" s="100">
        <f t="shared" si="3"/>
        <v>1486211</v>
      </c>
      <c r="R38" s="100">
        <f t="shared" si="3"/>
        <v>-2975996</v>
      </c>
      <c r="S38" s="100">
        <f t="shared" si="3"/>
        <v>-2225875</v>
      </c>
      <c r="T38" s="100">
        <f t="shared" si="3"/>
        <v>-2550091</v>
      </c>
      <c r="U38" s="100">
        <f t="shared" si="3"/>
        <v>-2083814</v>
      </c>
      <c r="V38" s="100">
        <f t="shared" si="3"/>
        <v>-6859780</v>
      </c>
      <c r="W38" s="100">
        <f t="shared" si="3"/>
        <v>66242721</v>
      </c>
      <c r="X38" s="100">
        <f t="shared" si="3"/>
        <v>-33791991</v>
      </c>
      <c r="Y38" s="100">
        <f t="shared" si="3"/>
        <v>100034712</v>
      </c>
      <c r="Z38" s="137">
        <f>+IF(X38&lt;&gt;0,+(Y38/X38)*100,0)</f>
        <v>-296.03083168434796</v>
      </c>
      <c r="AA38" s="102">
        <f>+AA17+AA27+AA36</f>
        <v>-33791991</v>
      </c>
    </row>
    <row r="39" spans="1:27" ht="13.5">
      <c r="A39" s="249" t="s">
        <v>200</v>
      </c>
      <c r="B39" s="182"/>
      <c r="C39" s="153">
        <v>84198453</v>
      </c>
      <c r="D39" s="153"/>
      <c r="E39" s="99">
        <v>83155000</v>
      </c>
      <c r="F39" s="100">
        <v>83155000</v>
      </c>
      <c r="G39" s="100">
        <v>76032161</v>
      </c>
      <c r="H39" s="100">
        <v>149210172</v>
      </c>
      <c r="I39" s="100">
        <v>150831670</v>
      </c>
      <c r="J39" s="100">
        <v>76032161</v>
      </c>
      <c r="K39" s="100">
        <v>148730010</v>
      </c>
      <c r="L39" s="100">
        <v>146680011</v>
      </c>
      <c r="M39" s="100">
        <v>154529006</v>
      </c>
      <c r="N39" s="100">
        <v>148730010</v>
      </c>
      <c r="O39" s="100">
        <v>152110658</v>
      </c>
      <c r="P39" s="100">
        <v>149788032</v>
      </c>
      <c r="Q39" s="100">
        <v>147648451</v>
      </c>
      <c r="R39" s="100">
        <v>152110658</v>
      </c>
      <c r="S39" s="100">
        <v>149134662</v>
      </c>
      <c r="T39" s="100">
        <v>146908787</v>
      </c>
      <c r="U39" s="100">
        <v>144358696</v>
      </c>
      <c r="V39" s="100">
        <v>149134662</v>
      </c>
      <c r="W39" s="100">
        <v>76032161</v>
      </c>
      <c r="X39" s="100">
        <v>83155000</v>
      </c>
      <c r="Y39" s="100">
        <v>-7122839</v>
      </c>
      <c r="Z39" s="137">
        <v>-8.57</v>
      </c>
      <c r="AA39" s="102">
        <v>83155000</v>
      </c>
    </row>
    <row r="40" spans="1:27" ht="13.5">
      <c r="A40" s="269" t="s">
        <v>201</v>
      </c>
      <c r="B40" s="256"/>
      <c r="C40" s="257">
        <v>69268817</v>
      </c>
      <c r="D40" s="257"/>
      <c r="E40" s="258">
        <v>49363009</v>
      </c>
      <c r="F40" s="259">
        <v>49363009</v>
      </c>
      <c r="G40" s="259">
        <v>149210172</v>
      </c>
      <c r="H40" s="259">
        <v>150831670</v>
      </c>
      <c r="I40" s="259">
        <v>148730010</v>
      </c>
      <c r="J40" s="259">
        <v>148730010</v>
      </c>
      <c r="K40" s="259">
        <v>146680011</v>
      </c>
      <c r="L40" s="259">
        <v>154529006</v>
      </c>
      <c r="M40" s="259">
        <v>152110658</v>
      </c>
      <c r="N40" s="259">
        <v>152110658</v>
      </c>
      <c r="O40" s="259">
        <v>149788032</v>
      </c>
      <c r="P40" s="259">
        <v>147648451</v>
      </c>
      <c r="Q40" s="259">
        <v>149134662</v>
      </c>
      <c r="R40" s="259">
        <v>149788032</v>
      </c>
      <c r="S40" s="259">
        <v>146908787</v>
      </c>
      <c r="T40" s="259">
        <v>144358696</v>
      </c>
      <c r="U40" s="259">
        <v>142274882</v>
      </c>
      <c r="V40" s="259">
        <v>142274882</v>
      </c>
      <c r="W40" s="259">
        <v>142274882</v>
      </c>
      <c r="X40" s="259">
        <v>49363009</v>
      </c>
      <c r="Y40" s="259">
        <v>92911873</v>
      </c>
      <c r="Z40" s="260">
        <v>188.22</v>
      </c>
      <c r="AA40" s="261">
        <v>49363009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45817315</v>
      </c>
      <c r="D5" s="200">
        <f t="shared" si="0"/>
        <v>0</v>
      </c>
      <c r="E5" s="106">
        <f t="shared" si="0"/>
        <v>58048000</v>
      </c>
      <c r="F5" s="106">
        <f t="shared" si="0"/>
        <v>58048000</v>
      </c>
      <c r="G5" s="106">
        <f t="shared" si="0"/>
        <v>1214679</v>
      </c>
      <c r="H5" s="106">
        <f t="shared" si="0"/>
        <v>6036143</v>
      </c>
      <c r="I5" s="106">
        <f t="shared" si="0"/>
        <v>271826</v>
      </c>
      <c r="J5" s="106">
        <f t="shared" si="0"/>
        <v>7522648</v>
      </c>
      <c r="K5" s="106">
        <f t="shared" si="0"/>
        <v>8390194</v>
      </c>
      <c r="L5" s="106">
        <f t="shared" si="0"/>
        <v>385489</v>
      </c>
      <c r="M5" s="106">
        <f t="shared" si="0"/>
        <v>7608769</v>
      </c>
      <c r="N5" s="106">
        <f t="shared" si="0"/>
        <v>16384452</v>
      </c>
      <c r="O5" s="106">
        <f t="shared" si="0"/>
        <v>0</v>
      </c>
      <c r="P5" s="106">
        <f t="shared" si="0"/>
        <v>234615</v>
      </c>
      <c r="Q5" s="106">
        <f t="shared" si="0"/>
        <v>0</v>
      </c>
      <c r="R5" s="106">
        <f t="shared" si="0"/>
        <v>234615</v>
      </c>
      <c r="S5" s="106">
        <f t="shared" si="0"/>
        <v>1225695</v>
      </c>
      <c r="T5" s="106">
        <f t="shared" si="0"/>
        <v>695869</v>
      </c>
      <c r="U5" s="106">
        <f t="shared" si="0"/>
        <v>895463</v>
      </c>
      <c r="V5" s="106">
        <f t="shared" si="0"/>
        <v>2817027</v>
      </c>
      <c r="W5" s="106">
        <f t="shared" si="0"/>
        <v>26958742</v>
      </c>
      <c r="X5" s="106">
        <f t="shared" si="0"/>
        <v>58048000</v>
      </c>
      <c r="Y5" s="106">
        <f t="shared" si="0"/>
        <v>-31089258</v>
      </c>
      <c r="Z5" s="201">
        <f>+IF(X5&lt;&gt;0,+(Y5/X5)*100,0)</f>
        <v>-53.55784523153252</v>
      </c>
      <c r="AA5" s="199">
        <f>SUM(AA11:AA18)</f>
        <v>58048000</v>
      </c>
    </row>
    <row r="6" spans="1:27" ht="13.5">
      <c r="A6" s="291" t="s">
        <v>205</v>
      </c>
      <c r="B6" s="142"/>
      <c r="C6" s="62">
        <v>28128609</v>
      </c>
      <c r="D6" s="156"/>
      <c r="E6" s="60">
        <v>38048000</v>
      </c>
      <c r="F6" s="60">
        <v>38048000</v>
      </c>
      <c r="G6" s="60">
        <v>1214679</v>
      </c>
      <c r="H6" s="60">
        <v>6036143</v>
      </c>
      <c r="I6" s="60">
        <v>271826</v>
      </c>
      <c r="J6" s="60">
        <v>7522648</v>
      </c>
      <c r="K6" s="60">
        <v>8390194</v>
      </c>
      <c r="L6" s="60">
        <v>385489</v>
      </c>
      <c r="M6" s="60">
        <v>7608769</v>
      </c>
      <c r="N6" s="60">
        <v>16384452</v>
      </c>
      <c r="O6" s="60"/>
      <c r="P6" s="60">
        <v>234615</v>
      </c>
      <c r="Q6" s="60"/>
      <c r="R6" s="60">
        <v>234615</v>
      </c>
      <c r="S6" s="60">
        <v>1225695</v>
      </c>
      <c r="T6" s="60">
        <v>695869</v>
      </c>
      <c r="U6" s="60">
        <v>895463</v>
      </c>
      <c r="V6" s="60">
        <v>2817027</v>
      </c>
      <c r="W6" s="60">
        <v>26958742</v>
      </c>
      <c r="X6" s="60">
        <v>38048000</v>
      </c>
      <c r="Y6" s="60">
        <v>-11089258</v>
      </c>
      <c r="Z6" s="140">
        <v>-29.15</v>
      </c>
      <c r="AA6" s="155">
        <v>38048000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28128609</v>
      </c>
      <c r="D11" s="294">
        <f t="shared" si="1"/>
        <v>0</v>
      </c>
      <c r="E11" s="295">
        <f t="shared" si="1"/>
        <v>38048000</v>
      </c>
      <c r="F11" s="295">
        <f t="shared" si="1"/>
        <v>38048000</v>
      </c>
      <c r="G11" s="295">
        <f t="shared" si="1"/>
        <v>1214679</v>
      </c>
      <c r="H11" s="295">
        <f t="shared" si="1"/>
        <v>6036143</v>
      </c>
      <c r="I11" s="295">
        <f t="shared" si="1"/>
        <v>271826</v>
      </c>
      <c r="J11" s="295">
        <f t="shared" si="1"/>
        <v>7522648</v>
      </c>
      <c r="K11" s="295">
        <f t="shared" si="1"/>
        <v>8390194</v>
      </c>
      <c r="L11" s="295">
        <f t="shared" si="1"/>
        <v>385489</v>
      </c>
      <c r="M11" s="295">
        <f t="shared" si="1"/>
        <v>7608769</v>
      </c>
      <c r="N11" s="295">
        <f t="shared" si="1"/>
        <v>16384452</v>
      </c>
      <c r="O11" s="295">
        <f t="shared" si="1"/>
        <v>0</v>
      </c>
      <c r="P11" s="295">
        <f t="shared" si="1"/>
        <v>234615</v>
      </c>
      <c r="Q11" s="295">
        <f t="shared" si="1"/>
        <v>0</v>
      </c>
      <c r="R11" s="295">
        <f t="shared" si="1"/>
        <v>234615</v>
      </c>
      <c r="S11" s="295">
        <f t="shared" si="1"/>
        <v>1225695</v>
      </c>
      <c r="T11" s="295">
        <f t="shared" si="1"/>
        <v>695869</v>
      </c>
      <c r="U11" s="295">
        <f t="shared" si="1"/>
        <v>895463</v>
      </c>
      <c r="V11" s="295">
        <f t="shared" si="1"/>
        <v>2817027</v>
      </c>
      <c r="W11" s="295">
        <f t="shared" si="1"/>
        <v>26958742</v>
      </c>
      <c r="X11" s="295">
        <f t="shared" si="1"/>
        <v>38048000</v>
      </c>
      <c r="Y11" s="295">
        <f t="shared" si="1"/>
        <v>-11089258</v>
      </c>
      <c r="Z11" s="296">
        <f>+IF(X11&lt;&gt;0,+(Y11/X11)*100,0)</f>
        <v>-29.14544259882254</v>
      </c>
      <c r="AA11" s="297">
        <f>SUM(AA6:AA10)</f>
        <v>38048000</v>
      </c>
    </row>
    <row r="12" spans="1:27" ht="13.5">
      <c r="A12" s="298" t="s">
        <v>211</v>
      </c>
      <c r="B12" s="136"/>
      <c r="C12" s="62">
        <v>5773829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11914877</v>
      </c>
      <c r="D15" s="156"/>
      <c r="E15" s="60">
        <v>20000000</v>
      </c>
      <c r="F15" s="60">
        <v>20000000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20000000</v>
      </c>
      <c r="Y15" s="60">
        <v>-20000000</v>
      </c>
      <c r="Z15" s="140">
        <v>-100</v>
      </c>
      <c r="AA15" s="155">
        <v>20000000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28128609</v>
      </c>
      <c r="D36" s="156">
        <f t="shared" si="4"/>
        <v>0</v>
      </c>
      <c r="E36" s="60">
        <f t="shared" si="4"/>
        <v>38048000</v>
      </c>
      <c r="F36" s="60">
        <f t="shared" si="4"/>
        <v>38048000</v>
      </c>
      <c r="G36" s="60">
        <f t="shared" si="4"/>
        <v>1214679</v>
      </c>
      <c r="H36" s="60">
        <f t="shared" si="4"/>
        <v>6036143</v>
      </c>
      <c r="I36" s="60">
        <f t="shared" si="4"/>
        <v>271826</v>
      </c>
      <c r="J36" s="60">
        <f t="shared" si="4"/>
        <v>7522648</v>
      </c>
      <c r="K36" s="60">
        <f t="shared" si="4"/>
        <v>8390194</v>
      </c>
      <c r="L36" s="60">
        <f t="shared" si="4"/>
        <v>385489</v>
      </c>
      <c r="M36" s="60">
        <f t="shared" si="4"/>
        <v>7608769</v>
      </c>
      <c r="N36" s="60">
        <f t="shared" si="4"/>
        <v>16384452</v>
      </c>
      <c r="O36" s="60">
        <f t="shared" si="4"/>
        <v>0</v>
      </c>
      <c r="P36" s="60">
        <f t="shared" si="4"/>
        <v>234615</v>
      </c>
      <c r="Q36" s="60">
        <f t="shared" si="4"/>
        <v>0</v>
      </c>
      <c r="R36" s="60">
        <f t="shared" si="4"/>
        <v>234615</v>
      </c>
      <c r="S36" s="60">
        <f t="shared" si="4"/>
        <v>1225695</v>
      </c>
      <c r="T36" s="60">
        <f t="shared" si="4"/>
        <v>695869</v>
      </c>
      <c r="U36" s="60">
        <f t="shared" si="4"/>
        <v>895463</v>
      </c>
      <c r="V36" s="60">
        <f t="shared" si="4"/>
        <v>2817027</v>
      </c>
      <c r="W36" s="60">
        <f t="shared" si="4"/>
        <v>26958742</v>
      </c>
      <c r="X36" s="60">
        <f t="shared" si="4"/>
        <v>38048000</v>
      </c>
      <c r="Y36" s="60">
        <f t="shared" si="4"/>
        <v>-11089258</v>
      </c>
      <c r="Z36" s="140">
        <f aca="true" t="shared" si="5" ref="Z36:Z49">+IF(X36&lt;&gt;0,+(Y36/X36)*100,0)</f>
        <v>-29.14544259882254</v>
      </c>
      <c r="AA36" s="155">
        <f>AA6+AA21</f>
        <v>38048000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28128609</v>
      </c>
      <c r="D41" s="294">
        <f t="shared" si="6"/>
        <v>0</v>
      </c>
      <c r="E41" s="295">
        <f t="shared" si="6"/>
        <v>38048000</v>
      </c>
      <c r="F41" s="295">
        <f t="shared" si="6"/>
        <v>38048000</v>
      </c>
      <c r="G41" s="295">
        <f t="shared" si="6"/>
        <v>1214679</v>
      </c>
      <c r="H41" s="295">
        <f t="shared" si="6"/>
        <v>6036143</v>
      </c>
      <c r="I41" s="295">
        <f t="shared" si="6"/>
        <v>271826</v>
      </c>
      <c r="J41" s="295">
        <f t="shared" si="6"/>
        <v>7522648</v>
      </c>
      <c r="K41" s="295">
        <f t="shared" si="6"/>
        <v>8390194</v>
      </c>
      <c r="L41" s="295">
        <f t="shared" si="6"/>
        <v>385489</v>
      </c>
      <c r="M41" s="295">
        <f t="shared" si="6"/>
        <v>7608769</v>
      </c>
      <c r="N41" s="295">
        <f t="shared" si="6"/>
        <v>16384452</v>
      </c>
      <c r="O41" s="295">
        <f t="shared" si="6"/>
        <v>0</v>
      </c>
      <c r="P41" s="295">
        <f t="shared" si="6"/>
        <v>234615</v>
      </c>
      <c r="Q41" s="295">
        <f t="shared" si="6"/>
        <v>0</v>
      </c>
      <c r="R41" s="295">
        <f t="shared" si="6"/>
        <v>234615</v>
      </c>
      <c r="S41" s="295">
        <f t="shared" si="6"/>
        <v>1225695</v>
      </c>
      <c r="T41" s="295">
        <f t="shared" si="6"/>
        <v>695869</v>
      </c>
      <c r="U41" s="295">
        <f t="shared" si="6"/>
        <v>895463</v>
      </c>
      <c r="V41" s="295">
        <f t="shared" si="6"/>
        <v>2817027</v>
      </c>
      <c r="W41" s="295">
        <f t="shared" si="6"/>
        <v>26958742</v>
      </c>
      <c r="X41" s="295">
        <f t="shared" si="6"/>
        <v>38048000</v>
      </c>
      <c r="Y41" s="295">
        <f t="shared" si="6"/>
        <v>-11089258</v>
      </c>
      <c r="Z41" s="296">
        <f t="shared" si="5"/>
        <v>-29.14544259882254</v>
      </c>
      <c r="AA41" s="297">
        <f>SUM(AA36:AA40)</f>
        <v>38048000</v>
      </c>
    </row>
    <row r="42" spans="1:27" ht="13.5">
      <c r="A42" s="298" t="s">
        <v>211</v>
      </c>
      <c r="B42" s="136"/>
      <c r="C42" s="95">
        <f aca="true" t="shared" si="7" ref="C42:Y48">C12+C27</f>
        <v>5773829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11914877</v>
      </c>
      <c r="D45" s="129">
        <f t="shared" si="7"/>
        <v>0</v>
      </c>
      <c r="E45" s="54">
        <f t="shared" si="7"/>
        <v>20000000</v>
      </c>
      <c r="F45" s="54">
        <f t="shared" si="7"/>
        <v>20000000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20000000</v>
      </c>
      <c r="Y45" s="54">
        <f t="shared" si="7"/>
        <v>-20000000</v>
      </c>
      <c r="Z45" s="184">
        <f t="shared" si="5"/>
        <v>-100</v>
      </c>
      <c r="AA45" s="130">
        <f t="shared" si="8"/>
        <v>20000000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45817315</v>
      </c>
      <c r="D49" s="218">
        <f t="shared" si="9"/>
        <v>0</v>
      </c>
      <c r="E49" s="220">
        <f t="shared" si="9"/>
        <v>58048000</v>
      </c>
      <c r="F49" s="220">
        <f t="shared" si="9"/>
        <v>58048000</v>
      </c>
      <c r="G49" s="220">
        <f t="shared" si="9"/>
        <v>1214679</v>
      </c>
      <c r="H49" s="220">
        <f t="shared" si="9"/>
        <v>6036143</v>
      </c>
      <c r="I49" s="220">
        <f t="shared" si="9"/>
        <v>271826</v>
      </c>
      <c r="J49" s="220">
        <f t="shared" si="9"/>
        <v>7522648</v>
      </c>
      <c r="K49" s="220">
        <f t="shared" si="9"/>
        <v>8390194</v>
      </c>
      <c r="L49" s="220">
        <f t="shared" si="9"/>
        <v>385489</v>
      </c>
      <c r="M49" s="220">
        <f t="shared" si="9"/>
        <v>7608769</v>
      </c>
      <c r="N49" s="220">
        <f t="shared" si="9"/>
        <v>16384452</v>
      </c>
      <c r="O49" s="220">
        <f t="shared" si="9"/>
        <v>0</v>
      </c>
      <c r="P49" s="220">
        <f t="shared" si="9"/>
        <v>234615</v>
      </c>
      <c r="Q49" s="220">
        <f t="shared" si="9"/>
        <v>0</v>
      </c>
      <c r="R49" s="220">
        <f t="shared" si="9"/>
        <v>234615</v>
      </c>
      <c r="S49" s="220">
        <f t="shared" si="9"/>
        <v>1225695</v>
      </c>
      <c r="T49" s="220">
        <f t="shared" si="9"/>
        <v>695869</v>
      </c>
      <c r="U49" s="220">
        <f t="shared" si="9"/>
        <v>895463</v>
      </c>
      <c r="V49" s="220">
        <f t="shared" si="9"/>
        <v>2817027</v>
      </c>
      <c r="W49" s="220">
        <f t="shared" si="9"/>
        <v>26958742</v>
      </c>
      <c r="X49" s="220">
        <f t="shared" si="9"/>
        <v>58048000</v>
      </c>
      <c r="Y49" s="220">
        <f t="shared" si="9"/>
        <v>-31089258</v>
      </c>
      <c r="Z49" s="221">
        <f t="shared" si="5"/>
        <v>-53.55784523153252</v>
      </c>
      <c r="AA49" s="222">
        <f>SUM(AA41:AA48)</f>
        <v>58048000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13970259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>
        <v>13970259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1845989</v>
      </c>
      <c r="H65" s="60">
        <v>1891502</v>
      </c>
      <c r="I65" s="60">
        <v>2101660</v>
      </c>
      <c r="J65" s="60">
        <v>5839151</v>
      </c>
      <c r="K65" s="60">
        <v>2049998</v>
      </c>
      <c r="L65" s="60">
        <v>2150999</v>
      </c>
      <c r="M65" s="60">
        <v>2418347</v>
      </c>
      <c r="N65" s="60">
        <v>6619344</v>
      </c>
      <c r="O65" s="60">
        <v>2322627</v>
      </c>
      <c r="P65" s="60">
        <v>3545426</v>
      </c>
      <c r="Q65" s="60">
        <v>3545426</v>
      </c>
      <c r="R65" s="60">
        <v>9413479</v>
      </c>
      <c r="S65" s="60">
        <v>2162962</v>
      </c>
      <c r="T65" s="60">
        <v>2225875</v>
      </c>
      <c r="U65" s="60">
        <v>2083814</v>
      </c>
      <c r="V65" s="60">
        <v>6472651</v>
      </c>
      <c r="W65" s="60">
        <v>28344625</v>
      </c>
      <c r="X65" s="60"/>
      <c r="Y65" s="60">
        <v>28344625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13970259</v>
      </c>
      <c r="D68" s="156"/>
      <c r="E68" s="60"/>
      <c r="F68" s="60"/>
      <c r="G68" s="60">
        <v>2185670</v>
      </c>
      <c r="H68" s="60">
        <v>4662725</v>
      </c>
      <c r="I68" s="60">
        <v>4652165</v>
      </c>
      <c r="J68" s="60">
        <v>11500560</v>
      </c>
      <c r="K68" s="60">
        <v>2201407</v>
      </c>
      <c r="L68" s="60">
        <v>3614445</v>
      </c>
      <c r="M68" s="60">
        <v>30088808</v>
      </c>
      <c r="N68" s="60">
        <v>35904660</v>
      </c>
      <c r="O68" s="60">
        <v>2671261</v>
      </c>
      <c r="P68" s="60">
        <v>3148733</v>
      </c>
      <c r="Q68" s="60">
        <v>3148733</v>
      </c>
      <c r="R68" s="60">
        <v>8968727</v>
      </c>
      <c r="S68" s="60">
        <v>1556856</v>
      </c>
      <c r="T68" s="60">
        <v>1216546</v>
      </c>
      <c r="U68" s="60">
        <v>2254786</v>
      </c>
      <c r="V68" s="60">
        <v>5028188</v>
      </c>
      <c r="W68" s="60">
        <v>61402135</v>
      </c>
      <c r="X68" s="60"/>
      <c r="Y68" s="60">
        <v>61402135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13970259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4031659</v>
      </c>
      <c r="H69" s="220">
        <f t="shared" si="12"/>
        <v>6554227</v>
      </c>
      <c r="I69" s="220">
        <f t="shared" si="12"/>
        <v>6753825</v>
      </c>
      <c r="J69" s="220">
        <f t="shared" si="12"/>
        <v>17339711</v>
      </c>
      <c r="K69" s="220">
        <f t="shared" si="12"/>
        <v>4251405</v>
      </c>
      <c r="L69" s="220">
        <f t="shared" si="12"/>
        <v>5765444</v>
      </c>
      <c r="M69" s="220">
        <f t="shared" si="12"/>
        <v>32507155</v>
      </c>
      <c r="N69" s="220">
        <f t="shared" si="12"/>
        <v>42524004</v>
      </c>
      <c r="O69" s="220">
        <f t="shared" si="12"/>
        <v>4993888</v>
      </c>
      <c r="P69" s="220">
        <f t="shared" si="12"/>
        <v>6694159</v>
      </c>
      <c r="Q69" s="220">
        <f t="shared" si="12"/>
        <v>6694159</v>
      </c>
      <c r="R69" s="220">
        <f t="shared" si="12"/>
        <v>18382206</v>
      </c>
      <c r="S69" s="220">
        <f t="shared" si="12"/>
        <v>3719818</v>
      </c>
      <c r="T69" s="220">
        <f t="shared" si="12"/>
        <v>3442421</v>
      </c>
      <c r="U69" s="220">
        <f t="shared" si="12"/>
        <v>4338600</v>
      </c>
      <c r="V69" s="220">
        <f t="shared" si="12"/>
        <v>11500839</v>
      </c>
      <c r="W69" s="220">
        <f t="shared" si="12"/>
        <v>89746760</v>
      </c>
      <c r="X69" s="220">
        <f t="shared" si="12"/>
        <v>0</v>
      </c>
      <c r="Y69" s="220">
        <f t="shared" si="12"/>
        <v>89746760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28128609</v>
      </c>
      <c r="D5" s="357">
        <f t="shared" si="0"/>
        <v>0</v>
      </c>
      <c r="E5" s="356">
        <f t="shared" si="0"/>
        <v>38048000</v>
      </c>
      <c r="F5" s="358">
        <f t="shared" si="0"/>
        <v>38048000</v>
      </c>
      <c r="G5" s="358">
        <f t="shared" si="0"/>
        <v>1214679</v>
      </c>
      <c r="H5" s="356">
        <f t="shared" si="0"/>
        <v>6036143</v>
      </c>
      <c r="I5" s="356">
        <f t="shared" si="0"/>
        <v>271826</v>
      </c>
      <c r="J5" s="358">
        <f t="shared" si="0"/>
        <v>7522648</v>
      </c>
      <c r="K5" s="358">
        <f t="shared" si="0"/>
        <v>8390194</v>
      </c>
      <c r="L5" s="356">
        <f t="shared" si="0"/>
        <v>385489</v>
      </c>
      <c r="M5" s="356">
        <f t="shared" si="0"/>
        <v>7608769</v>
      </c>
      <c r="N5" s="358">
        <f t="shared" si="0"/>
        <v>16384452</v>
      </c>
      <c r="O5" s="358">
        <f t="shared" si="0"/>
        <v>0</v>
      </c>
      <c r="P5" s="356">
        <f t="shared" si="0"/>
        <v>234615</v>
      </c>
      <c r="Q5" s="356">
        <f t="shared" si="0"/>
        <v>0</v>
      </c>
      <c r="R5" s="358">
        <f t="shared" si="0"/>
        <v>234615</v>
      </c>
      <c r="S5" s="358">
        <f t="shared" si="0"/>
        <v>1225695</v>
      </c>
      <c r="T5" s="356">
        <f t="shared" si="0"/>
        <v>695869</v>
      </c>
      <c r="U5" s="356">
        <f t="shared" si="0"/>
        <v>895463</v>
      </c>
      <c r="V5" s="358">
        <f t="shared" si="0"/>
        <v>2817027</v>
      </c>
      <c r="W5" s="358">
        <f t="shared" si="0"/>
        <v>26958742</v>
      </c>
      <c r="X5" s="356">
        <f t="shared" si="0"/>
        <v>38048000</v>
      </c>
      <c r="Y5" s="358">
        <f t="shared" si="0"/>
        <v>-11089258</v>
      </c>
      <c r="Z5" s="359">
        <f>+IF(X5&lt;&gt;0,+(Y5/X5)*100,0)</f>
        <v>-29.14544259882254</v>
      </c>
      <c r="AA5" s="360">
        <f>+AA6+AA8+AA11+AA13+AA15</f>
        <v>38048000</v>
      </c>
    </row>
    <row r="6" spans="1:27" ht="13.5">
      <c r="A6" s="361" t="s">
        <v>205</v>
      </c>
      <c r="B6" s="142"/>
      <c r="C6" s="60">
        <f>+C7</f>
        <v>28128609</v>
      </c>
      <c r="D6" s="340">
        <f aca="true" t="shared" si="1" ref="D6:AA6">+D7</f>
        <v>0</v>
      </c>
      <c r="E6" s="60">
        <f t="shared" si="1"/>
        <v>38048000</v>
      </c>
      <c r="F6" s="59">
        <f t="shared" si="1"/>
        <v>38048000</v>
      </c>
      <c r="G6" s="59">
        <f t="shared" si="1"/>
        <v>1214679</v>
      </c>
      <c r="H6" s="60">
        <f t="shared" si="1"/>
        <v>6036143</v>
      </c>
      <c r="I6" s="60">
        <f t="shared" si="1"/>
        <v>271826</v>
      </c>
      <c r="J6" s="59">
        <f t="shared" si="1"/>
        <v>7522648</v>
      </c>
      <c r="K6" s="59">
        <f t="shared" si="1"/>
        <v>8390194</v>
      </c>
      <c r="L6" s="60">
        <f t="shared" si="1"/>
        <v>385489</v>
      </c>
      <c r="M6" s="60">
        <f t="shared" si="1"/>
        <v>7608769</v>
      </c>
      <c r="N6" s="59">
        <f t="shared" si="1"/>
        <v>16384452</v>
      </c>
      <c r="O6" s="59">
        <f t="shared" si="1"/>
        <v>0</v>
      </c>
      <c r="P6" s="60">
        <f t="shared" si="1"/>
        <v>234615</v>
      </c>
      <c r="Q6" s="60">
        <f t="shared" si="1"/>
        <v>0</v>
      </c>
      <c r="R6" s="59">
        <f t="shared" si="1"/>
        <v>234615</v>
      </c>
      <c r="S6" s="59">
        <f t="shared" si="1"/>
        <v>1225695</v>
      </c>
      <c r="T6" s="60">
        <f t="shared" si="1"/>
        <v>695869</v>
      </c>
      <c r="U6" s="60">
        <f t="shared" si="1"/>
        <v>895463</v>
      </c>
      <c r="V6" s="59">
        <f t="shared" si="1"/>
        <v>2817027</v>
      </c>
      <c r="W6" s="59">
        <f t="shared" si="1"/>
        <v>26958742</v>
      </c>
      <c r="X6" s="60">
        <f t="shared" si="1"/>
        <v>38048000</v>
      </c>
      <c r="Y6" s="59">
        <f t="shared" si="1"/>
        <v>-11089258</v>
      </c>
      <c r="Z6" s="61">
        <f>+IF(X6&lt;&gt;0,+(Y6/X6)*100,0)</f>
        <v>-29.14544259882254</v>
      </c>
      <c r="AA6" s="62">
        <f t="shared" si="1"/>
        <v>38048000</v>
      </c>
    </row>
    <row r="7" spans="1:27" ht="13.5">
      <c r="A7" s="291" t="s">
        <v>229</v>
      </c>
      <c r="B7" s="142"/>
      <c r="C7" s="60">
        <v>28128609</v>
      </c>
      <c r="D7" s="340"/>
      <c r="E7" s="60">
        <v>38048000</v>
      </c>
      <c r="F7" s="59">
        <v>38048000</v>
      </c>
      <c r="G7" s="59">
        <v>1214679</v>
      </c>
      <c r="H7" s="60">
        <v>6036143</v>
      </c>
      <c r="I7" s="60">
        <v>271826</v>
      </c>
      <c r="J7" s="59">
        <v>7522648</v>
      </c>
      <c r="K7" s="59">
        <v>8390194</v>
      </c>
      <c r="L7" s="60">
        <v>385489</v>
      </c>
      <c r="M7" s="60">
        <v>7608769</v>
      </c>
      <c r="N7" s="59">
        <v>16384452</v>
      </c>
      <c r="O7" s="59"/>
      <c r="P7" s="60">
        <v>234615</v>
      </c>
      <c r="Q7" s="60"/>
      <c r="R7" s="59">
        <v>234615</v>
      </c>
      <c r="S7" s="59">
        <v>1225695</v>
      </c>
      <c r="T7" s="60">
        <v>695869</v>
      </c>
      <c r="U7" s="60">
        <v>895463</v>
      </c>
      <c r="V7" s="59">
        <v>2817027</v>
      </c>
      <c r="W7" s="59">
        <v>26958742</v>
      </c>
      <c r="X7" s="60">
        <v>38048000</v>
      </c>
      <c r="Y7" s="59">
        <v>-11089258</v>
      </c>
      <c r="Z7" s="61">
        <v>-29.15</v>
      </c>
      <c r="AA7" s="62">
        <v>38048000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5773829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5773829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11914877</v>
      </c>
      <c r="D40" s="344">
        <f t="shared" si="9"/>
        <v>0</v>
      </c>
      <c r="E40" s="343">
        <f t="shared" si="9"/>
        <v>20000000</v>
      </c>
      <c r="F40" s="345">
        <f t="shared" si="9"/>
        <v>20000000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20000000</v>
      </c>
      <c r="Y40" s="345">
        <f t="shared" si="9"/>
        <v>-20000000</v>
      </c>
      <c r="Z40" s="336">
        <f>+IF(X40&lt;&gt;0,+(Y40/X40)*100,0)</f>
        <v>-100</v>
      </c>
      <c r="AA40" s="350">
        <f>SUM(AA41:AA49)</f>
        <v>20000000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1820497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10094380</v>
      </c>
      <c r="D49" s="368"/>
      <c r="E49" s="54">
        <v>20000000</v>
      </c>
      <c r="F49" s="53">
        <v>20000000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20000000</v>
      </c>
      <c r="Y49" s="53">
        <v>-20000000</v>
      </c>
      <c r="Z49" s="94">
        <v>-100</v>
      </c>
      <c r="AA49" s="95">
        <v>20000000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45817315</v>
      </c>
      <c r="D60" s="346">
        <f t="shared" si="14"/>
        <v>0</v>
      </c>
      <c r="E60" s="219">
        <f t="shared" si="14"/>
        <v>58048000</v>
      </c>
      <c r="F60" s="264">
        <f t="shared" si="14"/>
        <v>58048000</v>
      </c>
      <c r="G60" s="264">
        <f t="shared" si="14"/>
        <v>1214679</v>
      </c>
      <c r="H60" s="219">
        <f t="shared" si="14"/>
        <v>6036143</v>
      </c>
      <c r="I60" s="219">
        <f t="shared" si="14"/>
        <v>271826</v>
      </c>
      <c r="J60" s="264">
        <f t="shared" si="14"/>
        <v>7522648</v>
      </c>
      <c r="K60" s="264">
        <f t="shared" si="14"/>
        <v>8390194</v>
      </c>
      <c r="L60" s="219">
        <f t="shared" si="14"/>
        <v>385489</v>
      </c>
      <c r="M60" s="219">
        <f t="shared" si="14"/>
        <v>7608769</v>
      </c>
      <c r="N60" s="264">
        <f t="shared" si="14"/>
        <v>16384452</v>
      </c>
      <c r="O60" s="264">
        <f t="shared" si="14"/>
        <v>0</v>
      </c>
      <c r="P60" s="219">
        <f t="shared" si="14"/>
        <v>234615</v>
      </c>
      <c r="Q60" s="219">
        <f t="shared" si="14"/>
        <v>0</v>
      </c>
      <c r="R60" s="264">
        <f t="shared" si="14"/>
        <v>234615</v>
      </c>
      <c r="S60" s="264">
        <f t="shared" si="14"/>
        <v>1225695</v>
      </c>
      <c r="T60" s="219">
        <f t="shared" si="14"/>
        <v>695869</v>
      </c>
      <c r="U60" s="219">
        <f t="shared" si="14"/>
        <v>895463</v>
      </c>
      <c r="V60" s="264">
        <f t="shared" si="14"/>
        <v>2817027</v>
      </c>
      <c r="W60" s="264">
        <f t="shared" si="14"/>
        <v>26958742</v>
      </c>
      <c r="X60" s="219">
        <f t="shared" si="14"/>
        <v>58048000</v>
      </c>
      <c r="Y60" s="264">
        <f t="shared" si="14"/>
        <v>-31089258</v>
      </c>
      <c r="Z60" s="337">
        <f>+IF(X60&lt;&gt;0,+(Y60/X60)*100,0)</f>
        <v>-53.55784523153252</v>
      </c>
      <c r="AA60" s="232">
        <f>+AA57+AA54+AA51+AA40+AA37+AA34+AA22+AA5</f>
        <v>58048000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2016-08-06T08:08:19Z</dcterms:created>
  <dcterms:modified xsi:type="dcterms:W3CDTF">2016-08-06T08:08:26Z</dcterms:modified>
  <cp:category/>
  <cp:version/>
  <cp:contentType/>
  <cp:contentStatus/>
</cp:coreProperties>
</file>