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<sst xmlns="http://schemas.openxmlformats.org/spreadsheetml/2006/main" count="857" uniqueCount="303">
  <si>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Umvoti(KZN245)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</si>
  <si>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</si>
  <si>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</si>
  <si>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</si>
  <si>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</si>
  <si>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</si>
  <si>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</si>
  <si>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</si>
  <si>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</si>
  <si>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</si>
  <si>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</si>
  <si>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</si>
  <si>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</si>
  <si>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</si>
  <si>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</si>
  <si>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</si>
  <si>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</si>
  <si>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</si>
  <si>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</si>
  <si>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</si>
  <si>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</si>
  <si>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</si>
  <si>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</si>
  <si>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</si>
  <si>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</si>
  <si>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</si>
  <si>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</si>
  <si>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</si>
  <si>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</si>
  <si>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</si>
  <si>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</si>
  <si>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</si>
  <si>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</si>
  <si>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</si>
  <si>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</si>
  <si>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</si>
  <si>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</si>
  <si>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</si>
  <si>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</si>
  <si>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</si>
  <si>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</si>
  <si>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</si>
  <si>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</si>
  <si>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</si>
  <si>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</si>
  <si>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</si>
  <si>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</si>
  <si>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</si>
  <si>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</si>
  <si>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</si>
  <si>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</si>
  <si>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</si>
  <si>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</si>
  <si>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</si>
  <si>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</si>
  <si>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</si>
  <si>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</si>
  <si>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</si>
  <si>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</si>
  <si>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</si>
  <si>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</si>
  <si>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</si>
  <si>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</si>
  <si>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</si>
  <si>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</si>
  <si>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</si>
  <si>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</si>
  <si>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</si>
  <si>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</si>
  <si>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</si>
  <si>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Umvoti(KZN245)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</si>
  <si>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</si>
  <si>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</si>
  <si>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</si>
  <si>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</si>
  <si>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</si>
  <si>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</si>
  <si>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</si>
  <si>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</si>
  <si>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</si>
  <si>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</si>
  <si>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</si>
  <si>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</si>
  <si>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</si>
  <si>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</si>
  <si>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</si>
  <si>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</si>
  <si>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</si>
  <si>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</si>
  <si>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</si>
  <si>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</si>
  <si>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</si>
  <si>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</si>
  <si>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</si>
  <si>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</si>
  <si>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</si>
  <si>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</si>
  <si>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</si>
  <si>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</si>
  <si>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</si>
  <si>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Umvoti(KZN245)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</si>
  <si>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</si>
  <si>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</si>
  <si>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</si>
  <si>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</si>
  <si>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</si>
  <si>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</si>
  <si>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</si>
  <si>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</si>
  <si>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</si>
  <si>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</si>
  <si>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</si>
  <si>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</si>
  <si>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</si>
  <si>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</si>
  <si>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</si>
  <si>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</si>
  <si>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</si>
  <si>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</si>
  <si>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</si>
  <si>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</si>
  <si>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</si>
  <si>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</si>
  <si>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</si>
  <si>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</si>
  <si>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</si>
  <si>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</si>
  <si>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</si>
  <si>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</si>
  <si>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Umvoti(KZN245)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</si>
  <si>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</si>
  <si>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</si>
  <si>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</si>
  <si>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</si>
  <si>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</si>
  <si>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</si>
  <si>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</si>
  <si>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</si>
  <si>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</si>
  <si>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</si>
  <si>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Umvoti(KZN245)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</si>
  <si>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</si>
  <si>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</si>
  <si>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</si>
  <si>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</si>
  <si>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</si>
  <si>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</si>
  <si>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</si>
  <si>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</si>
  <si>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</si>
  <si>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</si>
  <si>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</si>
  <si>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</si>
  <si>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</si>
  <si>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</si>
  <si>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</si>
  <si>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</si>
  <si>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</si>
  <si>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</si>
  <si>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</si>
  <si>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</si>
  <si>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</si>
  <si>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</si>
  <si>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</si>
  <si>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</si>
  <si>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</si>
  <si>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</si>
  <si>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</si>
  <si>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</si>
  <si>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</si>
  <si>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</si>
  <si>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</si>
  <si>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</si>
  <si>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</si>
  <si>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Umvoti(KZN245)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</si>
  <si>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</si>
  <si>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</si>
  <si>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</si>
  <si>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</si>
  <si>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</si>
  <si>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</si>
  <si>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</si>
  <si>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</si>
  <si>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</si>
  <si>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</si>
  <si>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</si>
  <si>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</si>
  <si>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</si>
  <si>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</si>
  <si>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</si>
  <si>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</si>
  <si>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</si>
  <si>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</si>
  <si>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</si>
  <si>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</si>
  <si>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</si>
  <si>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</si>
  <si>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</si>
  <si>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</si>
  <si>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</si>
  <si>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</si>
  <si>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</si>
  <si>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Umvoti(KZN245)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</si>
  <si>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</si>
  <si>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</si>
  <si>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</si>
  <si>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</si>
  <si>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</si>
  <si>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</si>
  <si>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</si>
  <si>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</si>
  <si>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</si>
  <si>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</si>
  <si>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</si>
  <si>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</si>
  <si>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</si>
  <si>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</si>
  <si>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</si>
  <si>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</si>
  <si>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</si>
  <si>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</si>
  <si>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</si>
  <si>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</si>
  <si>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</si>
  <si>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</si>
  <si>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</si>
  <si>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</si>
  <si>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Umvoti(KZN245)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</si>
  <si>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</si>
  <si>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</si>
  <si>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</si>
  <si>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</si>
  <si>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</si>
  <si>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</si>
  <si>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</si>
  <si>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</si>
  <si>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</si>
  <si>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</si>
  <si>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</si>
  <si>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</si>
  <si>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</si>
  <si>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</si>
  <si>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</si>
  <si>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</si>
  <si>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</si>
  <si>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</si>
  <si>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</si>
  <si>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</si>
  <si>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</si>
  <si>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</si>
  <si>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</si>
  <si>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</si>
  <si>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</si>
  <si>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</si>
  <si>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</si>
  <si>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</si>
  <si>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</si>
  <si>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</si>
  <si>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</si>
  <si>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</si>
  <si>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</si>
  <si>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</si>
  <si>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</si>
  <si>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Umvoti(KZN245)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</si>
  <si>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</si>
  <si>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</si>
  <si>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Umvoti(KZN245)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</si>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</sst>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31364471</v>
      </c>
      <c r="C5" s="19">
        <v>0</v>
      </c>
      <c r="D5" s="59">
        <v>31691000</v>
      </c>
      <c r="E5" s="60">
        <v>31699384</v>
      </c>
      <c r="F5" s="60">
        <v>2875089</v>
      </c>
      <c r="G5" s="60">
        <v>2899808</v>
      </c>
      <c r="H5" s="60">
        <v>2662745</v>
      </c>
      <c r="I5" s="60">
        <v>8437642</v>
      </c>
      <c r="J5" s="60">
        <v>-3350218</v>
      </c>
      <c r="K5" s="60">
        <v>2564346</v>
      </c>
      <c r="L5" s="60">
        <v>2851509</v>
      </c>
      <c r="M5" s="60">
        <v>2065637</v>
      </c>
      <c r="N5" s="60">
        <v>2792716</v>
      </c>
      <c r="O5" s="60">
        <v>2845711</v>
      </c>
      <c r="P5" s="60">
        <v>2842068</v>
      </c>
      <c r="Q5" s="60">
        <v>8480495</v>
      </c>
      <c r="R5" s="60">
        <v>2837043</v>
      </c>
      <c r="S5" s="60">
        <v>2864472</v>
      </c>
      <c r="T5" s="60">
        <v>2470667</v>
      </c>
      <c r="U5" s="60">
        <v>8172182</v>
      </c>
      <c r="V5" s="60">
        <v>27155956</v>
      </c>
      <c r="W5" s="60">
        <v>31691384</v>
      </c>
      <c r="X5" s="60">
        <v>-4535428</v>
      </c>
      <c r="Y5" s="61">
        <v>-14.31</v>
      </c>
      <c r="Z5" s="62">
        <v>31699384</v>
      </c>
    </row>
    <row r="6" spans="1:26" ht="13.5">
      <c r="A6" s="58" t="s">
        <v>32</v>
      </c>
      <c r="B6" s="19">
        <v>63544537</v>
      </c>
      <c r="C6" s="19">
        <v>0</v>
      </c>
      <c r="D6" s="59">
        <v>70691000</v>
      </c>
      <c r="E6" s="60">
        <v>69051578</v>
      </c>
      <c r="F6" s="60">
        <v>6756586</v>
      </c>
      <c r="G6" s="60">
        <v>8299892</v>
      </c>
      <c r="H6" s="60">
        <v>17012111</v>
      </c>
      <c r="I6" s="60">
        <v>32068589</v>
      </c>
      <c r="J6" s="60">
        <v>7287739</v>
      </c>
      <c r="K6" s="60">
        <v>4405646</v>
      </c>
      <c r="L6" s="60">
        <v>3903394</v>
      </c>
      <c r="M6" s="60">
        <v>15596779</v>
      </c>
      <c r="N6" s="60">
        <v>6353346</v>
      </c>
      <c r="O6" s="60">
        <v>2790436</v>
      </c>
      <c r="P6" s="60">
        <v>-5352059</v>
      </c>
      <c r="Q6" s="60">
        <v>3791723</v>
      </c>
      <c r="R6" s="60">
        <v>17349498</v>
      </c>
      <c r="S6" s="60">
        <v>5563547</v>
      </c>
      <c r="T6" s="60">
        <v>6185110</v>
      </c>
      <c r="U6" s="60">
        <v>29098155</v>
      </c>
      <c r="V6" s="60">
        <v>80555246</v>
      </c>
      <c r="W6" s="60">
        <v>70690524</v>
      </c>
      <c r="X6" s="60">
        <v>9864722</v>
      </c>
      <c r="Y6" s="61">
        <v>13.95</v>
      </c>
      <c r="Z6" s="62">
        <v>69051578</v>
      </c>
    </row>
    <row r="7" spans="1:26" ht="13.5">
      <c r="A7" s="58" t="s">
        <v>33</v>
      </c>
      <c r="B7" s="19">
        <v>4499065</v>
      </c>
      <c r="C7" s="19">
        <v>0</v>
      </c>
      <c r="D7" s="59">
        <v>3100000</v>
      </c>
      <c r="E7" s="60">
        <v>1500000</v>
      </c>
      <c r="F7" s="60">
        <v>183280</v>
      </c>
      <c r="G7" s="60">
        <v>6428</v>
      </c>
      <c r="H7" s="60">
        <v>299681</v>
      </c>
      <c r="I7" s="60">
        <v>489389</v>
      </c>
      <c r="J7" s="60">
        <v>-6498</v>
      </c>
      <c r="K7" s="60">
        <v>6737</v>
      </c>
      <c r="L7" s="60">
        <v>166473</v>
      </c>
      <c r="M7" s="60">
        <v>166712</v>
      </c>
      <c r="N7" s="60">
        <v>59245</v>
      </c>
      <c r="O7" s="60">
        <v>374723</v>
      </c>
      <c r="P7" s="60">
        <v>310539</v>
      </c>
      <c r="Q7" s="60">
        <v>744507</v>
      </c>
      <c r="R7" s="60">
        <v>107844</v>
      </c>
      <c r="S7" s="60">
        <v>445018</v>
      </c>
      <c r="T7" s="60">
        <v>155348</v>
      </c>
      <c r="U7" s="60">
        <v>708210</v>
      </c>
      <c r="V7" s="60">
        <v>2108818</v>
      </c>
      <c r="W7" s="60">
        <v>3100000</v>
      </c>
      <c r="X7" s="60">
        <v>-991182</v>
      </c>
      <c r="Y7" s="61">
        <v>-31.97</v>
      </c>
      <c r="Z7" s="62">
        <v>1500000</v>
      </c>
    </row>
    <row r="8" spans="1:26" ht="13.5">
      <c r="A8" s="58" t="s">
        <v>34</v>
      </c>
      <c r="B8" s="19">
        <v>73677474</v>
      </c>
      <c r="C8" s="19">
        <v>0</v>
      </c>
      <c r="D8" s="59">
        <v>91052000</v>
      </c>
      <c r="E8" s="60">
        <v>179305894</v>
      </c>
      <c r="F8" s="60">
        <v>35564742</v>
      </c>
      <c r="G8" s="60">
        <v>1218358</v>
      </c>
      <c r="H8" s="60">
        <v>81870</v>
      </c>
      <c r="I8" s="60">
        <v>36864970</v>
      </c>
      <c r="J8" s="60">
        <v>-24377</v>
      </c>
      <c r="K8" s="60">
        <v>24363760</v>
      </c>
      <c r="L8" s="60">
        <v>35979061</v>
      </c>
      <c r="M8" s="60">
        <v>60318444</v>
      </c>
      <c r="N8" s="60">
        <v>20558720</v>
      </c>
      <c r="O8" s="60">
        <v>10736773</v>
      </c>
      <c r="P8" s="60">
        <v>21287400</v>
      </c>
      <c r="Q8" s="60">
        <v>52582893</v>
      </c>
      <c r="R8" s="60">
        <v>18899549</v>
      </c>
      <c r="S8" s="60">
        <v>13173339</v>
      </c>
      <c r="T8" s="60">
        <v>4650756</v>
      </c>
      <c r="U8" s="60">
        <v>36723644</v>
      </c>
      <c r="V8" s="60">
        <v>186489951</v>
      </c>
      <c r="W8" s="60">
        <v>91052000</v>
      </c>
      <c r="X8" s="60">
        <v>95437951</v>
      </c>
      <c r="Y8" s="61">
        <v>104.82</v>
      </c>
      <c r="Z8" s="62">
        <v>179305894</v>
      </c>
    </row>
    <row r="9" spans="1:26" ht="13.5">
      <c r="A9" s="58" t="s">
        <v>35</v>
      </c>
      <c r="B9" s="19">
        <v>7159466</v>
      </c>
      <c r="C9" s="19">
        <v>0</v>
      </c>
      <c r="D9" s="59">
        <v>8309000</v>
      </c>
      <c r="E9" s="60">
        <v>28067199</v>
      </c>
      <c r="F9" s="60">
        <v>492856</v>
      </c>
      <c r="G9" s="60">
        <v>408715</v>
      </c>
      <c r="H9" s="60">
        <v>1868087</v>
      </c>
      <c r="I9" s="60">
        <v>2769658</v>
      </c>
      <c r="J9" s="60">
        <v>-383268</v>
      </c>
      <c r="K9" s="60">
        <v>381687</v>
      </c>
      <c r="L9" s="60">
        <v>322477</v>
      </c>
      <c r="M9" s="60">
        <v>320896</v>
      </c>
      <c r="N9" s="60">
        <v>434906</v>
      </c>
      <c r="O9" s="60">
        <v>-409946</v>
      </c>
      <c r="P9" s="60">
        <v>2411522</v>
      </c>
      <c r="Q9" s="60">
        <v>2436482</v>
      </c>
      <c r="R9" s="60">
        <v>453764</v>
      </c>
      <c r="S9" s="60">
        <v>475577</v>
      </c>
      <c r="T9" s="60">
        <v>4385376</v>
      </c>
      <c r="U9" s="60">
        <v>5314717</v>
      </c>
      <c r="V9" s="60">
        <v>10841753</v>
      </c>
      <c r="W9" s="60">
        <v>8309023</v>
      </c>
      <c r="X9" s="60">
        <v>2532730</v>
      </c>
      <c r="Y9" s="61">
        <v>30.48</v>
      </c>
      <c r="Z9" s="62">
        <v>28067199</v>
      </c>
    </row>
    <row r="10" spans="1:26" ht="25.5">
      <c r="A10" s="63" t="s">
        <v>278</v>
      </c>
      <c r="B10" s="64">
        <f>SUM(B5:B9)</f>
        <v>180245013</v>
      </c>
      <c r="C10" s="64">
        <f>SUM(C5:C9)</f>
        <v>0</v>
      </c>
      <c r="D10" s="65">
        <f aca="true" t="shared" si="0" ref="D10:Z10">SUM(D5:D9)</f>
        <v>204843000</v>
      </c>
      <c r="E10" s="66">
        <f t="shared" si="0"/>
        <v>309624055</v>
      </c>
      <c r="F10" s="66">
        <f t="shared" si="0"/>
        <v>45872553</v>
      </c>
      <c r="G10" s="66">
        <f t="shared" si="0"/>
        <v>12833201</v>
      </c>
      <c r="H10" s="66">
        <f t="shared" si="0"/>
        <v>21924494</v>
      </c>
      <c r="I10" s="66">
        <f t="shared" si="0"/>
        <v>80630248</v>
      </c>
      <c r="J10" s="66">
        <f t="shared" si="0"/>
        <v>3523378</v>
      </c>
      <c r="K10" s="66">
        <f t="shared" si="0"/>
        <v>31722176</v>
      </c>
      <c r="L10" s="66">
        <f t="shared" si="0"/>
        <v>43222914</v>
      </c>
      <c r="M10" s="66">
        <f t="shared" si="0"/>
        <v>78468468</v>
      </c>
      <c r="N10" s="66">
        <f t="shared" si="0"/>
        <v>30198933</v>
      </c>
      <c r="O10" s="66">
        <f t="shared" si="0"/>
        <v>16337697</v>
      </c>
      <c r="P10" s="66">
        <f t="shared" si="0"/>
        <v>21499470</v>
      </c>
      <c r="Q10" s="66">
        <f t="shared" si="0"/>
        <v>68036100</v>
      </c>
      <c r="R10" s="66">
        <f t="shared" si="0"/>
        <v>39647698</v>
      </c>
      <c r="S10" s="66">
        <f t="shared" si="0"/>
        <v>22521953</v>
      </c>
      <c r="T10" s="66">
        <f t="shared" si="0"/>
        <v>17847257</v>
      </c>
      <c r="U10" s="66">
        <f t="shared" si="0"/>
        <v>80016908</v>
      </c>
      <c r="V10" s="66">
        <f t="shared" si="0"/>
        <v>307151724</v>
      </c>
      <c r="W10" s="66">
        <f t="shared" si="0"/>
        <v>204842931</v>
      </c>
      <c r="X10" s="66">
        <f t="shared" si="0"/>
        <v>102308793</v>
      </c>
      <c r="Y10" s="67">
        <f>+IF(W10&lt;&gt;0,(X10/W10)*100,0)</f>
        <v>49.9449956610902</v>
      </c>
      <c r="Z10" s="68">
        <f t="shared" si="0"/>
        <v>309624055</v>
      </c>
    </row>
    <row r="11" spans="1:26" ht="13.5">
      <c r="A11" s="58" t="s">
        <v>37</v>
      </c>
      <c r="B11" s="19">
        <v>55605593</v>
      </c>
      <c r="C11" s="19">
        <v>0</v>
      </c>
      <c r="D11" s="59">
        <v>83011000</v>
      </c>
      <c r="E11" s="60">
        <v>73123256</v>
      </c>
      <c r="F11" s="60">
        <v>5669183</v>
      </c>
      <c r="G11" s="60">
        <v>5736321</v>
      </c>
      <c r="H11" s="60">
        <v>6833834</v>
      </c>
      <c r="I11" s="60">
        <v>18239338</v>
      </c>
      <c r="J11" s="60">
        <v>6268800</v>
      </c>
      <c r="K11" s="60">
        <v>9499136</v>
      </c>
      <c r="L11" s="60">
        <v>6222954</v>
      </c>
      <c r="M11" s="60">
        <v>21990890</v>
      </c>
      <c r="N11" s="60">
        <v>6299100</v>
      </c>
      <c r="O11" s="60">
        <v>7148134</v>
      </c>
      <c r="P11" s="60">
        <v>7480882</v>
      </c>
      <c r="Q11" s="60">
        <v>20928116</v>
      </c>
      <c r="R11" s="60">
        <v>5026172</v>
      </c>
      <c r="S11" s="60">
        <v>7308048</v>
      </c>
      <c r="T11" s="60">
        <v>5969461</v>
      </c>
      <c r="U11" s="60">
        <v>18303681</v>
      </c>
      <c r="V11" s="60">
        <v>79462025</v>
      </c>
      <c r="W11" s="60">
        <v>83011336</v>
      </c>
      <c r="X11" s="60">
        <v>-3549311</v>
      </c>
      <c r="Y11" s="61">
        <v>-4.28</v>
      </c>
      <c r="Z11" s="62">
        <v>73123256</v>
      </c>
    </row>
    <row r="12" spans="1:26" ht="13.5">
      <c r="A12" s="58" t="s">
        <v>38</v>
      </c>
      <c r="B12" s="19">
        <v>7771465</v>
      </c>
      <c r="C12" s="19">
        <v>0</v>
      </c>
      <c r="D12" s="59">
        <v>8484000</v>
      </c>
      <c r="E12" s="60">
        <v>9257338</v>
      </c>
      <c r="F12" s="60">
        <v>829881</v>
      </c>
      <c r="G12" s="60">
        <v>585675</v>
      </c>
      <c r="H12" s="60">
        <v>585675</v>
      </c>
      <c r="I12" s="60">
        <v>2001231</v>
      </c>
      <c r="J12" s="60">
        <v>585675</v>
      </c>
      <c r="K12" s="60">
        <v>585675</v>
      </c>
      <c r="L12" s="60">
        <v>585675</v>
      </c>
      <c r="M12" s="60">
        <v>1757025</v>
      </c>
      <c r="N12" s="60">
        <v>918516</v>
      </c>
      <c r="O12" s="60">
        <v>-2411</v>
      </c>
      <c r="P12" s="60">
        <v>-45887</v>
      </c>
      <c r="Q12" s="60">
        <v>870218</v>
      </c>
      <c r="R12" s="60">
        <v>639234</v>
      </c>
      <c r="S12" s="60">
        <v>626983</v>
      </c>
      <c r="T12" s="60">
        <v>2420612</v>
      </c>
      <c r="U12" s="60">
        <v>3686829</v>
      </c>
      <c r="V12" s="60">
        <v>8315303</v>
      </c>
      <c r="W12" s="60">
        <v>8484385</v>
      </c>
      <c r="X12" s="60">
        <v>-169082</v>
      </c>
      <c r="Y12" s="61">
        <v>-1.99</v>
      </c>
      <c r="Z12" s="62">
        <v>9257338</v>
      </c>
    </row>
    <row r="13" spans="1:26" ht="13.5">
      <c r="A13" s="58" t="s">
        <v>279</v>
      </c>
      <c r="B13" s="19">
        <v>20124097</v>
      </c>
      <c r="C13" s="19">
        <v>0</v>
      </c>
      <c r="D13" s="59">
        <v>24854000</v>
      </c>
      <c r="E13" s="60">
        <v>21338501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14974305</v>
      </c>
      <c r="P13" s="60">
        <v>0</v>
      </c>
      <c r="Q13" s="60">
        <v>14974305</v>
      </c>
      <c r="R13" s="60">
        <v>0</v>
      </c>
      <c r="S13" s="60">
        <v>0</v>
      </c>
      <c r="T13" s="60">
        <v>0</v>
      </c>
      <c r="U13" s="60">
        <v>0</v>
      </c>
      <c r="V13" s="60">
        <v>14974305</v>
      </c>
      <c r="W13" s="60">
        <v>24854400</v>
      </c>
      <c r="X13" s="60">
        <v>-9880095</v>
      </c>
      <c r="Y13" s="61">
        <v>-39.75</v>
      </c>
      <c r="Z13" s="62">
        <v>21338501</v>
      </c>
    </row>
    <row r="14" spans="1:26" ht="13.5">
      <c r="A14" s="58" t="s">
        <v>40</v>
      </c>
      <c r="B14" s="19">
        <v>0</v>
      </c>
      <c r="C14" s="19">
        <v>0</v>
      </c>
      <c r="D14" s="59">
        <v>1364000</v>
      </c>
      <c r="E14" s="60">
        <v>1363500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1363500</v>
      </c>
      <c r="X14" s="60">
        <v>-1363500</v>
      </c>
      <c r="Y14" s="61">
        <v>-100</v>
      </c>
      <c r="Z14" s="62">
        <v>1363500</v>
      </c>
    </row>
    <row r="15" spans="1:26" ht="13.5">
      <c r="A15" s="58" t="s">
        <v>41</v>
      </c>
      <c r="B15" s="19">
        <v>36242982</v>
      </c>
      <c r="C15" s="19">
        <v>0</v>
      </c>
      <c r="D15" s="59">
        <v>47081000</v>
      </c>
      <c r="E15" s="60">
        <v>47181294</v>
      </c>
      <c r="F15" s="60">
        <v>17392</v>
      </c>
      <c r="G15" s="60">
        <v>5476969</v>
      </c>
      <c r="H15" s="60">
        <v>32809</v>
      </c>
      <c r="I15" s="60">
        <v>5527170</v>
      </c>
      <c r="J15" s="60">
        <v>18051</v>
      </c>
      <c r="K15" s="60">
        <v>0</v>
      </c>
      <c r="L15" s="60">
        <v>2656565</v>
      </c>
      <c r="M15" s="60">
        <v>2674616</v>
      </c>
      <c r="N15" s="60">
        <v>2870895</v>
      </c>
      <c r="O15" s="60">
        <v>13402375</v>
      </c>
      <c r="P15" s="60">
        <v>2670674</v>
      </c>
      <c r="Q15" s="60">
        <v>18943944</v>
      </c>
      <c r="R15" s="60">
        <v>2730873</v>
      </c>
      <c r="S15" s="60">
        <v>2757981</v>
      </c>
      <c r="T15" s="60">
        <v>8615029</v>
      </c>
      <c r="U15" s="60">
        <v>14103883</v>
      </c>
      <c r="V15" s="60">
        <v>41249613</v>
      </c>
      <c r="W15" s="60">
        <v>47081590</v>
      </c>
      <c r="X15" s="60">
        <v>-5831977</v>
      </c>
      <c r="Y15" s="61">
        <v>-12.39</v>
      </c>
      <c r="Z15" s="62">
        <v>47181294</v>
      </c>
    </row>
    <row r="16" spans="1:26" ht="13.5">
      <c r="A16" s="69" t="s">
        <v>42</v>
      </c>
      <c r="B16" s="19">
        <v>1508958</v>
      </c>
      <c r="C16" s="19">
        <v>0</v>
      </c>
      <c r="D16" s="59">
        <v>2400000</v>
      </c>
      <c r="E16" s="60">
        <v>88954971</v>
      </c>
      <c r="F16" s="60">
        <v>9364898</v>
      </c>
      <c r="G16" s="60">
        <v>9575184</v>
      </c>
      <c r="H16" s="60">
        <v>466913</v>
      </c>
      <c r="I16" s="60">
        <v>19406995</v>
      </c>
      <c r="J16" s="60">
        <v>341001</v>
      </c>
      <c r="K16" s="60">
        <v>4962181</v>
      </c>
      <c r="L16" s="60">
        <v>3979151</v>
      </c>
      <c r="M16" s="60">
        <v>9282333</v>
      </c>
      <c r="N16" s="60">
        <v>712246</v>
      </c>
      <c r="O16" s="60">
        <v>1097662</v>
      </c>
      <c r="P16" s="60">
        <v>2161173</v>
      </c>
      <c r="Q16" s="60">
        <v>3971081</v>
      </c>
      <c r="R16" s="60">
        <v>616574</v>
      </c>
      <c r="S16" s="60">
        <v>155512</v>
      </c>
      <c r="T16" s="60">
        <v>49538685</v>
      </c>
      <c r="U16" s="60">
        <v>50310771</v>
      </c>
      <c r="V16" s="60">
        <v>82971180</v>
      </c>
      <c r="W16" s="60">
        <v>2400000</v>
      </c>
      <c r="X16" s="60">
        <v>80571180</v>
      </c>
      <c r="Y16" s="61">
        <v>3357.13</v>
      </c>
      <c r="Z16" s="62">
        <v>88954971</v>
      </c>
    </row>
    <row r="17" spans="1:26" ht="13.5">
      <c r="A17" s="58" t="s">
        <v>43</v>
      </c>
      <c r="B17" s="19">
        <v>115887875</v>
      </c>
      <c r="C17" s="19">
        <v>0</v>
      </c>
      <c r="D17" s="59">
        <v>40579000</v>
      </c>
      <c r="E17" s="60">
        <v>96586613</v>
      </c>
      <c r="F17" s="60">
        <v>3428133</v>
      </c>
      <c r="G17" s="60">
        <v>3424567</v>
      </c>
      <c r="H17" s="60">
        <v>4098172</v>
      </c>
      <c r="I17" s="60">
        <v>10950872</v>
      </c>
      <c r="J17" s="60">
        <v>2685627</v>
      </c>
      <c r="K17" s="60">
        <v>3658550</v>
      </c>
      <c r="L17" s="60">
        <v>2605765</v>
      </c>
      <c r="M17" s="60">
        <v>8949942</v>
      </c>
      <c r="N17" s="60">
        <v>4883542</v>
      </c>
      <c r="O17" s="60">
        <v>4193253</v>
      </c>
      <c r="P17" s="60">
        <v>8674661</v>
      </c>
      <c r="Q17" s="60">
        <v>17751456</v>
      </c>
      <c r="R17" s="60">
        <v>2442930</v>
      </c>
      <c r="S17" s="60">
        <v>5259439</v>
      </c>
      <c r="T17" s="60">
        <v>12727190</v>
      </c>
      <c r="U17" s="60">
        <v>20429559</v>
      </c>
      <c r="V17" s="60">
        <v>58081829</v>
      </c>
      <c r="W17" s="60">
        <v>40578944</v>
      </c>
      <c r="X17" s="60">
        <v>17502885</v>
      </c>
      <c r="Y17" s="61">
        <v>43.13</v>
      </c>
      <c r="Z17" s="62">
        <v>96586613</v>
      </c>
    </row>
    <row r="18" spans="1:26" ht="13.5">
      <c r="A18" s="70" t="s">
        <v>44</v>
      </c>
      <c r="B18" s="71">
        <f>SUM(B11:B17)</f>
        <v>237140970</v>
      </c>
      <c r="C18" s="71">
        <f>SUM(C11:C17)</f>
        <v>0</v>
      </c>
      <c r="D18" s="72">
        <f aca="true" t="shared" si="1" ref="D18:Z18">SUM(D11:D17)</f>
        <v>207773000</v>
      </c>
      <c r="E18" s="73">
        <f t="shared" si="1"/>
        <v>337805473</v>
      </c>
      <c r="F18" s="73">
        <f t="shared" si="1"/>
        <v>19309487</v>
      </c>
      <c r="G18" s="73">
        <f t="shared" si="1"/>
        <v>24798716</v>
      </c>
      <c r="H18" s="73">
        <f t="shared" si="1"/>
        <v>12017403</v>
      </c>
      <c r="I18" s="73">
        <f t="shared" si="1"/>
        <v>56125606</v>
      </c>
      <c r="J18" s="73">
        <f t="shared" si="1"/>
        <v>9899154</v>
      </c>
      <c r="K18" s="73">
        <f t="shared" si="1"/>
        <v>18705542</v>
      </c>
      <c r="L18" s="73">
        <f t="shared" si="1"/>
        <v>16050110</v>
      </c>
      <c r="M18" s="73">
        <f t="shared" si="1"/>
        <v>44654806</v>
      </c>
      <c r="N18" s="73">
        <f t="shared" si="1"/>
        <v>15684299</v>
      </c>
      <c r="O18" s="73">
        <f t="shared" si="1"/>
        <v>40813318</v>
      </c>
      <c r="P18" s="73">
        <f t="shared" si="1"/>
        <v>20941503</v>
      </c>
      <c r="Q18" s="73">
        <f t="shared" si="1"/>
        <v>77439120</v>
      </c>
      <c r="R18" s="73">
        <f t="shared" si="1"/>
        <v>11455783</v>
      </c>
      <c r="S18" s="73">
        <f t="shared" si="1"/>
        <v>16107963</v>
      </c>
      <c r="T18" s="73">
        <f t="shared" si="1"/>
        <v>79270977</v>
      </c>
      <c r="U18" s="73">
        <f t="shared" si="1"/>
        <v>106834723</v>
      </c>
      <c r="V18" s="73">
        <f t="shared" si="1"/>
        <v>285054255</v>
      </c>
      <c r="W18" s="73">
        <f t="shared" si="1"/>
        <v>207774155</v>
      </c>
      <c r="X18" s="73">
        <f t="shared" si="1"/>
        <v>77280100</v>
      </c>
      <c r="Y18" s="67">
        <f>+IF(W18&lt;&gt;0,(X18/W18)*100,0)</f>
        <v>37.194279529135855</v>
      </c>
      <c r="Z18" s="74">
        <f t="shared" si="1"/>
        <v>337805473</v>
      </c>
    </row>
    <row r="19" spans="1:26" ht="13.5">
      <c r="A19" s="70" t="s">
        <v>45</v>
      </c>
      <c r="B19" s="75">
        <f>+B10-B18</f>
        <v>-56895957</v>
      </c>
      <c r="C19" s="75">
        <f>+C10-C18</f>
        <v>0</v>
      </c>
      <c r="D19" s="76">
        <f aca="true" t="shared" si="2" ref="D19:Z19">+D10-D18</f>
        <v>-2930000</v>
      </c>
      <c r="E19" s="77">
        <f t="shared" si="2"/>
        <v>-28181418</v>
      </c>
      <c r="F19" s="77">
        <f t="shared" si="2"/>
        <v>26563066</v>
      </c>
      <c r="G19" s="77">
        <f t="shared" si="2"/>
        <v>-11965515</v>
      </c>
      <c r="H19" s="77">
        <f t="shared" si="2"/>
        <v>9907091</v>
      </c>
      <c r="I19" s="77">
        <f t="shared" si="2"/>
        <v>24504642</v>
      </c>
      <c r="J19" s="77">
        <f t="shared" si="2"/>
        <v>-6375776</v>
      </c>
      <c r="K19" s="77">
        <f t="shared" si="2"/>
        <v>13016634</v>
      </c>
      <c r="L19" s="77">
        <f t="shared" si="2"/>
        <v>27172804</v>
      </c>
      <c r="M19" s="77">
        <f t="shared" si="2"/>
        <v>33813662</v>
      </c>
      <c r="N19" s="77">
        <f t="shared" si="2"/>
        <v>14514634</v>
      </c>
      <c r="O19" s="77">
        <f t="shared" si="2"/>
        <v>-24475621</v>
      </c>
      <c r="P19" s="77">
        <f t="shared" si="2"/>
        <v>557967</v>
      </c>
      <c r="Q19" s="77">
        <f t="shared" si="2"/>
        <v>-9403020</v>
      </c>
      <c r="R19" s="77">
        <f t="shared" si="2"/>
        <v>28191915</v>
      </c>
      <c r="S19" s="77">
        <f t="shared" si="2"/>
        <v>6413990</v>
      </c>
      <c r="T19" s="77">
        <f t="shared" si="2"/>
        <v>-61423720</v>
      </c>
      <c r="U19" s="77">
        <f t="shared" si="2"/>
        <v>-26817815</v>
      </c>
      <c r="V19" s="77">
        <f t="shared" si="2"/>
        <v>22097469</v>
      </c>
      <c r="W19" s="77">
        <f>IF(E10=E18,0,W10-W18)</f>
        <v>-2931224</v>
      </c>
      <c r="X19" s="77">
        <f t="shared" si="2"/>
        <v>25028693</v>
      </c>
      <c r="Y19" s="78">
        <f>+IF(W19&lt;&gt;0,(X19/W19)*100,0)</f>
        <v>-853.8649042174873</v>
      </c>
      <c r="Z19" s="79">
        <f t="shared" si="2"/>
        <v>-28181418</v>
      </c>
    </row>
    <row r="20" spans="1:26" ht="13.5">
      <c r="A20" s="58" t="s">
        <v>46</v>
      </c>
      <c r="B20" s="19">
        <v>48270276</v>
      </c>
      <c r="C20" s="19">
        <v>0</v>
      </c>
      <c r="D20" s="59">
        <v>69570000</v>
      </c>
      <c r="E20" s="60">
        <v>29570000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8791154</v>
      </c>
      <c r="M20" s="60">
        <v>8791154</v>
      </c>
      <c r="N20" s="60">
        <v>1933408</v>
      </c>
      <c r="O20" s="60">
        <v>1135147</v>
      </c>
      <c r="P20" s="60">
        <v>0</v>
      </c>
      <c r="Q20" s="60">
        <v>3068555</v>
      </c>
      <c r="R20" s="60">
        <v>0</v>
      </c>
      <c r="S20" s="60">
        <v>0</v>
      </c>
      <c r="T20" s="60">
        <v>0</v>
      </c>
      <c r="U20" s="60">
        <v>0</v>
      </c>
      <c r="V20" s="60">
        <v>11859709</v>
      </c>
      <c r="W20" s="60">
        <v>69570000</v>
      </c>
      <c r="X20" s="60">
        <v>-57710291</v>
      </c>
      <c r="Y20" s="61">
        <v>-82.95</v>
      </c>
      <c r="Z20" s="62">
        <v>29570000</v>
      </c>
    </row>
    <row r="21" spans="1:26" ht="13.5">
      <c r="A21" s="58" t="s">
        <v>280</v>
      </c>
      <c r="B21" s="80">
        <v>978405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-7647276</v>
      </c>
      <c r="C22" s="86">
        <f>SUM(C19:C21)</f>
        <v>0</v>
      </c>
      <c r="D22" s="87">
        <f aca="true" t="shared" si="3" ref="D22:Z22">SUM(D19:D21)</f>
        <v>66640000</v>
      </c>
      <c r="E22" s="88">
        <f t="shared" si="3"/>
        <v>1388582</v>
      </c>
      <c r="F22" s="88">
        <f t="shared" si="3"/>
        <v>26563066</v>
      </c>
      <c r="G22" s="88">
        <f t="shared" si="3"/>
        <v>-11965515</v>
      </c>
      <c r="H22" s="88">
        <f t="shared" si="3"/>
        <v>9907091</v>
      </c>
      <c r="I22" s="88">
        <f t="shared" si="3"/>
        <v>24504642</v>
      </c>
      <c r="J22" s="88">
        <f t="shared" si="3"/>
        <v>-6375776</v>
      </c>
      <c r="K22" s="88">
        <f t="shared" si="3"/>
        <v>13016634</v>
      </c>
      <c r="L22" s="88">
        <f t="shared" si="3"/>
        <v>35963958</v>
      </c>
      <c r="M22" s="88">
        <f t="shared" si="3"/>
        <v>42604816</v>
      </c>
      <c r="N22" s="88">
        <f t="shared" si="3"/>
        <v>16448042</v>
      </c>
      <c r="O22" s="88">
        <f t="shared" si="3"/>
        <v>-23340474</v>
      </c>
      <c r="P22" s="88">
        <f t="shared" si="3"/>
        <v>557967</v>
      </c>
      <c r="Q22" s="88">
        <f t="shared" si="3"/>
        <v>-6334465</v>
      </c>
      <c r="R22" s="88">
        <f t="shared" si="3"/>
        <v>28191915</v>
      </c>
      <c r="S22" s="88">
        <f t="shared" si="3"/>
        <v>6413990</v>
      </c>
      <c r="T22" s="88">
        <f t="shared" si="3"/>
        <v>-61423720</v>
      </c>
      <c r="U22" s="88">
        <f t="shared" si="3"/>
        <v>-26817815</v>
      </c>
      <c r="V22" s="88">
        <f t="shared" si="3"/>
        <v>33957178</v>
      </c>
      <c r="W22" s="88">
        <f t="shared" si="3"/>
        <v>66638776</v>
      </c>
      <c r="X22" s="88">
        <f t="shared" si="3"/>
        <v>-32681598</v>
      </c>
      <c r="Y22" s="89">
        <f>+IF(W22&lt;&gt;0,(X22/W22)*100,0)</f>
        <v>-49.042914593749444</v>
      </c>
      <c r="Z22" s="90">
        <f t="shared" si="3"/>
        <v>1388582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-7647276</v>
      </c>
      <c r="C24" s="75">
        <f>SUM(C22:C23)</f>
        <v>0</v>
      </c>
      <c r="D24" s="76">
        <f aca="true" t="shared" si="4" ref="D24:Z24">SUM(D22:D23)</f>
        <v>66640000</v>
      </c>
      <c r="E24" s="77">
        <f t="shared" si="4"/>
        <v>1388582</v>
      </c>
      <c r="F24" s="77">
        <f t="shared" si="4"/>
        <v>26563066</v>
      </c>
      <c r="G24" s="77">
        <f t="shared" si="4"/>
        <v>-11965515</v>
      </c>
      <c r="H24" s="77">
        <f t="shared" si="4"/>
        <v>9907091</v>
      </c>
      <c r="I24" s="77">
        <f t="shared" si="4"/>
        <v>24504642</v>
      </c>
      <c r="J24" s="77">
        <f t="shared" si="4"/>
        <v>-6375776</v>
      </c>
      <c r="K24" s="77">
        <f t="shared" si="4"/>
        <v>13016634</v>
      </c>
      <c r="L24" s="77">
        <f t="shared" si="4"/>
        <v>35963958</v>
      </c>
      <c r="M24" s="77">
        <f t="shared" si="4"/>
        <v>42604816</v>
      </c>
      <c r="N24" s="77">
        <f t="shared" si="4"/>
        <v>16448042</v>
      </c>
      <c r="O24" s="77">
        <f t="shared" si="4"/>
        <v>-23340474</v>
      </c>
      <c r="P24" s="77">
        <f t="shared" si="4"/>
        <v>557967</v>
      </c>
      <c r="Q24" s="77">
        <f t="shared" si="4"/>
        <v>-6334465</v>
      </c>
      <c r="R24" s="77">
        <f t="shared" si="4"/>
        <v>28191915</v>
      </c>
      <c r="S24" s="77">
        <f t="shared" si="4"/>
        <v>6413990</v>
      </c>
      <c r="T24" s="77">
        <f t="shared" si="4"/>
        <v>-61423720</v>
      </c>
      <c r="U24" s="77">
        <f t="shared" si="4"/>
        <v>-26817815</v>
      </c>
      <c r="V24" s="77">
        <f t="shared" si="4"/>
        <v>33957178</v>
      </c>
      <c r="W24" s="77">
        <f t="shared" si="4"/>
        <v>66638776</v>
      </c>
      <c r="X24" s="77">
        <f t="shared" si="4"/>
        <v>-32681598</v>
      </c>
      <c r="Y24" s="78">
        <f>+IF(W24&lt;&gt;0,(X24/W24)*100,0)</f>
        <v>-49.042914593749444</v>
      </c>
      <c r="Z24" s="79">
        <f t="shared" si="4"/>
        <v>1388582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45889399</v>
      </c>
      <c r="C27" s="22">
        <v>0</v>
      </c>
      <c r="D27" s="99">
        <v>105731000</v>
      </c>
      <c r="E27" s="100">
        <v>84545000</v>
      </c>
      <c r="F27" s="100">
        <v>16353417</v>
      </c>
      <c r="G27" s="100">
        <v>1983107</v>
      </c>
      <c r="H27" s="100">
        <v>6280901</v>
      </c>
      <c r="I27" s="100">
        <v>24617425</v>
      </c>
      <c r="J27" s="100">
        <v>9751120</v>
      </c>
      <c r="K27" s="100">
        <v>3513731</v>
      </c>
      <c r="L27" s="100">
        <v>4163602</v>
      </c>
      <c r="M27" s="100">
        <v>17428453</v>
      </c>
      <c r="N27" s="100">
        <v>2163394</v>
      </c>
      <c r="O27" s="100">
        <v>4279969</v>
      </c>
      <c r="P27" s="100">
        <v>3397867</v>
      </c>
      <c r="Q27" s="100">
        <v>9841230</v>
      </c>
      <c r="R27" s="100">
        <v>5017016</v>
      </c>
      <c r="S27" s="100">
        <v>6723805</v>
      </c>
      <c r="T27" s="100">
        <v>7067954</v>
      </c>
      <c r="U27" s="100">
        <v>18808775</v>
      </c>
      <c r="V27" s="100">
        <v>70695883</v>
      </c>
      <c r="W27" s="100">
        <v>84545000</v>
      </c>
      <c r="X27" s="100">
        <v>-13849117</v>
      </c>
      <c r="Y27" s="101">
        <v>-16.38</v>
      </c>
      <c r="Z27" s="102">
        <v>84545000</v>
      </c>
    </row>
    <row r="28" spans="1:26" ht="13.5">
      <c r="A28" s="103" t="s">
        <v>46</v>
      </c>
      <c r="B28" s="19">
        <v>26904851</v>
      </c>
      <c r="C28" s="19">
        <v>0</v>
      </c>
      <c r="D28" s="59">
        <v>69570000</v>
      </c>
      <c r="E28" s="60">
        <v>54500000</v>
      </c>
      <c r="F28" s="60">
        <v>1847115</v>
      </c>
      <c r="G28" s="60">
        <v>834958</v>
      </c>
      <c r="H28" s="60">
        <v>384511</v>
      </c>
      <c r="I28" s="60">
        <v>3066584</v>
      </c>
      <c r="J28" s="60">
        <v>8332519</v>
      </c>
      <c r="K28" s="60">
        <v>3513731</v>
      </c>
      <c r="L28" s="60">
        <v>663602</v>
      </c>
      <c r="M28" s="60">
        <v>12509852</v>
      </c>
      <c r="N28" s="60">
        <v>1889710</v>
      </c>
      <c r="O28" s="60">
        <v>4262937</v>
      </c>
      <c r="P28" s="60">
        <v>3332385</v>
      </c>
      <c r="Q28" s="60">
        <v>9485032</v>
      </c>
      <c r="R28" s="60">
        <v>3822094</v>
      </c>
      <c r="S28" s="60">
        <v>6688879</v>
      </c>
      <c r="T28" s="60">
        <v>1862104</v>
      </c>
      <c r="U28" s="60">
        <v>12373077</v>
      </c>
      <c r="V28" s="60">
        <v>37434545</v>
      </c>
      <c r="W28" s="60">
        <v>54500000</v>
      </c>
      <c r="X28" s="60">
        <v>-17065455</v>
      </c>
      <c r="Y28" s="61">
        <v>-31.31</v>
      </c>
      <c r="Z28" s="62">
        <v>54500000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14224000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14224000</v>
      </c>
      <c r="X29" s="60">
        <v>-14224000</v>
      </c>
      <c r="Y29" s="61">
        <v>-100</v>
      </c>
      <c r="Z29" s="62">
        <v>14224000</v>
      </c>
    </row>
    <row r="30" spans="1:26" ht="13.5">
      <c r="A30" s="58" t="s">
        <v>52</v>
      </c>
      <c r="B30" s="19">
        <v>0</v>
      </c>
      <c r="C30" s="19">
        <v>0</v>
      </c>
      <c r="D30" s="59">
        <v>30000000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18984548</v>
      </c>
      <c r="C31" s="19">
        <v>0</v>
      </c>
      <c r="D31" s="59">
        <v>6161000</v>
      </c>
      <c r="E31" s="60">
        <v>15821000</v>
      </c>
      <c r="F31" s="60">
        <v>14506302</v>
      </c>
      <c r="G31" s="60">
        <v>1148149</v>
      </c>
      <c r="H31" s="60">
        <v>5896390</v>
      </c>
      <c r="I31" s="60">
        <v>21550841</v>
      </c>
      <c r="J31" s="60">
        <v>1418601</v>
      </c>
      <c r="K31" s="60">
        <v>0</v>
      </c>
      <c r="L31" s="60">
        <v>3500000</v>
      </c>
      <c r="M31" s="60">
        <v>4918601</v>
      </c>
      <c r="N31" s="60">
        <v>273684</v>
      </c>
      <c r="O31" s="60">
        <v>17032</v>
      </c>
      <c r="P31" s="60">
        <v>65482</v>
      </c>
      <c r="Q31" s="60">
        <v>356198</v>
      </c>
      <c r="R31" s="60">
        <v>1194922</v>
      </c>
      <c r="S31" s="60">
        <v>34926</v>
      </c>
      <c r="T31" s="60">
        <v>5205850</v>
      </c>
      <c r="U31" s="60">
        <v>6435698</v>
      </c>
      <c r="V31" s="60">
        <v>33261338</v>
      </c>
      <c r="W31" s="60">
        <v>15821000</v>
      </c>
      <c r="X31" s="60">
        <v>17440338</v>
      </c>
      <c r="Y31" s="61">
        <v>110.24</v>
      </c>
      <c r="Z31" s="62">
        <v>15821000</v>
      </c>
    </row>
    <row r="32" spans="1:26" ht="13.5">
      <c r="A32" s="70" t="s">
        <v>54</v>
      </c>
      <c r="B32" s="22">
        <f>SUM(B28:B31)</f>
        <v>45889399</v>
      </c>
      <c r="C32" s="22">
        <f>SUM(C28:C31)</f>
        <v>0</v>
      </c>
      <c r="D32" s="99">
        <f aca="true" t="shared" si="5" ref="D32:Z32">SUM(D28:D31)</f>
        <v>105731000</v>
      </c>
      <c r="E32" s="100">
        <f t="shared" si="5"/>
        <v>84545000</v>
      </c>
      <c r="F32" s="100">
        <f t="shared" si="5"/>
        <v>16353417</v>
      </c>
      <c r="G32" s="100">
        <f t="shared" si="5"/>
        <v>1983107</v>
      </c>
      <c r="H32" s="100">
        <f t="shared" si="5"/>
        <v>6280901</v>
      </c>
      <c r="I32" s="100">
        <f t="shared" si="5"/>
        <v>24617425</v>
      </c>
      <c r="J32" s="100">
        <f t="shared" si="5"/>
        <v>9751120</v>
      </c>
      <c r="K32" s="100">
        <f t="shared" si="5"/>
        <v>3513731</v>
      </c>
      <c r="L32" s="100">
        <f t="shared" si="5"/>
        <v>4163602</v>
      </c>
      <c r="M32" s="100">
        <f t="shared" si="5"/>
        <v>17428453</v>
      </c>
      <c r="N32" s="100">
        <f t="shared" si="5"/>
        <v>2163394</v>
      </c>
      <c r="O32" s="100">
        <f t="shared" si="5"/>
        <v>4279969</v>
      </c>
      <c r="P32" s="100">
        <f t="shared" si="5"/>
        <v>3397867</v>
      </c>
      <c r="Q32" s="100">
        <f t="shared" si="5"/>
        <v>9841230</v>
      </c>
      <c r="R32" s="100">
        <f t="shared" si="5"/>
        <v>5017016</v>
      </c>
      <c r="S32" s="100">
        <f t="shared" si="5"/>
        <v>6723805</v>
      </c>
      <c r="T32" s="100">
        <f t="shared" si="5"/>
        <v>7067954</v>
      </c>
      <c r="U32" s="100">
        <f t="shared" si="5"/>
        <v>18808775</v>
      </c>
      <c r="V32" s="100">
        <f t="shared" si="5"/>
        <v>70695883</v>
      </c>
      <c r="W32" s="100">
        <f t="shared" si="5"/>
        <v>84545000</v>
      </c>
      <c r="X32" s="100">
        <f t="shared" si="5"/>
        <v>-13849117</v>
      </c>
      <c r="Y32" s="101">
        <f>+IF(W32&lt;&gt;0,(X32/W32)*100,0)</f>
        <v>-16.380764090129517</v>
      </c>
      <c r="Z32" s="102">
        <f t="shared" si="5"/>
        <v>84545000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81271352</v>
      </c>
      <c r="C35" s="19">
        <v>0</v>
      </c>
      <c r="D35" s="59">
        <v>56619000</v>
      </c>
      <c r="E35" s="60">
        <v>56619000</v>
      </c>
      <c r="F35" s="60">
        <v>175257757</v>
      </c>
      <c r="G35" s="60">
        <v>289137574</v>
      </c>
      <c r="H35" s="60">
        <v>154112800</v>
      </c>
      <c r="I35" s="60">
        <v>154112800</v>
      </c>
      <c r="J35" s="60">
        <v>129993739</v>
      </c>
      <c r="K35" s="60">
        <v>161550985</v>
      </c>
      <c r="L35" s="60">
        <v>164534708</v>
      </c>
      <c r="M35" s="60">
        <v>164534708</v>
      </c>
      <c r="N35" s="60">
        <v>217356511</v>
      </c>
      <c r="O35" s="60">
        <v>213897834</v>
      </c>
      <c r="P35" s="60">
        <v>240093152</v>
      </c>
      <c r="Q35" s="60">
        <v>240093152</v>
      </c>
      <c r="R35" s="60">
        <v>95333145</v>
      </c>
      <c r="S35" s="60">
        <v>96526197</v>
      </c>
      <c r="T35" s="60">
        <v>70853964</v>
      </c>
      <c r="U35" s="60">
        <v>70853964</v>
      </c>
      <c r="V35" s="60">
        <v>70853964</v>
      </c>
      <c r="W35" s="60">
        <v>56619000</v>
      </c>
      <c r="X35" s="60">
        <v>14234964</v>
      </c>
      <c r="Y35" s="61">
        <v>25.14</v>
      </c>
      <c r="Z35" s="62">
        <v>56619000</v>
      </c>
    </row>
    <row r="36" spans="1:26" ht="13.5">
      <c r="A36" s="58" t="s">
        <v>57</v>
      </c>
      <c r="B36" s="19">
        <v>440182344</v>
      </c>
      <c r="C36" s="19">
        <v>0</v>
      </c>
      <c r="D36" s="59">
        <v>519543000</v>
      </c>
      <c r="E36" s="60">
        <v>519543000</v>
      </c>
      <c r="F36" s="60">
        <v>460883638</v>
      </c>
      <c r="G36" s="60">
        <v>427594033</v>
      </c>
      <c r="H36" s="60">
        <v>479509001</v>
      </c>
      <c r="I36" s="60">
        <v>479509001</v>
      </c>
      <c r="J36" s="60">
        <v>481571907</v>
      </c>
      <c r="K36" s="60">
        <v>485085638</v>
      </c>
      <c r="L36" s="60">
        <v>478624424</v>
      </c>
      <c r="M36" s="60">
        <v>478624424</v>
      </c>
      <c r="N36" s="60">
        <v>505858819</v>
      </c>
      <c r="O36" s="60">
        <v>519777718</v>
      </c>
      <c r="P36" s="60">
        <v>500204443</v>
      </c>
      <c r="Q36" s="60">
        <v>500204443</v>
      </c>
      <c r="R36" s="60">
        <v>514954002</v>
      </c>
      <c r="S36" s="60">
        <v>523005093</v>
      </c>
      <c r="T36" s="60">
        <v>537956305</v>
      </c>
      <c r="U36" s="60">
        <v>537956305</v>
      </c>
      <c r="V36" s="60">
        <v>537956305</v>
      </c>
      <c r="W36" s="60">
        <v>519543000</v>
      </c>
      <c r="X36" s="60">
        <v>18413305</v>
      </c>
      <c r="Y36" s="61">
        <v>3.54</v>
      </c>
      <c r="Z36" s="62">
        <v>519543000</v>
      </c>
    </row>
    <row r="37" spans="1:26" ht="13.5">
      <c r="A37" s="58" t="s">
        <v>58</v>
      </c>
      <c r="B37" s="19">
        <v>58392733</v>
      </c>
      <c r="C37" s="19">
        <v>0</v>
      </c>
      <c r="D37" s="59">
        <v>25150000</v>
      </c>
      <c r="E37" s="60">
        <v>25150000</v>
      </c>
      <c r="F37" s="60">
        <v>148594729</v>
      </c>
      <c r="G37" s="60">
        <v>42401297</v>
      </c>
      <c r="H37" s="60">
        <v>90880770</v>
      </c>
      <c r="I37" s="60">
        <v>90880770</v>
      </c>
      <c r="J37" s="60">
        <v>64908015</v>
      </c>
      <c r="K37" s="60">
        <v>109061930</v>
      </c>
      <c r="L37" s="60">
        <v>151526220</v>
      </c>
      <c r="M37" s="60">
        <v>151526220</v>
      </c>
      <c r="N37" s="60">
        <v>174779490</v>
      </c>
      <c r="O37" s="60">
        <v>170511949</v>
      </c>
      <c r="P37" s="60">
        <v>207244669</v>
      </c>
      <c r="Q37" s="60">
        <v>207244669</v>
      </c>
      <c r="R37" s="60">
        <v>60259307</v>
      </c>
      <c r="S37" s="60">
        <v>86328232</v>
      </c>
      <c r="T37" s="60">
        <v>70064043</v>
      </c>
      <c r="U37" s="60">
        <v>70064043</v>
      </c>
      <c r="V37" s="60">
        <v>70064043</v>
      </c>
      <c r="W37" s="60">
        <v>25150000</v>
      </c>
      <c r="X37" s="60">
        <v>44914043</v>
      </c>
      <c r="Y37" s="61">
        <v>178.58</v>
      </c>
      <c r="Z37" s="62">
        <v>25150000</v>
      </c>
    </row>
    <row r="38" spans="1:26" ht="13.5">
      <c r="A38" s="58" t="s">
        <v>59</v>
      </c>
      <c r="B38" s="19">
        <v>16003377</v>
      </c>
      <c r="C38" s="19">
        <v>0</v>
      </c>
      <c r="D38" s="59">
        <v>49715000</v>
      </c>
      <c r="E38" s="60">
        <v>49715000</v>
      </c>
      <c r="F38" s="60">
        <v>0</v>
      </c>
      <c r="G38" s="60">
        <v>17279510</v>
      </c>
      <c r="H38" s="60">
        <v>0</v>
      </c>
      <c r="I38" s="60">
        <v>0</v>
      </c>
      <c r="J38" s="60">
        <v>16840953</v>
      </c>
      <c r="K38" s="60">
        <v>18275000</v>
      </c>
      <c r="L38" s="60">
        <v>0</v>
      </c>
      <c r="M38" s="60">
        <v>0</v>
      </c>
      <c r="N38" s="60">
        <v>18275000</v>
      </c>
      <c r="O38" s="60">
        <v>25684806</v>
      </c>
      <c r="P38" s="60">
        <v>24500000</v>
      </c>
      <c r="Q38" s="60">
        <v>24500000</v>
      </c>
      <c r="R38" s="60">
        <v>24500000</v>
      </c>
      <c r="S38" s="60">
        <v>86168142</v>
      </c>
      <c r="T38" s="60">
        <v>91711310</v>
      </c>
      <c r="U38" s="60">
        <v>91711310</v>
      </c>
      <c r="V38" s="60">
        <v>91711310</v>
      </c>
      <c r="W38" s="60">
        <v>49715000</v>
      </c>
      <c r="X38" s="60">
        <v>41996310</v>
      </c>
      <c r="Y38" s="61">
        <v>84.47</v>
      </c>
      <c r="Z38" s="62">
        <v>49715000</v>
      </c>
    </row>
    <row r="39" spans="1:26" ht="13.5">
      <c r="A39" s="58" t="s">
        <v>60</v>
      </c>
      <c r="B39" s="19">
        <v>447057586</v>
      </c>
      <c r="C39" s="19">
        <v>0</v>
      </c>
      <c r="D39" s="59">
        <v>501297000</v>
      </c>
      <c r="E39" s="60">
        <v>501297000</v>
      </c>
      <c r="F39" s="60">
        <v>487546666</v>
      </c>
      <c r="G39" s="60">
        <v>657050800</v>
      </c>
      <c r="H39" s="60">
        <v>542741031</v>
      </c>
      <c r="I39" s="60">
        <v>542741031</v>
      </c>
      <c r="J39" s="60">
        <v>529816678</v>
      </c>
      <c r="K39" s="60">
        <v>519299693</v>
      </c>
      <c r="L39" s="60">
        <v>491632912</v>
      </c>
      <c r="M39" s="60">
        <v>491632912</v>
      </c>
      <c r="N39" s="60">
        <v>530160840</v>
      </c>
      <c r="O39" s="60">
        <v>537478797</v>
      </c>
      <c r="P39" s="60">
        <v>508552926</v>
      </c>
      <c r="Q39" s="60">
        <v>508552926</v>
      </c>
      <c r="R39" s="60">
        <v>525527840</v>
      </c>
      <c r="S39" s="60">
        <v>447034916</v>
      </c>
      <c r="T39" s="60">
        <v>447034916</v>
      </c>
      <c r="U39" s="60">
        <v>447034916</v>
      </c>
      <c r="V39" s="60">
        <v>447034916</v>
      </c>
      <c r="W39" s="60">
        <v>501297000</v>
      </c>
      <c r="X39" s="60">
        <v>-54262084</v>
      </c>
      <c r="Y39" s="61">
        <v>-10.82</v>
      </c>
      <c r="Z39" s="62">
        <v>501297000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27102027</v>
      </c>
      <c r="C42" s="19">
        <v>0</v>
      </c>
      <c r="D42" s="59">
        <v>71126000</v>
      </c>
      <c r="E42" s="60">
        <v>73795000</v>
      </c>
      <c r="F42" s="60">
        <v>40149524</v>
      </c>
      <c r="G42" s="60">
        <v>-4695641</v>
      </c>
      <c r="H42" s="60">
        <v>-5470842</v>
      </c>
      <c r="I42" s="60">
        <v>29983041</v>
      </c>
      <c r="J42" s="60">
        <v>5919967</v>
      </c>
      <c r="K42" s="60">
        <v>-9699202</v>
      </c>
      <c r="L42" s="60">
        <v>35418099</v>
      </c>
      <c r="M42" s="60">
        <v>31638864</v>
      </c>
      <c r="N42" s="60">
        <v>-65845</v>
      </c>
      <c r="O42" s="60">
        <v>-10471788</v>
      </c>
      <c r="P42" s="60">
        <v>17557363</v>
      </c>
      <c r="Q42" s="60">
        <v>7019730</v>
      </c>
      <c r="R42" s="60">
        <v>19111338</v>
      </c>
      <c r="S42" s="60">
        <v>5916282</v>
      </c>
      <c r="T42" s="60">
        <v>-9301270</v>
      </c>
      <c r="U42" s="60">
        <v>15726350</v>
      </c>
      <c r="V42" s="60">
        <v>84367985</v>
      </c>
      <c r="W42" s="60">
        <v>73795000</v>
      </c>
      <c r="X42" s="60">
        <v>10572985</v>
      </c>
      <c r="Y42" s="61">
        <v>14.33</v>
      </c>
      <c r="Z42" s="62">
        <v>73795000</v>
      </c>
    </row>
    <row r="43" spans="1:26" ht="13.5">
      <c r="A43" s="58" t="s">
        <v>63</v>
      </c>
      <c r="B43" s="19">
        <v>-47486458</v>
      </c>
      <c r="C43" s="19">
        <v>0</v>
      </c>
      <c r="D43" s="59">
        <v>-84585000</v>
      </c>
      <c r="E43" s="60">
        <v>-84085000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-84085000</v>
      </c>
      <c r="X43" s="60">
        <v>84085000</v>
      </c>
      <c r="Y43" s="61">
        <v>-100</v>
      </c>
      <c r="Z43" s="62">
        <v>-84085000</v>
      </c>
    </row>
    <row r="44" spans="1:26" ht="13.5">
      <c r="A44" s="58" t="s">
        <v>64</v>
      </c>
      <c r="B44" s="19">
        <v>0</v>
      </c>
      <c r="C44" s="19">
        <v>0</v>
      </c>
      <c r="D44" s="59">
        <v>12200000</v>
      </c>
      <c r="E44" s="60">
        <v>27000000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27000000</v>
      </c>
      <c r="X44" s="60">
        <v>-27000000</v>
      </c>
      <c r="Y44" s="61">
        <v>-100</v>
      </c>
      <c r="Z44" s="62">
        <v>27000000</v>
      </c>
    </row>
    <row r="45" spans="1:26" ht="13.5">
      <c r="A45" s="70" t="s">
        <v>65</v>
      </c>
      <c r="B45" s="22">
        <v>39475812</v>
      </c>
      <c r="C45" s="22">
        <v>0</v>
      </c>
      <c r="D45" s="99">
        <v>46741000</v>
      </c>
      <c r="E45" s="100">
        <v>64710000</v>
      </c>
      <c r="F45" s="100">
        <v>40149524</v>
      </c>
      <c r="G45" s="100">
        <v>35453883</v>
      </c>
      <c r="H45" s="100">
        <v>29983041</v>
      </c>
      <c r="I45" s="100">
        <v>29983041</v>
      </c>
      <c r="J45" s="100">
        <v>35903008</v>
      </c>
      <c r="K45" s="100">
        <v>26203806</v>
      </c>
      <c r="L45" s="100">
        <v>61621905</v>
      </c>
      <c r="M45" s="100">
        <v>61621905</v>
      </c>
      <c r="N45" s="100">
        <v>61556060</v>
      </c>
      <c r="O45" s="100">
        <v>51084272</v>
      </c>
      <c r="P45" s="100">
        <v>68641635</v>
      </c>
      <c r="Q45" s="100">
        <v>61556060</v>
      </c>
      <c r="R45" s="100">
        <v>87752973</v>
      </c>
      <c r="S45" s="100">
        <v>93669255</v>
      </c>
      <c r="T45" s="100">
        <v>84367985</v>
      </c>
      <c r="U45" s="100">
        <v>84367985</v>
      </c>
      <c r="V45" s="100">
        <v>84367985</v>
      </c>
      <c r="W45" s="100">
        <v>64710000</v>
      </c>
      <c r="X45" s="100">
        <v>19657985</v>
      </c>
      <c r="Y45" s="101">
        <v>30.38</v>
      </c>
      <c r="Z45" s="102">
        <v>64710000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7514293</v>
      </c>
      <c r="C49" s="52">
        <v>0</v>
      </c>
      <c r="D49" s="129">
        <v>4218064</v>
      </c>
      <c r="E49" s="54">
        <v>1741782</v>
      </c>
      <c r="F49" s="54">
        <v>0</v>
      </c>
      <c r="G49" s="54">
        <v>0</v>
      </c>
      <c r="H49" s="54">
        <v>0</v>
      </c>
      <c r="I49" s="54">
        <v>1820232</v>
      </c>
      <c r="J49" s="54">
        <v>0</v>
      </c>
      <c r="K49" s="54">
        <v>0</v>
      </c>
      <c r="L49" s="54">
        <v>0</v>
      </c>
      <c r="M49" s="54">
        <v>1503796</v>
      </c>
      <c r="N49" s="54">
        <v>0</v>
      </c>
      <c r="O49" s="54">
        <v>0</v>
      </c>
      <c r="P49" s="54">
        <v>0</v>
      </c>
      <c r="Q49" s="54">
        <v>1539564</v>
      </c>
      <c r="R49" s="54">
        <v>0</v>
      </c>
      <c r="S49" s="54">
        <v>0</v>
      </c>
      <c r="T49" s="54">
        <v>0</v>
      </c>
      <c r="U49" s="54">
        <v>26194795</v>
      </c>
      <c r="V49" s="54">
        <v>0</v>
      </c>
      <c r="W49" s="54">
        <v>44532526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186986</v>
      </c>
      <c r="C51" s="52">
        <v>0</v>
      </c>
      <c r="D51" s="129">
        <v>-5578</v>
      </c>
      <c r="E51" s="54">
        <v>344472</v>
      </c>
      <c r="F51" s="54">
        <v>0</v>
      </c>
      <c r="G51" s="54">
        <v>0</v>
      </c>
      <c r="H51" s="54">
        <v>0</v>
      </c>
      <c r="I51" s="54">
        <v>428493</v>
      </c>
      <c r="J51" s="54">
        <v>0</v>
      </c>
      <c r="K51" s="54">
        <v>0</v>
      </c>
      <c r="L51" s="54">
        <v>0</v>
      </c>
      <c r="M51" s="54">
        <v>780</v>
      </c>
      <c r="N51" s="54">
        <v>0</v>
      </c>
      <c r="O51" s="54">
        <v>0</v>
      </c>
      <c r="P51" s="54">
        <v>0</v>
      </c>
      <c r="Q51" s="54">
        <v>2250</v>
      </c>
      <c r="R51" s="54">
        <v>0</v>
      </c>
      <c r="S51" s="54">
        <v>0</v>
      </c>
      <c r="T51" s="54">
        <v>0</v>
      </c>
      <c r="U51" s="54">
        <v>-48956</v>
      </c>
      <c r="V51" s="54">
        <v>0</v>
      </c>
      <c r="W51" s="54">
        <v>908447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100.01244450032334</v>
      </c>
      <c r="C58" s="5">
        <f>IF(C67=0,0,+(C76/C67)*100)</f>
        <v>0</v>
      </c>
      <c r="D58" s="6">
        <f aca="true" t="shared" si="6" ref="D58:Z58">IF(D67=0,0,+(D76/D67)*100)</f>
        <v>83.41748762388467</v>
      </c>
      <c r="E58" s="7">
        <f t="shared" si="6"/>
        <v>85.22539561616368</v>
      </c>
      <c r="F58" s="7">
        <f t="shared" si="6"/>
        <v>110.1079907104352</v>
      </c>
      <c r="G58" s="7">
        <f t="shared" si="6"/>
        <v>73.97469744766798</v>
      </c>
      <c r="H58" s="7">
        <f t="shared" si="6"/>
        <v>39.5007633542672</v>
      </c>
      <c r="I58" s="7">
        <f t="shared" si="6"/>
        <v>65.51039543900856</v>
      </c>
      <c r="J58" s="7">
        <f t="shared" si="6"/>
        <v>260.7073095971898</v>
      </c>
      <c r="K58" s="7">
        <f t="shared" si="6"/>
        <v>111.51895591007792</v>
      </c>
      <c r="L58" s="7">
        <f t="shared" si="6"/>
        <v>122.1155913438084</v>
      </c>
      <c r="M58" s="7">
        <f t="shared" si="6"/>
        <v>149.68957316381955</v>
      </c>
      <c r="N58" s="7">
        <f t="shared" si="6"/>
        <v>89.43485440619993</v>
      </c>
      <c r="O58" s="7">
        <f t="shared" si="6"/>
        <v>138.49532673632106</v>
      </c>
      <c r="P58" s="7">
        <f t="shared" si="6"/>
        <v>-270.69381629536355</v>
      </c>
      <c r="Q58" s="7">
        <f t="shared" si="6"/>
        <v>193.10630184490384</v>
      </c>
      <c r="R58" s="7">
        <f t="shared" si="6"/>
        <v>31.958850425276434</v>
      </c>
      <c r="S58" s="7">
        <f t="shared" si="6"/>
        <v>80.35746279622202</v>
      </c>
      <c r="T58" s="7">
        <f t="shared" si="6"/>
        <v>73.50428945234381</v>
      </c>
      <c r="U58" s="7">
        <f t="shared" si="6"/>
        <v>53.02884731249718</v>
      </c>
      <c r="V58" s="7">
        <f t="shared" si="6"/>
        <v>88.84207333626556</v>
      </c>
      <c r="W58" s="7">
        <f t="shared" si="6"/>
        <v>83.68451958815173</v>
      </c>
      <c r="X58" s="7">
        <f t="shared" si="6"/>
        <v>0</v>
      </c>
      <c r="Y58" s="7">
        <f t="shared" si="6"/>
        <v>0</v>
      </c>
      <c r="Z58" s="8">
        <f t="shared" si="6"/>
        <v>85.22539561616368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80.00065960885195</v>
      </c>
      <c r="E59" s="10">
        <f t="shared" si="7"/>
        <v>80.89010712703615</v>
      </c>
      <c r="F59" s="10">
        <f t="shared" si="7"/>
        <v>126.93282473574293</v>
      </c>
      <c r="G59" s="10">
        <f t="shared" si="7"/>
        <v>66.53512897806337</v>
      </c>
      <c r="H59" s="10">
        <f t="shared" si="7"/>
        <v>58.617826347087906</v>
      </c>
      <c r="I59" s="10">
        <f t="shared" si="7"/>
        <v>83.89541555923726</v>
      </c>
      <c r="J59" s="10">
        <f t="shared" si="7"/>
        <v>-154.949474162064</v>
      </c>
      <c r="K59" s="10">
        <f t="shared" si="7"/>
        <v>41.40919638213845</v>
      </c>
      <c r="L59" s="10">
        <f t="shared" si="7"/>
        <v>63.823504310630206</v>
      </c>
      <c r="M59" s="10">
        <f t="shared" si="7"/>
        <v>438.47097276474267</v>
      </c>
      <c r="N59" s="10">
        <f t="shared" si="7"/>
        <v>58.46285305454613</v>
      </c>
      <c r="O59" s="10">
        <f t="shared" si="7"/>
        <v>58.07567225595619</v>
      </c>
      <c r="P59" s="10">
        <f t="shared" si="7"/>
        <v>80.22068155284884</v>
      </c>
      <c r="Q59" s="10">
        <f t="shared" si="7"/>
        <v>65.53524197280872</v>
      </c>
      <c r="R59" s="10">
        <f t="shared" si="7"/>
        <v>57.937156537436074</v>
      </c>
      <c r="S59" s="10">
        <f t="shared" si="7"/>
        <v>54.323145252904204</v>
      </c>
      <c r="T59" s="10">
        <f t="shared" si="7"/>
        <v>58.56359892820232</v>
      </c>
      <c r="U59" s="10">
        <f t="shared" si="7"/>
        <v>56.9219854340281</v>
      </c>
      <c r="V59" s="10">
        <f t="shared" si="7"/>
        <v>94.51895065663889</v>
      </c>
      <c r="W59" s="10">
        <f t="shared" si="7"/>
        <v>80.89010712703615</v>
      </c>
      <c r="X59" s="10">
        <f t="shared" si="7"/>
        <v>0</v>
      </c>
      <c r="Y59" s="10">
        <f t="shared" si="7"/>
        <v>0</v>
      </c>
      <c r="Z59" s="11">
        <f t="shared" si="7"/>
        <v>80.89010712703615</v>
      </c>
    </row>
    <row r="60" spans="1:26" ht="13.5">
      <c r="A60" s="38" t="s">
        <v>32</v>
      </c>
      <c r="B60" s="12">
        <f t="shared" si="7"/>
        <v>100.90556643759952</v>
      </c>
      <c r="C60" s="12">
        <f t="shared" si="7"/>
        <v>0</v>
      </c>
      <c r="D60" s="3">
        <f t="shared" si="7"/>
        <v>84.83823966275763</v>
      </c>
      <c r="E60" s="13">
        <f t="shared" si="7"/>
        <v>86.85246845481214</v>
      </c>
      <c r="F60" s="13">
        <f t="shared" si="7"/>
        <v>99.68596566372425</v>
      </c>
      <c r="G60" s="13">
        <f t="shared" si="7"/>
        <v>76.3606321624426</v>
      </c>
      <c r="H60" s="13">
        <f t="shared" si="7"/>
        <v>36.561376774463795</v>
      </c>
      <c r="I60" s="13">
        <f t="shared" si="7"/>
        <v>60.16192355703582</v>
      </c>
      <c r="J60" s="13">
        <f t="shared" si="7"/>
        <v>71.90815971867269</v>
      </c>
      <c r="K60" s="13">
        <f t="shared" si="7"/>
        <v>150.00758118105722</v>
      </c>
      <c r="L60" s="13">
        <f t="shared" si="7"/>
        <v>155.02537022908783</v>
      </c>
      <c r="M60" s="13">
        <f t="shared" si="7"/>
        <v>114.77070361771491</v>
      </c>
      <c r="N60" s="13">
        <f t="shared" si="7"/>
        <v>102.16215203768219</v>
      </c>
      <c r="O60" s="13">
        <f t="shared" si="7"/>
        <v>218.03925981459525</v>
      </c>
      <c r="P60" s="13">
        <f t="shared" si="7"/>
        <v>-93.02190054332361</v>
      </c>
      <c r="Q60" s="13">
        <f t="shared" si="7"/>
        <v>462.94383846077363</v>
      </c>
      <c r="R60" s="13">
        <f t="shared" si="7"/>
        <v>27.744191791601118</v>
      </c>
      <c r="S60" s="13">
        <f t="shared" si="7"/>
        <v>92.90520957223872</v>
      </c>
      <c r="T60" s="13">
        <f t="shared" si="7"/>
        <v>86.27731762248368</v>
      </c>
      <c r="U60" s="13">
        <f t="shared" si="7"/>
        <v>52.64474672019583</v>
      </c>
      <c r="V60" s="13">
        <f t="shared" si="7"/>
        <v>86.97858237562828</v>
      </c>
      <c r="W60" s="13">
        <f t="shared" si="7"/>
        <v>84.8388109274731</v>
      </c>
      <c r="X60" s="13">
        <f t="shared" si="7"/>
        <v>0</v>
      </c>
      <c r="Y60" s="13">
        <f t="shared" si="7"/>
        <v>0</v>
      </c>
      <c r="Z60" s="14">
        <f t="shared" si="7"/>
        <v>86.85246845481214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85.0003195500735</v>
      </c>
      <c r="E61" s="13">
        <f t="shared" si="7"/>
        <v>85.2509454522146</v>
      </c>
      <c r="F61" s="13">
        <f t="shared" si="7"/>
        <v>99.65351250918147</v>
      </c>
      <c r="G61" s="13">
        <f t="shared" si="7"/>
        <v>76.43199247119588</v>
      </c>
      <c r="H61" s="13">
        <f t="shared" si="7"/>
        <v>35.04080267525917</v>
      </c>
      <c r="I61" s="13">
        <f t="shared" si="7"/>
        <v>58.66019702488485</v>
      </c>
      <c r="J61" s="13">
        <f t="shared" si="7"/>
        <v>66.14858993651261</v>
      </c>
      <c r="K61" s="13">
        <f t="shared" si="7"/>
        <v>155.99486042594552</v>
      </c>
      <c r="L61" s="13">
        <f t="shared" si="7"/>
        <v>171.38956773804145</v>
      </c>
      <c r="M61" s="13">
        <f t="shared" si="7"/>
        <v>111.79864253393666</v>
      </c>
      <c r="N61" s="13">
        <f t="shared" si="7"/>
        <v>103.93684461533459</v>
      </c>
      <c r="O61" s="13">
        <f t="shared" si="7"/>
        <v>233.11103522480195</v>
      </c>
      <c r="P61" s="13">
        <f t="shared" si="7"/>
        <v>-70.45317507243888</v>
      </c>
      <c r="Q61" s="13">
        <f t="shared" si="7"/>
        <v>745.5541591167071</v>
      </c>
      <c r="R61" s="13">
        <f t="shared" si="7"/>
        <v>24.995035057281083</v>
      </c>
      <c r="S61" s="13">
        <f t="shared" si="7"/>
        <v>92.6635524257159</v>
      </c>
      <c r="T61" s="13">
        <f t="shared" si="7"/>
        <v>88.11520400762424</v>
      </c>
      <c r="U61" s="13">
        <f t="shared" si="7"/>
        <v>50.11297012086292</v>
      </c>
      <c r="V61" s="13">
        <f t="shared" si="7"/>
        <v>85.62477092827733</v>
      </c>
      <c r="W61" s="13">
        <f t="shared" si="7"/>
        <v>84.99973421605664</v>
      </c>
      <c r="X61" s="13">
        <f t="shared" si="7"/>
        <v>0</v>
      </c>
      <c r="Y61" s="13">
        <f t="shared" si="7"/>
        <v>0</v>
      </c>
      <c r="Z61" s="14">
        <f t="shared" si="7"/>
        <v>85.2509454522146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79.99398315282792</v>
      </c>
      <c r="E64" s="13">
        <f t="shared" si="7"/>
        <v>79.99906131225538</v>
      </c>
      <c r="F64" s="13">
        <f t="shared" si="7"/>
        <v>100</v>
      </c>
      <c r="G64" s="13">
        <f t="shared" si="7"/>
        <v>75.09673678362545</v>
      </c>
      <c r="H64" s="13">
        <f t="shared" si="7"/>
        <v>78.36080798699791</v>
      </c>
      <c r="I64" s="13">
        <f t="shared" si="7"/>
        <v>84.67749176002778</v>
      </c>
      <c r="J64" s="13">
        <f t="shared" si="7"/>
        <v>0</v>
      </c>
      <c r="K64" s="13">
        <f t="shared" si="7"/>
        <v>79.11252000473503</v>
      </c>
      <c r="L64" s="13">
        <f t="shared" si="7"/>
        <v>67.87297979838625</v>
      </c>
      <c r="M64" s="13">
        <f t="shared" si="7"/>
        <v>146.40992401864585</v>
      </c>
      <c r="N64" s="13">
        <f t="shared" si="7"/>
        <v>84.78851353058594</v>
      </c>
      <c r="O64" s="13">
        <f t="shared" si="7"/>
        <v>119.61342683230698</v>
      </c>
      <c r="P64" s="13">
        <f t="shared" si="7"/>
        <v>69.19325093315986</v>
      </c>
      <c r="Q64" s="13">
        <f t="shared" si="7"/>
        <v>87.63103843162068</v>
      </c>
      <c r="R64" s="13">
        <f t="shared" si="7"/>
        <v>65.77672129384487</v>
      </c>
      <c r="S64" s="13">
        <f t="shared" si="7"/>
        <v>74.72693079514411</v>
      </c>
      <c r="T64" s="13">
        <f t="shared" si="7"/>
        <v>69.32004379622234</v>
      </c>
      <c r="U64" s="13">
        <f t="shared" si="7"/>
        <v>69.93911007025761</v>
      </c>
      <c r="V64" s="13">
        <f t="shared" si="7"/>
        <v>87.32488973202454</v>
      </c>
      <c r="W64" s="13">
        <f t="shared" si="7"/>
        <v>79.99906131225538</v>
      </c>
      <c r="X64" s="13">
        <f t="shared" si="7"/>
        <v>0</v>
      </c>
      <c r="Y64" s="13">
        <f t="shared" si="7"/>
        <v>0</v>
      </c>
      <c r="Z64" s="14">
        <f t="shared" si="7"/>
        <v>79.99906131225538</v>
      </c>
    </row>
    <row r="65" spans="1:26" ht="13.5">
      <c r="A65" s="39" t="s">
        <v>107</v>
      </c>
      <c r="B65" s="12">
        <f t="shared" si="7"/>
        <v>201.9737728158781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20.955414012738853</v>
      </c>
      <c r="I65" s="13">
        <f t="shared" si="7"/>
        <v>70.23354564755839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21038.811040339704</v>
      </c>
      <c r="W65" s="13">
        <f t="shared" si="7"/>
        <v>100.03334444814938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57.228027408391426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23.179006333634373</v>
      </c>
      <c r="V66" s="16">
        <f t="shared" si="7"/>
        <v>94.66861601701332</v>
      </c>
      <c r="W66" s="16">
        <f t="shared" si="7"/>
        <v>100.104821802935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93567437</v>
      </c>
      <c r="C67" s="24"/>
      <c r="D67" s="25">
        <v>101203000</v>
      </c>
      <c r="E67" s="26">
        <v>99372962</v>
      </c>
      <c r="F67" s="26">
        <v>9366639</v>
      </c>
      <c r="G67" s="26">
        <v>10961740</v>
      </c>
      <c r="H67" s="26">
        <v>19627846</v>
      </c>
      <c r="I67" s="26">
        <v>39956225</v>
      </c>
      <c r="J67" s="26">
        <v>3983489</v>
      </c>
      <c r="K67" s="26">
        <v>6878488</v>
      </c>
      <c r="L67" s="26">
        <v>6516353</v>
      </c>
      <c r="M67" s="26">
        <v>17378330</v>
      </c>
      <c r="N67" s="26">
        <v>8964221</v>
      </c>
      <c r="O67" s="26">
        <v>5482785</v>
      </c>
      <c r="P67" s="26">
        <v>-2649318</v>
      </c>
      <c r="Q67" s="26">
        <v>11797688</v>
      </c>
      <c r="R67" s="26">
        <v>20032382</v>
      </c>
      <c r="S67" s="26">
        <v>8377711</v>
      </c>
      <c r="T67" s="26">
        <v>9432323</v>
      </c>
      <c r="U67" s="26">
        <v>37842416</v>
      </c>
      <c r="V67" s="26">
        <v>106974659</v>
      </c>
      <c r="W67" s="26">
        <v>101202708</v>
      </c>
      <c r="X67" s="26"/>
      <c r="Y67" s="25"/>
      <c r="Z67" s="27">
        <v>99372962</v>
      </c>
    </row>
    <row r="68" spans="1:26" ht="13.5" hidden="1">
      <c r="A68" s="37" t="s">
        <v>31</v>
      </c>
      <c r="B68" s="19">
        <v>29459106</v>
      </c>
      <c r="C68" s="19"/>
      <c r="D68" s="20">
        <v>30321000</v>
      </c>
      <c r="E68" s="21">
        <v>30321384</v>
      </c>
      <c r="F68" s="21">
        <v>2610053</v>
      </c>
      <c r="G68" s="21">
        <v>2661848</v>
      </c>
      <c r="H68" s="21">
        <v>2615735</v>
      </c>
      <c r="I68" s="21">
        <v>7887636</v>
      </c>
      <c r="J68" s="21">
        <v>-3304250</v>
      </c>
      <c r="K68" s="21">
        <v>2472842</v>
      </c>
      <c r="L68" s="21">
        <v>2612959</v>
      </c>
      <c r="M68" s="21">
        <v>1781551</v>
      </c>
      <c r="N68" s="21">
        <v>2610928</v>
      </c>
      <c r="O68" s="21">
        <v>2598601</v>
      </c>
      <c r="P68" s="21">
        <v>2577379</v>
      </c>
      <c r="Q68" s="21">
        <v>7786908</v>
      </c>
      <c r="R68" s="21">
        <v>2601448</v>
      </c>
      <c r="S68" s="21">
        <v>2738527</v>
      </c>
      <c r="T68" s="21">
        <v>2726634</v>
      </c>
      <c r="U68" s="21">
        <v>8066609</v>
      </c>
      <c r="V68" s="21">
        <v>25522704</v>
      </c>
      <c r="W68" s="21">
        <v>30321384</v>
      </c>
      <c r="X68" s="21"/>
      <c r="Y68" s="20"/>
      <c r="Z68" s="23">
        <v>30321384</v>
      </c>
    </row>
    <row r="69" spans="1:26" ht="13.5" hidden="1">
      <c r="A69" s="38" t="s">
        <v>32</v>
      </c>
      <c r="B69" s="19">
        <v>63544537</v>
      </c>
      <c r="C69" s="19"/>
      <c r="D69" s="20">
        <v>70691000</v>
      </c>
      <c r="E69" s="21">
        <v>69051578</v>
      </c>
      <c r="F69" s="21">
        <v>6756586</v>
      </c>
      <c r="G69" s="21">
        <v>8299892</v>
      </c>
      <c r="H69" s="21">
        <v>17012111</v>
      </c>
      <c r="I69" s="21">
        <v>32068589</v>
      </c>
      <c r="J69" s="21">
        <v>7287739</v>
      </c>
      <c r="K69" s="21">
        <v>4405646</v>
      </c>
      <c r="L69" s="21">
        <v>3903394</v>
      </c>
      <c r="M69" s="21">
        <v>15596779</v>
      </c>
      <c r="N69" s="21">
        <v>6353346</v>
      </c>
      <c r="O69" s="21">
        <v>2790436</v>
      </c>
      <c r="P69" s="21">
        <v>-5352059</v>
      </c>
      <c r="Q69" s="21">
        <v>3791723</v>
      </c>
      <c r="R69" s="21">
        <v>17349498</v>
      </c>
      <c r="S69" s="21">
        <v>5563547</v>
      </c>
      <c r="T69" s="21">
        <v>6185110</v>
      </c>
      <c r="U69" s="21">
        <v>29098155</v>
      </c>
      <c r="V69" s="21">
        <v>80555246</v>
      </c>
      <c r="W69" s="21">
        <v>70690524</v>
      </c>
      <c r="X69" s="21"/>
      <c r="Y69" s="20"/>
      <c r="Z69" s="23">
        <v>69051578</v>
      </c>
    </row>
    <row r="70" spans="1:26" ht="13.5" hidden="1">
      <c r="A70" s="39" t="s">
        <v>103</v>
      </c>
      <c r="B70" s="19">
        <v>56278020</v>
      </c>
      <c r="C70" s="19"/>
      <c r="D70" s="20">
        <v>62588000</v>
      </c>
      <c r="E70" s="21">
        <v>62404000</v>
      </c>
      <c r="F70" s="21">
        <v>6123742</v>
      </c>
      <c r="G70" s="21">
        <v>7682495</v>
      </c>
      <c r="H70" s="21">
        <v>16408728</v>
      </c>
      <c r="I70" s="21">
        <v>30214965</v>
      </c>
      <c r="J70" s="21">
        <v>7919998</v>
      </c>
      <c r="K70" s="21">
        <v>3755175</v>
      </c>
      <c r="L70" s="21">
        <v>3282107</v>
      </c>
      <c r="M70" s="21">
        <v>14957280</v>
      </c>
      <c r="N70" s="21">
        <v>5720114</v>
      </c>
      <c r="O70" s="21">
        <v>2369041</v>
      </c>
      <c r="P70" s="21">
        <v>-5985391</v>
      </c>
      <c r="Q70" s="21">
        <v>2103764</v>
      </c>
      <c r="R70" s="21">
        <v>16717212</v>
      </c>
      <c r="S70" s="21">
        <v>4929184</v>
      </c>
      <c r="T70" s="21">
        <v>5530259</v>
      </c>
      <c r="U70" s="21">
        <v>27176655</v>
      </c>
      <c r="V70" s="21">
        <v>74452664</v>
      </c>
      <c r="W70" s="21">
        <v>62588431</v>
      </c>
      <c r="X70" s="21"/>
      <c r="Y70" s="20"/>
      <c r="Z70" s="23">
        <v>62404000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6702217</v>
      </c>
      <c r="C73" s="19"/>
      <c r="D73" s="20">
        <v>6648000</v>
      </c>
      <c r="E73" s="21">
        <v>6647578</v>
      </c>
      <c r="F73" s="21">
        <v>632844</v>
      </c>
      <c r="G73" s="21">
        <v>617397</v>
      </c>
      <c r="H73" s="21">
        <v>598673</v>
      </c>
      <c r="I73" s="21">
        <v>1848914</v>
      </c>
      <c r="J73" s="21">
        <v>-632259</v>
      </c>
      <c r="K73" s="21">
        <v>650471</v>
      </c>
      <c r="L73" s="21">
        <v>621287</v>
      </c>
      <c r="M73" s="21">
        <v>639499</v>
      </c>
      <c r="N73" s="21">
        <v>633232</v>
      </c>
      <c r="O73" s="21">
        <v>421395</v>
      </c>
      <c r="P73" s="21">
        <v>633332</v>
      </c>
      <c r="Q73" s="21">
        <v>1687959</v>
      </c>
      <c r="R73" s="21">
        <v>632286</v>
      </c>
      <c r="S73" s="21">
        <v>634363</v>
      </c>
      <c r="T73" s="21">
        <v>654851</v>
      </c>
      <c r="U73" s="21">
        <v>1921500</v>
      </c>
      <c r="V73" s="21">
        <v>6097872</v>
      </c>
      <c r="W73" s="21">
        <v>6647578</v>
      </c>
      <c r="X73" s="21"/>
      <c r="Y73" s="20"/>
      <c r="Z73" s="23">
        <v>6647578</v>
      </c>
    </row>
    <row r="74" spans="1:26" ht="13.5" hidden="1">
      <c r="A74" s="39" t="s">
        <v>107</v>
      </c>
      <c r="B74" s="19">
        <v>564300</v>
      </c>
      <c r="C74" s="19"/>
      <c r="D74" s="20">
        <v>1455000</v>
      </c>
      <c r="E74" s="21"/>
      <c r="F74" s="21"/>
      <c r="G74" s="21"/>
      <c r="H74" s="21">
        <v>4710</v>
      </c>
      <c r="I74" s="21">
        <v>4710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4710</v>
      </c>
      <c r="W74" s="21">
        <v>1454515</v>
      </c>
      <c r="X74" s="21"/>
      <c r="Y74" s="20"/>
      <c r="Z74" s="23"/>
    </row>
    <row r="75" spans="1:26" ht="13.5" hidden="1">
      <c r="A75" s="40" t="s">
        <v>110</v>
      </c>
      <c r="B75" s="28">
        <v>563794</v>
      </c>
      <c r="C75" s="28"/>
      <c r="D75" s="29">
        <v>191000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v>-53</v>
      </c>
      <c r="O75" s="30">
        <v>93748</v>
      </c>
      <c r="P75" s="30">
        <v>125362</v>
      </c>
      <c r="Q75" s="30">
        <v>219057</v>
      </c>
      <c r="R75" s="30">
        <v>81436</v>
      </c>
      <c r="S75" s="30">
        <v>75637</v>
      </c>
      <c r="T75" s="30">
        <v>520579</v>
      </c>
      <c r="U75" s="30">
        <v>677652</v>
      </c>
      <c r="V75" s="30">
        <v>896709</v>
      </c>
      <c r="W75" s="30">
        <v>190800</v>
      </c>
      <c r="X75" s="30"/>
      <c r="Y75" s="29"/>
      <c r="Z75" s="31"/>
    </row>
    <row r="76" spans="1:26" ht="13.5" hidden="1">
      <c r="A76" s="42" t="s">
        <v>287</v>
      </c>
      <c r="B76" s="32">
        <v>93579081</v>
      </c>
      <c r="C76" s="32"/>
      <c r="D76" s="33">
        <v>84421000</v>
      </c>
      <c r="E76" s="34">
        <v>84691000</v>
      </c>
      <c r="F76" s="34">
        <v>10313418</v>
      </c>
      <c r="G76" s="34">
        <v>8108914</v>
      </c>
      <c r="H76" s="34">
        <v>7753149</v>
      </c>
      <c r="I76" s="34">
        <v>26175481</v>
      </c>
      <c r="J76" s="34">
        <v>10385247</v>
      </c>
      <c r="K76" s="34">
        <v>7670818</v>
      </c>
      <c r="L76" s="34">
        <v>7957483</v>
      </c>
      <c r="M76" s="34">
        <v>26013548</v>
      </c>
      <c r="N76" s="34">
        <v>8017138</v>
      </c>
      <c r="O76" s="34">
        <v>7593401</v>
      </c>
      <c r="P76" s="34">
        <v>7171540</v>
      </c>
      <c r="Q76" s="34">
        <v>22782079</v>
      </c>
      <c r="R76" s="34">
        <v>6402119</v>
      </c>
      <c r="S76" s="34">
        <v>6732116</v>
      </c>
      <c r="T76" s="34">
        <v>6933162</v>
      </c>
      <c r="U76" s="34">
        <v>20067397</v>
      </c>
      <c r="V76" s="34">
        <v>95038505</v>
      </c>
      <c r="W76" s="34">
        <v>84691000</v>
      </c>
      <c r="X76" s="34"/>
      <c r="Y76" s="33"/>
      <c r="Z76" s="35">
        <v>84691000</v>
      </c>
    </row>
    <row r="77" spans="1:26" ht="13.5" hidden="1">
      <c r="A77" s="37" t="s">
        <v>31</v>
      </c>
      <c r="B77" s="19">
        <v>29459106</v>
      </c>
      <c r="C77" s="19"/>
      <c r="D77" s="20">
        <v>24257000</v>
      </c>
      <c r="E77" s="21">
        <v>24527000</v>
      </c>
      <c r="F77" s="21">
        <v>3313014</v>
      </c>
      <c r="G77" s="21">
        <v>1771064</v>
      </c>
      <c r="H77" s="21">
        <v>1533287</v>
      </c>
      <c r="I77" s="21">
        <v>6617365</v>
      </c>
      <c r="J77" s="21">
        <v>5119918</v>
      </c>
      <c r="K77" s="21">
        <v>1023984</v>
      </c>
      <c r="L77" s="21">
        <v>1667682</v>
      </c>
      <c r="M77" s="21">
        <v>7811584</v>
      </c>
      <c r="N77" s="21">
        <v>1526423</v>
      </c>
      <c r="O77" s="21">
        <v>1509155</v>
      </c>
      <c r="P77" s="21">
        <v>2067591</v>
      </c>
      <c r="Q77" s="21">
        <v>5103169</v>
      </c>
      <c r="R77" s="21">
        <v>1507205</v>
      </c>
      <c r="S77" s="21">
        <v>1487654</v>
      </c>
      <c r="T77" s="21">
        <v>1596815</v>
      </c>
      <c r="U77" s="21">
        <v>4591674</v>
      </c>
      <c r="V77" s="21">
        <v>24123792</v>
      </c>
      <c r="W77" s="21">
        <v>24527000</v>
      </c>
      <c r="X77" s="21"/>
      <c r="Y77" s="20"/>
      <c r="Z77" s="23">
        <v>24527000</v>
      </c>
    </row>
    <row r="78" spans="1:26" ht="13.5" hidden="1">
      <c r="A78" s="38" t="s">
        <v>32</v>
      </c>
      <c r="B78" s="19">
        <v>64119975</v>
      </c>
      <c r="C78" s="19"/>
      <c r="D78" s="20">
        <v>59973000</v>
      </c>
      <c r="E78" s="21">
        <v>59973000</v>
      </c>
      <c r="F78" s="21">
        <v>6735368</v>
      </c>
      <c r="G78" s="21">
        <v>6337850</v>
      </c>
      <c r="H78" s="21">
        <v>6219862</v>
      </c>
      <c r="I78" s="21">
        <v>19293080</v>
      </c>
      <c r="J78" s="21">
        <v>5240479</v>
      </c>
      <c r="K78" s="21">
        <v>6608803</v>
      </c>
      <c r="L78" s="21">
        <v>6051251</v>
      </c>
      <c r="M78" s="21">
        <v>17900533</v>
      </c>
      <c r="N78" s="21">
        <v>6490715</v>
      </c>
      <c r="O78" s="21">
        <v>6084246</v>
      </c>
      <c r="P78" s="21">
        <v>4978587</v>
      </c>
      <c r="Q78" s="21">
        <v>17553548</v>
      </c>
      <c r="R78" s="21">
        <v>4813478</v>
      </c>
      <c r="S78" s="21">
        <v>5168825</v>
      </c>
      <c r="T78" s="21">
        <v>5336347</v>
      </c>
      <c r="U78" s="21">
        <v>15318650</v>
      </c>
      <c r="V78" s="21">
        <v>70065811</v>
      </c>
      <c r="W78" s="21">
        <v>59973000</v>
      </c>
      <c r="X78" s="21"/>
      <c r="Y78" s="20"/>
      <c r="Z78" s="23">
        <v>59973000</v>
      </c>
    </row>
    <row r="79" spans="1:26" ht="13.5" hidden="1">
      <c r="A79" s="39" t="s">
        <v>103</v>
      </c>
      <c r="B79" s="19">
        <v>56278020</v>
      </c>
      <c r="C79" s="19"/>
      <c r="D79" s="20">
        <v>53200000</v>
      </c>
      <c r="E79" s="21">
        <v>53200000</v>
      </c>
      <c r="F79" s="21">
        <v>6102524</v>
      </c>
      <c r="G79" s="21">
        <v>5871884</v>
      </c>
      <c r="H79" s="21">
        <v>5749750</v>
      </c>
      <c r="I79" s="21">
        <v>17724158</v>
      </c>
      <c r="J79" s="21">
        <v>5238967</v>
      </c>
      <c r="K79" s="21">
        <v>5857880</v>
      </c>
      <c r="L79" s="21">
        <v>5625189</v>
      </c>
      <c r="M79" s="21">
        <v>16722036</v>
      </c>
      <c r="N79" s="21">
        <v>5945306</v>
      </c>
      <c r="O79" s="21">
        <v>5522496</v>
      </c>
      <c r="P79" s="21">
        <v>4216898</v>
      </c>
      <c r="Q79" s="21">
        <v>15684700</v>
      </c>
      <c r="R79" s="21">
        <v>4178473</v>
      </c>
      <c r="S79" s="21">
        <v>4567557</v>
      </c>
      <c r="T79" s="21">
        <v>4872999</v>
      </c>
      <c r="U79" s="21">
        <v>13619029</v>
      </c>
      <c r="V79" s="21">
        <v>63749923</v>
      </c>
      <c r="W79" s="21">
        <v>53200000</v>
      </c>
      <c r="X79" s="21"/>
      <c r="Y79" s="20"/>
      <c r="Z79" s="23">
        <v>53200000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6702217</v>
      </c>
      <c r="C82" s="19"/>
      <c r="D82" s="20">
        <v>5318000</v>
      </c>
      <c r="E82" s="21">
        <v>5318000</v>
      </c>
      <c r="F82" s="21">
        <v>632844</v>
      </c>
      <c r="G82" s="21">
        <v>463645</v>
      </c>
      <c r="H82" s="21">
        <v>469125</v>
      </c>
      <c r="I82" s="21">
        <v>1565614</v>
      </c>
      <c r="J82" s="21"/>
      <c r="K82" s="21">
        <v>514604</v>
      </c>
      <c r="L82" s="21">
        <v>421686</v>
      </c>
      <c r="M82" s="21">
        <v>936290</v>
      </c>
      <c r="N82" s="21">
        <v>536908</v>
      </c>
      <c r="O82" s="21">
        <v>504045</v>
      </c>
      <c r="P82" s="21">
        <v>438223</v>
      </c>
      <c r="Q82" s="21">
        <v>1479176</v>
      </c>
      <c r="R82" s="21">
        <v>415897</v>
      </c>
      <c r="S82" s="21">
        <v>474040</v>
      </c>
      <c r="T82" s="21">
        <v>453943</v>
      </c>
      <c r="U82" s="21">
        <v>1343880</v>
      </c>
      <c r="V82" s="21">
        <v>5324960</v>
      </c>
      <c r="W82" s="21">
        <v>5318000</v>
      </c>
      <c r="X82" s="21"/>
      <c r="Y82" s="20"/>
      <c r="Z82" s="23">
        <v>5318000</v>
      </c>
    </row>
    <row r="83" spans="1:26" ht="13.5" hidden="1">
      <c r="A83" s="39" t="s">
        <v>107</v>
      </c>
      <c r="B83" s="19">
        <v>1139738</v>
      </c>
      <c r="C83" s="19"/>
      <c r="D83" s="20">
        <v>1455000</v>
      </c>
      <c r="E83" s="21">
        <v>1455000</v>
      </c>
      <c r="F83" s="21"/>
      <c r="G83" s="21">
        <v>2321</v>
      </c>
      <c r="H83" s="21">
        <v>987</v>
      </c>
      <c r="I83" s="21">
        <v>3308</v>
      </c>
      <c r="J83" s="21">
        <v>1512</v>
      </c>
      <c r="K83" s="21">
        <v>236319</v>
      </c>
      <c r="L83" s="21">
        <v>4376</v>
      </c>
      <c r="M83" s="21">
        <v>242207</v>
      </c>
      <c r="N83" s="21">
        <v>8501</v>
      </c>
      <c r="O83" s="21">
        <v>57705</v>
      </c>
      <c r="P83" s="21">
        <v>323466</v>
      </c>
      <c r="Q83" s="21">
        <v>389672</v>
      </c>
      <c r="R83" s="21">
        <v>219108</v>
      </c>
      <c r="S83" s="21">
        <v>127228</v>
      </c>
      <c r="T83" s="21">
        <v>9405</v>
      </c>
      <c r="U83" s="21">
        <v>355741</v>
      </c>
      <c r="V83" s="21">
        <v>990928</v>
      </c>
      <c r="W83" s="21">
        <v>1455000</v>
      </c>
      <c r="X83" s="21"/>
      <c r="Y83" s="20"/>
      <c r="Z83" s="23">
        <v>1455000</v>
      </c>
    </row>
    <row r="84" spans="1:26" ht="13.5" hidden="1">
      <c r="A84" s="40" t="s">
        <v>110</v>
      </c>
      <c r="B84" s="28"/>
      <c r="C84" s="28"/>
      <c r="D84" s="29">
        <v>191000</v>
      </c>
      <c r="E84" s="30">
        <v>191000</v>
      </c>
      <c r="F84" s="30">
        <v>265036</v>
      </c>
      <c r="G84" s="30"/>
      <c r="H84" s="30"/>
      <c r="I84" s="30">
        <v>265036</v>
      </c>
      <c r="J84" s="30">
        <v>24850</v>
      </c>
      <c r="K84" s="30">
        <v>38031</v>
      </c>
      <c r="L84" s="30">
        <v>238550</v>
      </c>
      <c r="M84" s="30">
        <v>301431</v>
      </c>
      <c r="N84" s="30"/>
      <c r="O84" s="30"/>
      <c r="P84" s="30">
        <v>125362</v>
      </c>
      <c r="Q84" s="30">
        <v>125362</v>
      </c>
      <c r="R84" s="30">
        <v>81436</v>
      </c>
      <c r="S84" s="30">
        <v>75637</v>
      </c>
      <c r="T84" s="30"/>
      <c r="U84" s="30">
        <v>157073</v>
      </c>
      <c r="V84" s="30">
        <v>848902</v>
      </c>
      <c r="W84" s="30">
        <v>191000</v>
      </c>
      <c r="X84" s="30"/>
      <c r="Y84" s="29"/>
      <c r="Z84" s="31">
        <v>191000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9454597</v>
      </c>
      <c r="D5" s="357">
        <f t="shared" si="0"/>
        <v>0</v>
      </c>
      <c r="E5" s="356">
        <f t="shared" si="0"/>
        <v>12877385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12877385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12877385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9454597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9454597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9454597</v>
      </c>
      <c r="D60" s="346">
        <f t="shared" si="14"/>
        <v>0</v>
      </c>
      <c r="E60" s="219">
        <f t="shared" si="14"/>
        <v>12877385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84775139</v>
      </c>
      <c r="D5" s="153">
        <f>SUM(D6:D8)</f>
        <v>0</v>
      </c>
      <c r="E5" s="154">
        <f t="shared" si="0"/>
        <v>124189000</v>
      </c>
      <c r="F5" s="100">
        <f t="shared" si="0"/>
        <v>141903955</v>
      </c>
      <c r="G5" s="100">
        <f t="shared" si="0"/>
        <v>38704313</v>
      </c>
      <c r="H5" s="100">
        <f t="shared" si="0"/>
        <v>4283423</v>
      </c>
      <c r="I5" s="100">
        <f t="shared" si="0"/>
        <v>3091978</v>
      </c>
      <c r="J5" s="100">
        <f t="shared" si="0"/>
        <v>46079714</v>
      </c>
      <c r="K5" s="100">
        <f t="shared" si="0"/>
        <v>-3506918</v>
      </c>
      <c r="L5" s="100">
        <f t="shared" si="0"/>
        <v>26944285</v>
      </c>
      <c r="M5" s="100">
        <f t="shared" si="0"/>
        <v>4280149</v>
      </c>
      <c r="N5" s="100">
        <f t="shared" si="0"/>
        <v>27717516</v>
      </c>
      <c r="O5" s="100">
        <f t="shared" si="0"/>
        <v>2851908</v>
      </c>
      <c r="P5" s="100">
        <f t="shared" si="0"/>
        <v>2837625</v>
      </c>
      <c r="Q5" s="100">
        <f t="shared" si="0"/>
        <v>25203228</v>
      </c>
      <c r="R5" s="100">
        <f t="shared" si="0"/>
        <v>30892761</v>
      </c>
      <c r="S5" s="100">
        <f t="shared" si="0"/>
        <v>3374979</v>
      </c>
      <c r="T5" s="100">
        <f t="shared" si="0"/>
        <v>11493743</v>
      </c>
      <c r="U5" s="100">
        <f t="shared" si="0"/>
        <v>6790573</v>
      </c>
      <c r="V5" s="100">
        <f t="shared" si="0"/>
        <v>21659295</v>
      </c>
      <c r="W5" s="100">
        <f t="shared" si="0"/>
        <v>126349286</v>
      </c>
      <c r="X5" s="100">
        <f t="shared" si="0"/>
        <v>123169628</v>
      </c>
      <c r="Y5" s="100">
        <f t="shared" si="0"/>
        <v>3179658</v>
      </c>
      <c r="Z5" s="137">
        <f>+IF(X5&lt;&gt;0,+(Y5/X5)*100,0)</f>
        <v>2.58152764738398</v>
      </c>
      <c r="AA5" s="153">
        <f>SUM(AA6:AA8)</f>
        <v>141903955</v>
      </c>
    </row>
    <row r="6" spans="1:27" ht="13.5">
      <c r="A6" s="138" t="s">
        <v>75</v>
      </c>
      <c r="B6" s="136"/>
      <c r="C6" s="155"/>
      <c r="D6" s="155"/>
      <c r="E6" s="156">
        <v>85273000</v>
      </c>
      <c r="F6" s="60">
        <v>85271000</v>
      </c>
      <c r="G6" s="60">
        <v>35564742</v>
      </c>
      <c r="H6" s="60"/>
      <c r="I6" s="60"/>
      <c r="J6" s="60">
        <v>35564742</v>
      </c>
      <c r="K6" s="60"/>
      <c r="L6" s="60">
        <v>24363875</v>
      </c>
      <c r="M6" s="60">
        <v>115</v>
      </c>
      <c r="N6" s="60">
        <v>24363990</v>
      </c>
      <c r="O6" s="60"/>
      <c r="P6" s="60"/>
      <c r="Q6" s="60">
        <v>21287400</v>
      </c>
      <c r="R6" s="60">
        <v>21287400</v>
      </c>
      <c r="S6" s="60"/>
      <c r="T6" s="60">
        <v>8061696</v>
      </c>
      <c r="U6" s="60"/>
      <c r="V6" s="60">
        <v>8061696</v>
      </c>
      <c r="W6" s="60">
        <v>89277828</v>
      </c>
      <c r="X6" s="60">
        <v>85273000</v>
      </c>
      <c r="Y6" s="60">
        <v>4004828</v>
      </c>
      <c r="Z6" s="140">
        <v>4.7</v>
      </c>
      <c r="AA6" s="155">
        <v>85271000</v>
      </c>
    </row>
    <row r="7" spans="1:27" ht="13.5">
      <c r="A7" s="138" t="s">
        <v>76</v>
      </c>
      <c r="B7" s="136"/>
      <c r="C7" s="157">
        <v>83617755</v>
      </c>
      <c r="D7" s="157"/>
      <c r="E7" s="158">
        <v>38454000</v>
      </c>
      <c r="F7" s="159">
        <v>56427401</v>
      </c>
      <c r="G7" s="159">
        <v>3125187</v>
      </c>
      <c r="H7" s="159">
        <v>4283423</v>
      </c>
      <c r="I7" s="159">
        <v>3091978</v>
      </c>
      <c r="J7" s="159">
        <v>10500588</v>
      </c>
      <c r="K7" s="159">
        <v>-3506918</v>
      </c>
      <c r="L7" s="159">
        <v>2580410</v>
      </c>
      <c r="M7" s="159">
        <v>4280034</v>
      </c>
      <c r="N7" s="159">
        <v>3353526</v>
      </c>
      <c r="O7" s="159">
        <v>2851908</v>
      </c>
      <c r="P7" s="159">
        <v>2837625</v>
      </c>
      <c r="Q7" s="159">
        <v>3915399</v>
      </c>
      <c r="R7" s="159">
        <v>9604932</v>
      </c>
      <c r="S7" s="159">
        <v>3374979</v>
      </c>
      <c r="T7" s="159">
        <v>3432047</v>
      </c>
      <c r="U7" s="159">
        <v>6790573</v>
      </c>
      <c r="V7" s="159">
        <v>13597599</v>
      </c>
      <c r="W7" s="159">
        <v>37056645</v>
      </c>
      <c r="X7" s="159">
        <v>37747808</v>
      </c>
      <c r="Y7" s="159">
        <v>-691163</v>
      </c>
      <c r="Z7" s="141">
        <v>-1.83</v>
      </c>
      <c r="AA7" s="157">
        <v>56427401</v>
      </c>
    </row>
    <row r="8" spans="1:27" ht="13.5">
      <c r="A8" s="138" t="s">
        <v>77</v>
      </c>
      <c r="B8" s="136"/>
      <c r="C8" s="155">
        <v>1157384</v>
      </c>
      <c r="D8" s="155"/>
      <c r="E8" s="156">
        <v>462000</v>
      </c>
      <c r="F8" s="60">
        <v>205554</v>
      </c>
      <c r="G8" s="60">
        <v>14384</v>
      </c>
      <c r="H8" s="60"/>
      <c r="I8" s="60"/>
      <c r="J8" s="60">
        <v>14384</v>
      </c>
      <c r="K8" s="60"/>
      <c r="L8" s="60"/>
      <c r="M8" s="60"/>
      <c r="N8" s="60"/>
      <c r="O8" s="60"/>
      <c r="P8" s="60"/>
      <c r="Q8" s="60">
        <v>429</v>
      </c>
      <c r="R8" s="60">
        <v>429</v>
      </c>
      <c r="S8" s="60"/>
      <c r="T8" s="60"/>
      <c r="U8" s="60"/>
      <c r="V8" s="60"/>
      <c r="W8" s="60">
        <v>14813</v>
      </c>
      <c r="X8" s="60">
        <v>148820</v>
      </c>
      <c r="Y8" s="60">
        <v>-134007</v>
      </c>
      <c r="Z8" s="140">
        <v>-90.05</v>
      </c>
      <c r="AA8" s="155">
        <v>205554</v>
      </c>
    </row>
    <row r="9" spans="1:27" ht="13.5">
      <c r="A9" s="135" t="s">
        <v>78</v>
      </c>
      <c r="B9" s="136"/>
      <c r="C9" s="153">
        <f aca="true" t="shared" si="1" ref="C9:Y9">SUM(C10:C14)</f>
        <v>1407460</v>
      </c>
      <c r="D9" s="153">
        <f>SUM(D10:D14)</f>
        <v>0</v>
      </c>
      <c r="E9" s="154">
        <f t="shared" si="1"/>
        <v>6308000</v>
      </c>
      <c r="F9" s="100">
        <f t="shared" si="1"/>
        <v>5191871</v>
      </c>
      <c r="G9" s="100">
        <f t="shared" si="1"/>
        <v>192122</v>
      </c>
      <c r="H9" s="100">
        <f t="shared" si="1"/>
        <v>185285</v>
      </c>
      <c r="I9" s="100">
        <f t="shared" si="1"/>
        <v>300812</v>
      </c>
      <c r="J9" s="100">
        <f t="shared" si="1"/>
        <v>678219</v>
      </c>
      <c r="K9" s="100">
        <f t="shared" si="1"/>
        <v>-186645</v>
      </c>
      <c r="L9" s="100">
        <f t="shared" si="1"/>
        <v>321165</v>
      </c>
      <c r="M9" s="100">
        <f t="shared" si="1"/>
        <v>153649</v>
      </c>
      <c r="N9" s="100">
        <f t="shared" si="1"/>
        <v>288169</v>
      </c>
      <c r="O9" s="100">
        <f t="shared" si="1"/>
        <v>202841</v>
      </c>
      <c r="P9" s="100">
        <f t="shared" si="1"/>
        <v>97834</v>
      </c>
      <c r="Q9" s="100">
        <f t="shared" si="1"/>
        <v>302578</v>
      </c>
      <c r="R9" s="100">
        <f t="shared" si="1"/>
        <v>603253</v>
      </c>
      <c r="S9" s="100">
        <f t="shared" si="1"/>
        <v>274739</v>
      </c>
      <c r="T9" s="100">
        <f t="shared" si="1"/>
        <v>295493</v>
      </c>
      <c r="U9" s="100">
        <f t="shared" si="1"/>
        <v>318168</v>
      </c>
      <c r="V9" s="100">
        <f t="shared" si="1"/>
        <v>888400</v>
      </c>
      <c r="W9" s="100">
        <f t="shared" si="1"/>
        <v>2458041</v>
      </c>
      <c r="X9" s="100">
        <f t="shared" si="1"/>
        <v>5478865</v>
      </c>
      <c r="Y9" s="100">
        <f t="shared" si="1"/>
        <v>-3020824</v>
      </c>
      <c r="Z9" s="137">
        <f>+IF(X9&lt;&gt;0,+(Y9/X9)*100,0)</f>
        <v>-55.13594512732107</v>
      </c>
      <c r="AA9" s="153">
        <f>SUM(AA10:AA14)</f>
        <v>5191871</v>
      </c>
    </row>
    <row r="10" spans="1:27" ht="13.5">
      <c r="A10" s="138" t="s">
        <v>79</v>
      </c>
      <c r="B10" s="136"/>
      <c r="C10" s="155">
        <v>1198230</v>
      </c>
      <c r="D10" s="155"/>
      <c r="E10" s="156">
        <v>6308000</v>
      </c>
      <c r="F10" s="60">
        <v>1390845</v>
      </c>
      <c r="G10" s="60">
        <v>192122</v>
      </c>
      <c r="H10" s="60">
        <v>185285</v>
      </c>
      <c r="I10" s="60">
        <v>300812</v>
      </c>
      <c r="J10" s="60">
        <v>678219</v>
      </c>
      <c r="K10" s="60">
        <v>-186645</v>
      </c>
      <c r="L10" s="60">
        <v>321165</v>
      </c>
      <c r="M10" s="60">
        <v>153649</v>
      </c>
      <c r="N10" s="60">
        <v>288169</v>
      </c>
      <c r="O10" s="60">
        <v>202841</v>
      </c>
      <c r="P10" s="60">
        <v>97834</v>
      </c>
      <c r="Q10" s="60">
        <v>302578</v>
      </c>
      <c r="R10" s="60">
        <v>603253</v>
      </c>
      <c r="S10" s="60">
        <v>274739</v>
      </c>
      <c r="T10" s="60">
        <v>295493</v>
      </c>
      <c r="U10" s="60">
        <v>318168</v>
      </c>
      <c r="V10" s="60">
        <v>888400</v>
      </c>
      <c r="W10" s="60">
        <v>2458041</v>
      </c>
      <c r="X10" s="60">
        <v>1094745</v>
      </c>
      <c r="Y10" s="60">
        <v>1363296</v>
      </c>
      <c r="Z10" s="140">
        <v>124.53</v>
      </c>
      <c r="AA10" s="155">
        <v>1390845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209230</v>
      </c>
      <c r="D12" s="155"/>
      <c r="E12" s="156"/>
      <c r="F12" s="60">
        <v>3801026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4306521</v>
      </c>
      <c r="Y12" s="60">
        <v>-4306521</v>
      </c>
      <c r="Z12" s="140">
        <v>-100</v>
      </c>
      <c r="AA12" s="155">
        <v>3801026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77599</v>
      </c>
      <c r="Y13" s="60">
        <v>-77599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56800402</v>
      </c>
      <c r="D15" s="153">
        <f>SUM(D16:D18)</f>
        <v>0</v>
      </c>
      <c r="E15" s="154">
        <f t="shared" si="2"/>
        <v>41680000</v>
      </c>
      <c r="F15" s="100">
        <f t="shared" si="2"/>
        <v>39219740</v>
      </c>
      <c r="G15" s="100">
        <f t="shared" si="2"/>
        <v>44009</v>
      </c>
      <c r="H15" s="100">
        <f t="shared" si="2"/>
        <v>64601</v>
      </c>
      <c r="I15" s="100">
        <f t="shared" si="2"/>
        <v>1524303</v>
      </c>
      <c r="J15" s="100">
        <f t="shared" si="2"/>
        <v>1632913</v>
      </c>
      <c r="K15" s="100">
        <f t="shared" si="2"/>
        <v>-70798</v>
      </c>
      <c r="L15" s="100">
        <f t="shared" si="2"/>
        <v>51080</v>
      </c>
      <c r="M15" s="100">
        <f t="shared" si="2"/>
        <v>9295735</v>
      </c>
      <c r="N15" s="100">
        <f t="shared" si="2"/>
        <v>9276017</v>
      </c>
      <c r="O15" s="100">
        <f t="shared" si="2"/>
        <v>4224393</v>
      </c>
      <c r="P15" s="100">
        <f t="shared" si="2"/>
        <v>1012369</v>
      </c>
      <c r="Q15" s="100">
        <f t="shared" si="2"/>
        <v>1345723</v>
      </c>
      <c r="R15" s="100">
        <f t="shared" si="2"/>
        <v>6582485</v>
      </c>
      <c r="S15" s="100">
        <f t="shared" si="2"/>
        <v>5249298</v>
      </c>
      <c r="T15" s="100">
        <f t="shared" si="2"/>
        <v>4714288</v>
      </c>
      <c r="U15" s="100">
        <f t="shared" si="2"/>
        <v>-2676629</v>
      </c>
      <c r="V15" s="100">
        <f t="shared" si="2"/>
        <v>7286957</v>
      </c>
      <c r="W15" s="100">
        <f t="shared" si="2"/>
        <v>24778372</v>
      </c>
      <c r="X15" s="100">
        <f t="shared" si="2"/>
        <v>42087893</v>
      </c>
      <c r="Y15" s="100">
        <f t="shared" si="2"/>
        <v>-17309521</v>
      </c>
      <c r="Z15" s="137">
        <f>+IF(X15&lt;&gt;0,+(Y15/X15)*100,0)</f>
        <v>-41.127078991576035</v>
      </c>
      <c r="AA15" s="153">
        <f>SUM(AA16:AA18)</f>
        <v>39219740</v>
      </c>
    </row>
    <row r="16" spans="1:27" ht="13.5">
      <c r="A16" s="138" t="s">
        <v>85</v>
      </c>
      <c r="B16" s="136"/>
      <c r="C16" s="155">
        <v>1264024</v>
      </c>
      <c r="D16" s="155"/>
      <c r="E16" s="156">
        <v>12970000</v>
      </c>
      <c r="F16" s="60">
        <v>12695740</v>
      </c>
      <c r="G16" s="60">
        <v>44009</v>
      </c>
      <c r="H16" s="60">
        <v>64601</v>
      </c>
      <c r="I16" s="60">
        <v>1524303</v>
      </c>
      <c r="J16" s="60">
        <v>1632913</v>
      </c>
      <c r="K16" s="60">
        <v>-70798</v>
      </c>
      <c r="L16" s="60">
        <v>51080</v>
      </c>
      <c r="M16" s="60">
        <v>494664</v>
      </c>
      <c r="N16" s="60">
        <v>474946</v>
      </c>
      <c r="O16" s="60">
        <v>2121466</v>
      </c>
      <c r="P16" s="60">
        <v>-122778</v>
      </c>
      <c r="Q16" s="60">
        <v>1345723</v>
      </c>
      <c r="R16" s="60">
        <v>3344411</v>
      </c>
      <c r="S16" s="60">
        <v>70686</v>
      </c>
      <c r="T16" s="60">
        <v>56781</v>
      </c>
      <c r="U16" s="60">
        <v>-20514</v>
      </c>
      <c r="V16" s="60">
        <v>106953</v>
      </c>
      <c r="W16" s="60">
        <v>5559223</v>
      </c>
      <c r="X16" s="60">
        <v>12969327</v>
      </c>
      <c r="Y16" s="60">
        <v>-7410104</v>
      </c>
      <c r="Z16" s="140">
        <v>-57.14</v>
      </c>
      <c r="AA16" s="155">
        <v>12695740</v>
      </c>
    </row>
    <row r="17" spans="1:27" ht="13.5">
      <c r="A17" s="138" t="s">
        <v>86</v>
      </c>
      <c r="B17" s="136"/>
      <c r="C17" s="155">
        <v>55536378</v>
      </c>
      <c r="D17" s="155"/>
      <c r="E17" s="156">
        <v>28710000</v>
      </c>
      <c r="F17" s="60">
        <v>26524000</v>
      </c>
      <c r="G17" s="60"/>
      <c r="H17" s="60"/>
      <c r="I17" s="60"/>
      <c r="J17" s="60"/>
      <c r="K17" s="60"/>
      <c r="L17" s="60"/>
      <c r="M17" s="60">
        <v>8801071</v>
      </c>
      <c r="N17" s="60">
        <v>8801071</v>
      </c>
      <c r="O17" s="60">
        <v>2102927</v>
      </c>
      <c r="P17" s="60">
        <v>1135147</v>
      </c>
      <c r="Q17" s="60"/>
      <c r="R17" s="60">
        <v>3238074</v>
      </c>
      <c r="S17" s="60">
        <v>5178612</v>
      </c>
      <c r="T17" s="60">
        <v>4657507</v>
      </c>
      <c r="U17" s="60">
        <v>-2656115</v>
      </c>
      <c r="V17" s="60">
        <v>7180004</v>
      </c>
      <c r="W17" s="60">
        <v>19219149</v>
      </c>
      <c r="X17" s="60">
        <v>26756025</v>
      </c>
      <c r="Y17" s="60">
        <v>-7536876</v>
      </c>
      <c r="Z17" s="140">
        <v>-28.17</v>
      </c>
      <c r="AA17" s="155">
        <v>26524000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2362541</v>
      </c>
      <c r="Y18" s="60">
        <v>-2362541</v>
      </c>
      <c r="Z18" s="140">
        <v>-100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84046977</v>
      </c>
      <c r="D19" s="153">
        <f>SUM(D20:D23)</f>
        <v>0</v>
      </c>
      <c r="E19" s="154">
        <f t="shared" si="3"/>
        <v>102236000</v>
      </c>
      <c r="F19" s="100">
        <f t="shared" si="3"/>
        <v>152878489</v>
      </c>
      <c r="G19" s="100">
        <f t="shared" si="3"/>
        <v>6932109</v>
      </c>
      <c r="H19" s="100">
        <f t="shared" si="3"/>
        <v>8299892</v>
      </c>
      <c r="I19" s="100">
        <f t="shared" si="3"/>
        <v>17007401</v>
      </c>
      <c r="J19" s="100">
        <f t="shared" si="3"/>
        <v>32239402</v>
      </c>
      <c r="K19" s="100">
        <f t="shared" si="3"/>
        <v>7287739</v>
      </c>
      <c r="L19" s="100">
        <f t="shared" si="3"/>
        <v>4405646</v>
      </c>
      <c r="M19" s="100">
        <f t="shared" si="3"/>
        <v>38284535</v>
      </c>
      <c r="N19" s="100">
        <f t="shared" si="3"/>
        <v>49977920</v>
      </c>
      <c r="O19" s="100">
        <f t="shared" si="3"/>
        <v>24853199</v>
      </c>
      <c r="P19" s="100">
        <f t="shared" si="3"/>
        <v>13525016</v>
      </c>
      <c r="Q19" s="100">
        <f t="shared" si="3"/>
        <v>-5352059</v>
      </c>
      <c r="R19" s="100">
        <f t="shared" si="3"/>
        <v>33026156</v>
      </c>
      <c r="S19" s="100">
        <f t="shared" si="3"/>
        <v>30748682</v>
      </c>
      <c r="T19" s="100">
        <f t="shared" si="3"/>
        <v>6018429</v>
      </c>
      <c r="U19" s="100">
        <f t="shared" si="3"/>
        <v>13415145</v>
      </c>
      <c r="V19" s="100">
        <f t="shared" si="3"/>
        <v>50182256</v>
      </c>
      <c r="W19" s="100">
        <f t="shared" si="3"/>
        <v>165425734</v>
      </c>
      <c r="X19" s="100">
        <f t="shared" si="3"/>
        <v>103285521</v>
      </c>
      <c r="Y19" s="100">
        <f t="shared" si="3"/>
        <v>62140213</v>
      </c>
      <c r="Z19" s="137">
        <f>+IF(X19&lt;&gt;0,+(Y19/X19)*100,0)</f>
        <v>60.163527664250246</v>
      </c>
      <c r="AA19" s="153">
        <f>SUM(AA20:AA23)</f>
        <v>152878489</v>
      </c>
    </row>
    <row r="20" spans="1:27" ht="13.5">
      <c r="A20" s="138" t="s">
        <v>89</v>
      </c>
      <c r="B20" s="136"/>
      <c r="C20" s="155">
        <v>77338375</v>
      </c>
      <c r="D20" s="155"/>
      <c r="E20" s="156">
        <v>95588000</v>
      </c>
      <c r="F20" s="60">
        <v>146230911</v>
      </c>
      <c r="G20" s="60">
        <v>6299265</v>
      </c>
      <c r="H20" s="60">
        <v>7682495</v>
      </c>
      <c r="I20" s="60">
        <v>16408728</v>
      </c>
      <c r="J20" s="60">
        <v>30390488</v>
      </c>
      <c r="K20" s="60">
        <v>7919998</v>
      </c>
      <c r="L20" s="60">
        <v>3755175</v>
      </c>
      <c r="M20" s="60">
        <v>37663248</v>
      </c>
      <c r="N20" s="60">
        <v>49338421</v>
      </c>
      <c r="O20" s="60">
        <v>24219967</v>
      </c>
      <c r="P20" s="60">
        <v>13103621</v>
      </c>
      <c r="Q20" s="60">
        <v>-5985391</v>
      </c>
      <c r="R20" s="60">
        <v>31338197</v>
      </c>
      <c r="S20" s="60">
        <v>30116396</v>
      </c>
      <c r="T20" s="60">
        <v>5384066</v>
      </c>
      <c r="U20" s="60">
        <v>12760294</v>
      </c>
      <c r="V20" s="60">
        <v>48260756</v>
      </c>
      <c r="W20" s="60">
        <v>159327862</v>
      </c>
      <c r="X20" s="60">
        <v>96637943</v>
      </c>
      <c r="Y20" s="60">
        <v>62689919</v>
      </c>
      <c r="Z20" s="140">
        <v>64.87</v>
      </c>
      <c r="AA20" s="155">
        <v>146230911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6708602</v>
      </c>
      <c r="D23" s="155"/>
      <c r="E23" s="156">
        <v>6648000</v>
      </c>
      <c r="F23" s="60">
        <v>6647578</v>
      </c>
      <c r="G23" s="60">
        <v>632844</v>
      </c>
      <c r="H23" s="60">
        <v>617397</v>
      </c>
      <c r="I23" s="60">
        <v>598673</v>
      </c>
      <c r="J23" s="60">
        <v>1848914</v>
      </c>
      <c r="K23" s="60">
        <v>-632259</v>
      </c>
      <c r="L23" s="60">
        <v>650471</v>
      </c>
      <c r="M23" s="60">
        <v>621287</v>
      </c>
      <c r="N23" s="60">
        <v>639499</v>
      </c>
      <c r="O23" s="60">
        <v>633232</v>
      </c>
      <c r="P23" s="60">
        <v>421395</v>
      </c>
      <c r="Q23" s="60">
        <v>633332</v>
      </c>
      <c r="R23" s="60">
        <v>1687959</v>
      </c>
      <c r="S23" s="60">
        <v>632286</v>
      </c>
      <c r="T23" s="60">
        <v>634363</v>
      </c>
      <c r="U23" s="60">
        <v>654851</v>
      </c>
      <c r="V23" s="60">
        <v>1921500</v>
      </c>
      <c r="W23" s="60">
        <v>6097872</v>
      </c>
      <c r="X23" s="60">
        <v>6647578</v>
      </c>
      <c r="Y23" s="60">
        <v>-549706</v>
      </c>
      <c r="Z23" s="140">
        <v>-8.27</v>
      </c>
      <c r="AA23" s="155">
        <v>6647578</v>
      </c>
    </row>
    <row r="24" spans="1:27" ht="13.5">
      <c r="A24" s="135" t="s">
        <v>93</v>
      </c>
      <c r="B24" s="142" t="s">
        <v>94</v>
      </c>
      <c r="C24" s="153">
        <v>2463716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229493694</v>
      </c>
      <c r="D25" s="168">
        <f>+D5+D9+D15+D19+D24</f>
        <v>0</v>
      </c>
      <c r="E25" s="169">
        <f t="shared" si="4"/>
        <v>274413000</v>
      </c>
      <c r="F25" s="73">
        <f t="shared" si="4"/>
        <v>339194055</v>
      </c>
      <c r="G25" s="73">
        <f t="shared" si="4"/>
        <v>45872553</v>
      </c>
      <c r="H25" s="73">
        <f t="shared" si="4"/>
        <v>12833201</v>
      </c>
      <c r="I25" s="73">
        <f t="shared" si="4"/>
        <v>21924494</v>
      </c>
      <c r="J25" s="73">
        <f t="shared" si="4"/>
        <v>80630248</v>
      </c>
      <c r="K25" s="73">
        <f t="shared" si="4"/>
        <v>3523378</v>
      </c>
      <c r="L25" s="73">
        <f t="shared" si="4"/>
        <v>31722176</v>
      </c>
      <c r="M25" s="73">
        <f t="shared" si="4"/>
        <v>52014068</v>
      </c>
      <c r="N25" s="73">
        <f t="shared" si="4"/>
        <v>87259622</v>
      </c>
      <c r="O25" s="73">
        <f t="shared" si="4"/>
        <v>32132341</v>
      </c>
      <c r="P25" s="73">
        <f t="shared" si="4"/>
        <v>17472844</v>
      </c>
      <c r="Q25" s="73">
        <f t="shared" si="4"/>
        <v>21499470</v>
      </c>
      <c r="R25" s="73">
        <f t="shared" si="4"/>
        <v>71104655</v>
      </c>
      <c r="S25" s="73">
        <f t="shared" si="4"/>
        <v>39647698</v>
      </c>
      <c r="T25" s="73">
        <f t="shared" si="4"/>
        <v>22521953</v>
      </c>
      <c r="U25" s="73">
        <f t="shared" si="4"/>
        <v>17847257</v>
      </c>
      <c r="V25" s="73">
        <f t="shared" si="4"/>
        <v>80016908</v>
      </c>
      <c r="W25" s="73">
        <f t="shared" si="4"/>
        <v>319011433</v>
      </c>
      <c r="X25" s="73">
        <f t="shared" si="4"/>
        <v>274021907</v>
      </c>
      <c r="Y25" s="73">
        <f t="shared" si="4"/>
        <v>44989526</v>
      </c>
      <c r="Z25" s="170">
        <f>+IF(X25&lt;&gt;0,+(Y25/X25)*100,0)</f>
        <v>16.41822235767449</v>
      </c>
      <c r="AA25" s="168">
        <f>+AA5+AA9+AA15+AA19+AA24</f>
        <v>339194055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44059554</v>
      </c>
      <c r="D28" s="153">
        <f>SUM(D29:D31)</f>
        <v>0</v>
      </c>
      <c r="E28" s="154">
        <f t="shared" si="5"/>
        <v>64411000</v>
      </c>
      <c r="F28" s="100">
        <f t="shared" si="5"/>
        <v>66137992</v>
      </c>
      <c r="G28" s="100">
        <f t="shared" si="5"/>
        <v>9682760</v>
      </c>
      <c r="H28" s="100">
        <f t="shared" si="5"/>
        <v>14168504</v>
      </c>
      <c r="I28" s="100">
        <f t="shared" si="5"/>
        <v>3820299</v>
      </c>
      <c r="J28" s="100">
        <f t="shared" si="5"/>
        <v>27671563</v>
      </c>
      <c r="K28" s="100">
        <f t="shared" si="5"/>
        <v>5090805</v>
      </c>
      <c r="L28" s="100">
        <f t="shared" si="5"/>
        <v>5403147</v>
      </c>
      <c r="M28" s="100">
        <f t="shared" si="5"/>
        <v>3468909</v>
      </c>
      <c r="N28" s="100">
        <f t="shared" si="5"/>
        <v>13962861</v>
      </c>
      <c r="O28" s="100">
        <f t="shared" si="5"/>
        <v>3719322</v>
      </c>
      <c r="P28" s="100">
        <f t="shared" si="5"/>
        <v>6605615</v>
      </c>
      <c r="Q28" s="100">
        <f t="shared" si="5"/>
        <v>4109924</v>
      </c>
      <c r="R28" s="100">
        <f t="shared" si="5"/>
        <v>14434861</v>
      </c>
      <c r="S28" s="100">
        <f t="shared" si="5"/>
        <v>3626463</v>
      </c>
      <c r="T28" s="100">
        <f t="shared" si="5"/>
        <v>5607570</v>
      </c>
      <c r="U28" s="100">
        <f t="shared" si="5"/>
        <v>6626113</v>
      </c>
      <c r="V28" s="100">
        <f t="shared" si="5"/>
        <v>15860146</v>
      </c>
      <c r="W28" s="100">
        <f t="shared" si="5"/>
        <v>71929431</v>
      </c>
      <c r="X28" s="100">
        <f t="shared" si="5"/>
        <v>62129664</v>
      </c>
      <c r="Y28" s="100">
        <f t="shared" si="5"/>
        <v>9799767</v>
      </c>
      <c r="Z28" s="137">
        <f>+IF(X28&lt;&gt;0,+(Y28/X28)*100,0)</f>
        <v>15.773088681116961</v>
      </c>
      <c r="AA28" s="153">
        <f>SUM(AA29:AA31)</f>
        <v>66137992</v>
      </c>
    </row>
    <row r="29" spans="1:27" ht="13.5">
      <c r="A29" s="138" t="s">
        <v>75</v>
      </c>
      <c r="B29" s="136"/>
      <c r="C29" s="155">
        <v>15948015</v>
      </c>
      <c r="D29" s="155"/>
      <c r="E29" s="156">
        <v>29581000</v>
      </c>
      <c r="F29" s="60">
        <v>27235880</v>
      </c>
      <c r="G29" s="60">
        <v>9489993</v>
      </c>
      <c r="H29" s="60">
        <v>12305919</v>
      </c>
      <c r="I29" s="60">
        <v>1486933</v>
      </c>
      <c r="J29" s="60">
        <v>23282845</v>
      </c>
      <c r="K29" s="60">
        <v>2939564</v>
      </c>
      <c r="L29" s="60">
        <v>2628078</v>
      </c>
      <c r="M29" s="60">
        <v>1745815</v>
      </c>
      <c r="N29" s="60">
        <v>7313457</v>
      </c>
      <c r="O29" s="60">
        <v>1692140</v>
      </c>
      <c r="P29" s="60">
        <v>2232567</v>
      </c>
      <c r="Q29" s="60">
        <v>2343496</v>
      </c>
      <c r="R29" s="60">
        <v>6268203</v>
      </c>
      <c r="S29" s="60">
        <v>1554523</v>
      </c>
      <c r="T29" s="60">
        <v>2599160</v>
      </c>
      <c r="U29" s="60">
        <v>4020429</v>
      </c>
      <c r="V29" s="60">
        <v>8174112</v>
      </c>
      <c r="W29" s="60">
        <v>45038617</v>
      </c>
      <c r="X29" s="60">
        <v>27370761</v>
      </c>
      <c r="Y29" s="60">
        <v>17667856</v>
      </c>
      <c r="Z29" s="140">
        <v>64.55</v>
      </c>
      <c r="AA29" s="155">
        <v>27235880</v>
      </c>
    </row>
    <row r="30" spans="1:27" ht="13.5">
      <c r="A30" s="138" t="s">
        <v>76</v>
      </c>
      <c r="B30" s="136"/>
      <c r="C30" s="157">
        <v>13151088</v>
      </c>
      <c r="D30" s="157"/>
      <c r="E30" s="158">
        <v>14340000</v>
      </c>
      <c r="F30" s="159">
        <v>21267360</v>
      </c>
      <c r="G30" s="159">
        <v>73160</v>
      </c>
      <c r="H30" s="159">
        <v>583035</v>
      </c>
      <c r="I30" s="159">
        <v>1159841</v>
      </c>
      <c r="J30" s="159">
        <v>1816036</v>
      </c>
      <c r="K30" s="159">
        <v>1277232</v>
      </c>
      <c r="L30" s="159">
        <v>2110171</v>
      </c>
      <c r="M30" s="159">
        <v>998729</v>
      </c>
      <c r="N30" s="159">
        <v>4386132</v>
      </c>
      <c r="O30" s="159">
        <v>919883</v>
      </c>
      <c r="P30" s="159">
        <v>2367404</v>
      </c>
      <c r="Q30" s="159">
        <v>973683</v>
      </c>
      <c r="R30" s="159">
        <v>4260970</v>
      </c>
      <c r="S30" s="159">
        <v>1198746</v>
      </c>
      <c r="T30" s="159">
        <v>1514782</v>
      </c>
      <c r="U30" s="159">
        <v>1280172</v>
      </c>
      <c r="V30" s="159">
        <v>3993700</v>
      </c>
      <c r="W30" s="159">
        <v>14456838</v>
      </c>
      <c r="X30" s="159">
        <v>12976410</v>
      </c>
      <c r="Y30" s="159">
        <v>1480428</v>
      </c>
      <c r="Z30" s="141">
        <v>11.41</v>
      </c>
      <c r="AA30" s="157">
        <v>21267360</v>
      </c>
    </row>
    <row r="31" spans="1:27" ht="13.5">
      <c r="A31" s="138" t="s">
        <v>77</v>
      </c>
      <c r="B31" s="136"/>
      <c r="C31" s="155">
        <v>14960451</v>
      </c>
      <c r="D31" s="155"/>
      <c r="E31" s="156">
        <v>20490000</v>
      </c>
      <c r="F31" s="60">
        <v>17634752</v>
      </c>
      <c r="G31" s="60">
        <v>119607</v>
      </c>
      <c r="H31" s="60">
        <v>1279550</v>
      </c>
      <c r="I31" s="60">
        <v>1173525</v>
      </c>
      <c r="J31" s="60">
        <v>2572682</v>
      </c>
      <c r="K31" s="60">
        <v>874009</v>
      </c>
      <c r="L31" s="60">
        <v>664898</v>
      </c>
      <c r="M31" s="60">
        <v>724365</v>
      </c>
      <c r="N31" s="60">
        <v>2263272</v>
      </c>
      <c r="O31" s="60">
        <v>1107299</v>
      </c>
      <c r="P31" s="60">
        <v>2005644</v>
      </c>
      <c r="Q31" s="60">
        <v>792745</v>
      </c>
      <c r="R31" s="60">
        <v>3905688</v>
      </c>
      <c r="S31" s="60">
        <v>873194</v>
      </c>
      <c r="T31" s="60">
        <v>1493628</v>
      </c>
      <c r="U31" s="60">
        <v>1325512</v>
      </c>
      <c r="V31" s="60">
        <v>3692334</v>
      </c>
      <c r="W31" s="60">
        <v>12433976</v>
      </c>
      <c r="X31" s="60">
        <v>21782493</v>
      </c>
      <c r="Y31" s="60">
        <v>-9348517</v>
      </c>
      <c r="Z31" s="140">
        <v>-42.92</v>
      </c>
      <c r="AA31" s="155">
        <v>17634752</v>
      </c>
    </row>
    <row r="32" spans="1:27" ht="13.5">
      <c r="A32" s="135" t="s">
        <v>78</v>
      </c>
      <c r="B32" s="136"/>
      <c r="C32" s="153">
        <f aca="true" t="shared" si="6" ref="C32:Y32">SUM(C33:C37)</f>
        <v>19762392</v>
      </c>
      <c r="D32" s="153">
        <f>SUM(D33:D37)</f>
        <v>0</v>
      </c>
      <c r="E32" s="154">
        <f t="shared" si="6"/>
        <v>47175000</v>
      </c>
      <c r="F32" s="100">
        <f t="shared" si="6"/>
        <v>35829367</v>
      </c>
      <c r="G32" s="100">
        <f t="shared" si="6"/>
        <v>119421</v>
      </c>
      <c r="H32" s="100">
        <f t="shared" si="6"/>
        <v>2636701</v>
      </c>
      <c r="I32" s="100">
        <f t="shared" si="6"/>
        <v>3595894</v>
      </c>
      <c r="J32" s="100">
        <f t="shared" si="6"/>
        <v>6352016</v>
      </c>
      <c r="K32" s="100">
        <f t="shared" si="6"/>
        <v>3144132</v>
      </c>
      <c r="L32" s="100">
        <f t="shared" si="6"/>
        <v>4675519</v>
      </c>
      <c r="M32" s="100">
        <f t="shared" si="6"/>
        <v>2107852</v>
      </c>
      <c r="N32" s="100">
        <f t="shared" si="6"/>
        <v>9927503</v>
      </c>
      <c r="O32" s="100">
        <f t="shared" si="6"/>
        <v>2421853</v>
      </c>
      <c r="P32" s="100">
        <f t="shared" si="6"/>
        <v>3112474</v>
      </c>
      <c r="Q32" s="100">
        <f t="shared" si="6"/>
        <v>2137860</v>
      </c>
      <c r="R32" s="100">
        <f t="shared" si="6"/>
        <v>7672187</v>
      </c>
      <c r="S32" s="100">
        <f t="shared" si="6"/>
        <v>2057187</v>
      </c>
      <c r="T32" s="100">
        <f t="shared" si="6"/>
        <v>2873760</v>
      </c>
      <c r="U32" s="100">
        <f t="shared" si="6"/>
        <v>2677727</v>
      </c>
      <c r="V32" s="100">
        <f t="shared" si="6"/>
        <v>7608674</v>
      </c>
      <c r="W32" s="100">
        <f t="shared" si="6"/>
        <v>31560380</v>
      </c>
      <c r="X32" s="100">
        <f t="shared" si="6"/>
        <v>47174169</v>
      </c>
      <c r="Y32" s="100">
        <f t="shared" si="6"/>
        <v>-15613789</v>
      </c>
      <c r="Z32" s="137">
        <f>+IF(X32&lt;&gt;0,+(Y32/X32)*100,0)</f>
        <v>-33.09817497792065</v>
      </c>
      <c r="AA32" s="153">
        <f>SUM(AA33:AA37)</f>
        <v>35829367</v>
      </c>
    </row>
    <row r="33" spans="1:27" ht="13.5">
      <c r="A33" s="138" t="s">
        <v>79</v>
      </c>
      <c r="B33" s="136"/>
      <c r="C33" s="155">
        <v>7431323</v>
      </c>
      <c r="D33" s="155"/>
      <c r="E33" s="156">
        <v>47175000</v>
      </c>
      <c r="F33" s="60">
        <v>22438281</v>
      </c>
      <c r="G33" s="60">
        <v>119421</v>
      </c>
      <c r="H33" s="60">
        <v>2636701</v>
      </c>
      <c r="I33" s="60">
        <v>3595894</v>
      </c>
      <c r="J33" s="60">
        <v>6352016</v>
      </c>
      <c r="K33" s="60">
        <v>3144132</v>
      </c>
      <c r="L33" s="60">
        <v>4675519</v>
      </c>
      <c r="M33" s="60">
        <v>2107852</v>
      </c>
      <c r="N33" s="60">
        <v>9927503</v>
      </c>
      <c r="O33" s="60">
        <v>2421853</v>
      </c>
      <c r="P33" s="60">
        <v>3112474</v>
      </c>
      <c r="Q33" s="60">
        <v>2137860</v>
      </c>
      <c r="R33" s="60">
        <v>7672187</v>
      </c>
      <c r="S33" s="60">
        <v>2057187</v>
      </c>
      <c r="T33" s="60">
        <v>2873760</v>
      </c>
      <c r="U33" s="60">
        <v>2677727</v>
      </c>
      <c r="V33" s="60">
        <v>7608674</v>
      </c>
      <c r="W33" s="60">
        <v>31560380</v>
      </c>
      <c r="X33" s="60"/>
      <c r="Y33" s="60">
        <v>31560380</v>
      </c>
      <c r="Z33" s="140">
        <v>0</v>
      </c>
      <c r="AA33" s="155">
        <v>22438281</v>
      </c>
    </row>
    <row r="34" spans="1:27" ht="13.5">
      <c r="A34" s="138" t="s">
        <v>80</v>
      </c>
      <c r="B34" s="136"/>
      <c r="C34" s="155">
        <v>3021485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47174169</v>
      </c>
      <c r="Y34" s="60">
        <v>-47174169</v>
      </c>
      <c r="Z34" s="140">
        <v>-100</v>
      </c>
      <c r="AA34" s="155"/>
    </row>
    <row r="35" spans="1:27" ht="13.5">
      <c r="A35" s="138" t="s">
        <v>81</v>
      </c>
      <c r="B35" s="136"/>
      <c r="C35" s="155">
        <v>9220365</v>
      </c>
      <c r="D35" s="155"/>
      <c r="E35" s="156"/>
      <c r="F35" s="60">
        <v>13391086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>
        <v>13391086</v>
      </c>
    </row>
    <row r="36" spans="1:27" ht="13.5">
      <c r="A36" s="138" t="s">
        <v>82</v>
      </c>
      <c r="B36" s="136"/>
      <c r="C36" s="155">
        <v>89219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31074427</v>
      </c>
      <c r="D38" s="153">
        <f>SUM(D39:D41)</f>
        <v>0</v>
      </c>
      <c r="E38" s="154">
        <f t="shared" si="7"/>
        <v>45897000</v>
      </c>
      <c r="F38" s="100">
        <f t="shared" si="7"/>
        <v>31359794</v>
      </c>
      <c r="G38" s="100">
        <f t="shared" si="7"/>
        <v>43996</v>
      </c>
      <c r="H38" s="100">
        <f t="shared" si="7"/>
        <v>647086</v>
      </c>
      <c r="I38" s="100">
        <f t="shared" si="7"/>
        <v>1904008</v>
      </c>
      <c r="J38" s="100">
        <f t="shared" si="7"/>
        <v>2595090</v>
      </c>
      <c r="K38" s="100">
        <f t="shared" si="7"/>
        <v>1137289</v>
      </c>
      <c r="L38" s="100">
        <f t="shared" si="7"/>
        <v>1498585</v>
      </c>
      <c r="M38" s="100">
        <f t="shared" si="7"/>
        <v>1946788</v>
      </c>
      <c r="N38" s="100">
        <f t="shared" si="7"/>
        <v>4582662</v>
      </c>
      <c r="O38" s="100">
        <f t="shared" si="7"/>
        <v>3201390</v>
      </c>
      <c r="P38" s="100">
        <f t="shared" si="7"/>
        <v>12460664</v>
      </c>
      <c r="Q38" s="100">
        <f t="shared" si="7"/>
        <v>2478434</v>
      </c>
      <c r="R38" s="100">
        <f t="shared" si="7"/>
        <v>18140488</v>
      </c>
      <c r="S38" s="100">
        <f t="shared" si="7"/>
        <v>847442</v>
      </c>
      <c r="T38" s="100">
        <f t="shared" si="7"/>
        <v>2397041</v>
      </c>
      <c r="U38" s="100">
        <f t="shared" si="7"/>
        <v>3303946</v>
      </c>
      <c r="V38" s="100">
        <f t="shared" si="7"/>
        <v>6548429</v>
      </c>
      <c r="W38" s="100">
        <f t="shared" si="7"/>
        <v>31866669</v>
      </c>
      <c r="X38" s="100">
        <f t="shared" si="7"/>
        <v>108976176</v>
      </c>
      <c r="Y38" s="100">
        <f t="shared" si="7"/>
        <v>-77109507</v>
      </c>
      <c r="Z38" s="137">
        <f>+IF(X38&lt;&gt;0,+(Y38/X38)*100,0)</f>
        <v>-70.75813249310565</v>
      </c>
      <c r="AA38" s="153">
        <f>SUM(AA39:AA41)</f>
        <v>31359794</v>
      </c>
    </row>
    <row r="39" spans="1:27" ht="13.5">
      <c r="A39" s="138" t="s">
        <v>85</v>
      </c>
      <c r="B39" s="136"/>
      <c r="C39" s="155">
        <v>4430032</v>
      </c>
      <c r="D39" s="155"/>
      <c r="E39" s="156">
        <v>6620000</v>
      </c>
      <c r="F39" s="60">
        <v>10368991</v>
      </c>
      <c r="G39" s="60">
        <v>343</v>
      </c>
      <c r="H39" s="60">
        <v>309443</v>
      </c>
      <c r="I39" s="60">
        <v>344839</v>
      </c>
      <c r="J39" s="60">
        <v>654625</v>
      </c>
      <c r="K39" s="60">
        <v>446851</v>
      </c>
      <c r="L39" s="60">
        <v>548573</v>
      </c>
      <c r="M39" s="60">
        <v>317137</v>
      </c>
      <c r="N39" s="60">
        <v>1312561</v>
      </c>
      <c r="O39" s="60">
        <v>1706760</v>
      </c>
      <c r="P39" s="60">
        <v>2530758</v>
      </c>
      <c r="Q39" s="60">
        <v>354575</v>
      </c>
      <c r="R39" s="60">
        <v>4592093</v>
      </c>
      <c r="S39" s="60">
        <v>345721</v>
      </c>
      <c r="T39" s="60">
        <v>573722</v>
      </c>
      <c r="U39" s="60">
        <v>648261</v>
      </c>
      <c r="V39" s="60">
        <v>1567704</v>
      </c>
      <c r="W39" s="60">
        <v>8126983</v>
      </c>
      <c r="X39" s="60">
        <v>6619497</v>
      </c>
      <c r="Y39" s="60">
        <v>1507486</v>
      </c>
      <c r="Z39" s="140">
        <v>22.77</v>
      </c>
      <c r="AA39" s="155">
        <v>10368991</v>
      </c>
    </row>
    <row r="40" spans="1:27" ht="13.5">
      <c r="A40" s="138" t="s">
        <v>86</v>
      </c>
      <c r="B40" s="136"/>
      <c r="C40" s="155">
        <v>26644395</v>
      </c>
      <c r="D40" s="155"/>
      <c r="E40" s="156">
        <v>39277000</v>
      </c>
      <c r="F40" s="60">
        <v>20990803</v>
      </c>
      <c r="G40" s="60">
        <v>43653</v>
      </c>
      <c r="H40" s="60">
        <v>337643</v>
      </c>
      <c r="I40" s="60">
        <v>1559169</v>
      </c>
      <c r="J40" s="60">
        <v>1940465</v>
      </c>
      <c r="K40" s="60">
        <v>690438</v>
      </c>
      <c r="L40" s="60">
        <v>950012</v>
      </c>
      <c r="M40" s="60">
        <v>1629651</v>
      </c>
      <c r="N40" s="60">
        <v>3270101</v>
      </c>
      <c r="O40" s="60">
        <v>1494630</v>
      </c>
      <c r="P40" s="60">
        <v>9929906</v>
      </c>
      <c r="Q40" s="60">
        <v>2123859</v>
      </c>
      <c r="R40" s="60">
        <v>13548395</v>
      </c>
      <c r="S40" s="60">
        <v>501721</v>
      </c>
      <c r="T40" s="60">
        <v>1823319</v>
      </c>
      <c r="U40" s="60">
        <v>2655685</v>
      </c>
      <c r="V40" s="60">
        <v>4980725</v>
      </c>
      <c r="W40" s="60">
        <v>23739686</v>
      </c>
      <c r="X40" s="60">
        <v>102356679</v>
      </c>
      <c r="Y40" s="60">
        <v>-78616993</v>
      </c>
      <c r="Z40" s="140">
        <v>-76.81</v>
      </c>
      <c r="AA40" s="155">
        <v>20990803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142244597</v>
      </c>
      <c r="D42" s="153">
        <f>SUM(D43:D46)</f>
        <v>0</v>
      </c>
      <c r="E42" s="154">
        <f t="shared" si="8"/>
        <v>50290000</v>
      </c>
      <c r="F42" s="100">
        <f t="shared" si="8"/>
        <v>204478320</v>
      </c>
      <c r="G42" s="100">
        <f t="shared" si="8"/>
        <v>9463310</v>
      </c>
      <c r="H42" s="100">
        <f t="shared" si="8"/>
        <v>7346425</v>
      </c>
      <c r="I42" s="100">
        <f t="shared" si="8"/>
        <v>2697202</v>
      </c>
      <c r="J42" s="100">
        <f t="shared" si="8"/>
        <v>19506937</v>
      </c>
      <c r="K42" s="100">
        <f t="shared" si="8"/>
        <v>526928</v>
      </c>
      <c r="L42" s="100">
        <f t="shared" si="8"/>
        <v>7128291</v>
      </c>
      <c r="M42" s="100">
        <f t="shared" si="8"/>
        <v>8526561</v>
      </c>
      <c r="N42" s="100">
        <f t="shared" si="8"/>
        <v>16181780</v>
      </c>
      <c r="O42" s="100">
        <f t="shared" si="8"/>
        <v>6341734</v>
      </c>
      <c r="P42" s="100">
        <f t="shared" si="8"/>
        <v>18634565</v>
      </c>
      <c r="Q42" s="100">
        <f t="shared" si="8"/>
        <v>12215285</v>
      </c>
      <c r="R42" s="100">
        <f t="shared" si="8"/>
        <v>37191584</v>
      </c>
      <c r="S42" s="100">
        <f t="shared" si="8"/>
        <v>4924691</v>
      </c>
      <c r="T42" s="100">
        <f t="shared" si="8"/>
        <v>5229592</v>
      </c>
      <c r="U42" s="100">
        <f t="shared" si="8"/>
        <v>66663191</v>
      </c>
      <c r="V42" s="100">
        <f t="shared" si="8"/>
        <v>76817474</v>
      </c>
      <c r="W42" s="100">
        <f t="shared" si="8"/>
        <v>149697775</v>
      </c>
      <c r="X42" s="100">
        <f t="shared" si="8"/>
        <v>0</v>
      </c>
      <c r="Y42" s="100">
        <f t="shared" si="8"/>
        <v>149697775</v>
      </c>
      <c r="Z42" s="137">
        <f>+IF(X42&lt;&gt;0,+(Y42/X42)*100,0)</f>
        <v>0</v>
      </c>
      <c r="AA42" s="153">
        <f>SUM(AA43:AA46)</f>
        <v>204478320</v>
      </c>
    </row>
    <row r="43" spans="1:27" ht="13.5">
      <c r="A43" s="138" t="s">
        <v>89</v>
      </c>
      <c r="B43" s="136"/>
      <c r="C43" s="155">
        <v>126770155</v>
      </c>
      <c r="D43" s="155"/>
      <c r="E43" s="156">
        <v>50290000</v>
      </c>
      <c r="F43" s="60">
        <v>183929443</v>
      </c>
      <c r="G43" s="60">
        <v>9289539</v>
      </c>
      <c r="H43" s="60">
        <v>6040894</v>
      </c>
      <c r="I43" s="60">
        <v>462160</v>
      </c>
      <c r="J43" s="60">
        <v>15792593</v>
      </c>
      <c r="K43" s="60">
        <v>526928</v>
      </c>
      <c r="L43" s="60">
        <v>5374377</v>
      </c>
      <c r="M43" s="60">
        <v>6877296</v>
      </c>
      <c r="N43" s="60">
        <v>12778601</v>
      </c>
      <c r="O43" s="60">
        <v>3942686</v>
      </c>
      <c r="P43" s="60">
        <v>16365557</v>
      </c>
      <c r="Q43" s="60">
        <v>5934517</v>
      </c>
      <c r="R43" s="60">
        <v>26242760</v>
      </c>
      <c r="S43" s="60">
        <v>3182731</v>
      </c>
      <c r="T43" s="60">
        <v>3467667</v>
      </c>
      <c r="U43" s="60">
        <v>64948125</v>
      </c>
      <c r="V43" s="60">
        <v>71598523</v>
      </c>
      <c r="W43" s="60">
        <v>126412477</v>
      </c>
      <c r="X43" s="60"/>
      <c r="Y43" s="60">
        <v>126412477</v>
      </c>
      <c r="Z43" s="140">
        <v>0</v>
      </c>
      <c r="AA43" s="155">
        <v>183929443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15474442</v>
      </c>
      <c r="D46" s="155"/>
      <c r="E46" s="156"/>
      <c r="F46" s="60">
        <v>20548877</v>
      </c>
      <c r="G46" s="60">
        <v>173771</v>
      </c>
      <c r="H46" s="60">
        <v>1305531</v>
      </c>
      <c r="I46" s="60">
        <v>2235042</v>
      </c>
      <c r="J46" s="60">
        <v>3714344</v>
      </c>
      <c r="K46" s="60"/>
      <c r="L46" s="60">
        <v>1753914</v>
      </c>
      <c r="M46" s="60">
        <v>1649265</v>
      </c>
      <c r="N46" s="60">
        <v>3403179</v>
      </c>
      <c r="O46" s="60">
        <v>2399048</v>
      </c>
      <c r="P46" s="60">
        <v>2269008</v>
      </c>
      <c r="Q46" s="60">
        <v>6280768</v>
      </c>
      <c r="R46" s="60">
        <v>10948824</v>
      </c>
      <c r="S46" s="60">
        <v>1741960</v>
      </c>
      <c r="T46" s="60">
        <v>1761925</v>
      </c>
      <c r="U46" s="60">
        <v>1715066</v>
      </c>
      <c r="V46" s="60">
        <v>5218951</v>
      </c>
      <c r="W46" s="60">
        <v>23285298</v>
      </c>
      <c r="X46" s="60"/>
      <c r="Y46" s="60">
        <v>23285298</v>
      </c>
      <c r="Z46" s="140">
        <v>0</v>
      </c>
      <c r="AA46" s="155">
        <v>20548877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237140970</v>
      </c>
      <c r="D48" s="168">
        <f>+D28+D32+D38+D42+D47</f>
        <v>0</v>
      </c>
      <c r="E48" s="169">
        <f t="shared" si="9"/>
        <v>207773000</v>
      </c>
      <c r="F48" s="73">
        <f t="shared" si="9"/>
        <v>337805473</v>
      </c>
      <c r="G48" s="73">
        <f t="shared" si="9"/>
        <v>19309487</v>
      </c>
      <c r="H48" s="73">
        <f t="shared" si="9"/>
        <v>24798716</v>
      </c>
      <c r="I48" s="73">
        <f t="shared" si="9"/>
        <v>12017403</v>
      </c>
      <c r="J48" s="73">
        <f t="shared" si="9"/>
        <v>56125606</v>
      </c>
      <c r="K48" s="73">
        <f t="shared" si="9"/>
        <v>9899154</v>
      </c>
      <c r="L48" s="73">
        <f t="shared" si="9"/>
        <v>18705542</v>
      </c>
      <c r="M48" s="73">
        <f t="shared" si="9"/>
        <v>16050110</v>
      </c>
      <c r="N48" s="73">
        <f t="shared" si="9"/>
        <v>44654806</v>
      </c>
      <c r="O48" s="73">
        <f t="shared" si="9"/>
        <v>15684299</v>
      </c>
      <c r="P48" s="73">
        <f t="shared" si="9"/>
        <v>40813318</v>
      </c>
      <c r="Q48" s="73">
        <f t="shared" si="9"/>
        <v>20941503</v>
      </c>
      <c r="R48" s="73">
        <f t="shared" si="9"/>
        <v>77439120</v>
      </c>
      <c r="S48" s="73">
        <f t="shared" si="9"/>
        <v>11455783</v>
      </c>
      <c r="T48" s="73">
        <f t="shared" si="9"/>
        <v>16107963</v>
      </c>
      <c r="U48" s="73">
        <f t="shared" si="9"/>
        <v>79270977</v>
      </c>
      <c r="V48" s="73">
        <f t="shared" si="9"/>
        <v>106834723</v>
      </c>
      <c r="W48" s="73">
        <f t="shared" si="9"/>
        <v>285054255</v>
      </c>
      <c r="X48" s="73">
        <f t="shared" si="9"/>
        <v>218280009</v>
      </c>
      <c r="Y48" s="73">
        <f t="shared" si="9"/>
        <v>66774246</v>
      </c>
      <c r="Z48" s="170">
        <f>+IF(X48&lt;&gt;0,+(Y48/X48)*100,0)</f>
        <v>30.591095495144494</v>
      </c>
      <c r="AA48" s="168">
        <f>+AA28+AA32+AA38+AA42+AA47</f>
        <v>337805473</v>
      </c>
    </row>
    <row r="49" spans="1:27" ht="13.5">
      <c r="A49" s="148" t="s">
        <v>49</v>
      </c>
      <c r="B49" s="149"/>
      <c r="C49" s="171">
        <f aca="true" t="shared" si="10" ref="C49:Y49">+C25-C48</f>
        <v>-7647276</v>
      </c>
      <c r="D49" s="171">
        <f>+D25-D48</f>
        <v>0</v>
      </c>
      <c r="E49" s="172">
        <f t="shared" si="10"/>
        <v>66640000</v>
      </c>
      <c r="F49" s="173">
        <f t="shared" si="10"/>
        <v>1388582</v>
      </c>
      <c r="G49" s="173">
        <f t="shared" si="10"/>
        <v>26563066</v>
      </c>
      <c r="H49" s="173">
        <f t="shared" si="10"/>
        <v>-11965515</v>
      </c>
      <c r="I49" s="173">
        <f t="shared" si="10"/>
        <v>9907091</v>
      </c>
      <c r="J49" s="173">
        <f t="shared" si="10"/>
        <v>24504642</v>
      </c>
      <c r="K49" s="173">
        <f t="shared" si="10"/>
        <v>-6375776</v>
      </c>
      <c r="L49" s="173">
        <f t="shared" si="10"/>
        <v>13016634</v>
      </c>
      <c r="M49" s="173">
        <f t="shared" si="10"/>
        <v>35963958</v>
      </c>
      <c r="N49" s="173">
        <f t="shared" si="10"/>
        <v>42604816</v>
      </c>
      <c r="O49" s="173">
        <f t="shared" si="10"/>
        <v>16448042</v>
      </c>
      <c r="P49" s="173">
        <f t="shared" si="10"/>
        <v>-23340474</v>
      </c>
      <c r="Q49" s="173">
        <f t="shared" si="10"/>
        <v>557967</v>
      </c>
      <c r="R49" s="173">
        <f t="shared" si="10"/>
        <v>-6334465</v>
      </c>
      <c r="S49" s="173">
        <f t="shared" si="10"/>
        <v>28191915</v>
      </c>
      <c r="T49" s="173">
        <f t="shared" si="10"/>
        <v>6413990</v>
      </c>
      <c r="U49" s="173">
        <f t="shared" si="10"/>
        <v>-61423720</v>
      </c>
      <c r="V49" s="173">
        <f t="shared" si="10"/>
        <v>-26817815</v>
      </c>
      <c r="W49" s="173">
        <f t="shared" si="10"/>
        <v>33957178</v>
      </c>
      <c r="X49" s="173">
        <f>IF(F25=F48,0,X25-X48)</f>
        <v>55741898</v>
      </c>
      <c r="Y49" s="173">
        <f t="shared" si="10"/>
        <v>-21784720</v>
      </c>
      <c r="Z49" s="174">
        <f>+IF(X49&lt;&gt;0,+(Y49/X49)*100,0)</f>
        <v>-39.081410539698524</v>
      </c>
      <c r="AA49" s="171">
        <f>+AA25-AA48</f>
        <v>1388582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29459106</v>
      </c>
      <c r="D5" s="155">
        <v>0</v>
      </c>
      <c r="E5" s="156">
        <v>30321000</v>
      </c>
      <c r="F5" s="60">
        <v>30321384</v>
      </c>
      <c r="G5" s="60">
        <v>2610053</v>
      </c>
      <c r="H5" s="60">
        <v>2661848</v>
      </c>
      <c r="I5" s="60">
        <v>2615735</v>
      </c>
      <c r="J5" s="60">
        <v>7887636</v>
      </c>
      <c r="K5" s="60">
        <v>-3304250</v>
      </c>
      <c r="L5" s="60">
        <v>2472842</v>
      </c>
      <c r="M5" s="60">
        <v>2612959</v>
      </c>
      <c r="N5" s="60">
        <v>1781551</v>
      </c>
      <c r="O5" s="60">
        <v>2610928</v>
      </c>
      <c r="P5" s="60">
        <v>2598601</v>
      </c>
      <c r="Q5" s="60">
        <v>2577379</v>
      </c>
      <c r="R5" s="60">
        <v>7786908</v>
      </c>
      <c r="S5" s="60">
        <v>2601448</v>
      </c>
      <c r="T5" s="60">
        <v>2738527</v>
      </c>
      <c r="U5" s="60">
        <v>2726634</v>
      </c>
      <c r="V5" s="60">
        <v>8066609</v>
      </c>
      <c r="W5" s="60">
        <v>25522704</v>
      </c>
      <c r="X5" s="60">
        <v>30321384</v>
      </c>
      <c r="Y5" s="60">
        <v>-4798680</v>
      </c>
      <c r="Z5" s="140">
        <v>-15.83</v>
      </c>
      <c r="AA5" s="155">
        <v>30321384</v>
      </c>
    </row>
    <row r="6" spans="1:27" ht="13.5">
      <c r="A6" s="181" t="s">
        <v>102</v>
      </c>
      <c r="B6" s="182"/>
      <c r="C6" s="155">
        <v>1905365</v>
      </c>
      <c r="D6" s="155">
        <v>0</v>
      </c>
      <c r="E6" s="156">
        <v>1370000</v>
      </c>
      <c r="F6" s="60">
        <v>1378000</v>
      </c>
      <c r="G6" s="60">
        <v>265036</v>
      </c>
      <c r="H6" s="60">
        <v>237960</v>
      </c>
      <c r="I6" s="60">
        <v>47010</v>
      </c>
      <c r="J6" s="60">
        <v>550006</v>
      </c>
      <c r="K6" s="60">
        <v>-45968</v>
      </c>
      <c r="L6" s="60">
        <v>91504</v>
      </c>
      <c r="M6" s="60">
        <v>238550</v>
      </c>
      <c r="N6" s="60">
        <v>284086</v>
      </c>
      <c r="O6" s="60">
        <v>181788</v>
      </c>
      <c r="P6" s="60">
        <v>247110</v>
      </c>
      <c r="Q6" s="60">
        <v>264689</v>
      </c>
      <c r="R6" s="60">
        <v>693587</v>
      </c>
      <c r="S6" s="60">
        <v>235595</v>
      </c>
      <c r="T6" s="60">
        <v>125945</v>
      </c>
      <c r="U6" s="60">
        <v>-255967</v>
      </c>
      <c r="V6" s="60">
        <v>105573</v>
      </c>
      <c r="W6" s="60">
        <v>1633252</v>
      </c>
      <c r="X6" s="60">
        <v>1370000</v>
      </c>
      <c r="Y6" s="60">
        <v>263252</v>
      </c>
      <c r="Z6" s="140">
        <v>19.22</v>
      </c>
      <c r="AA6" s="155">
        <v>1378000</v>
      </c>
    </row>
    <row r="7" spans="1:27" ht="13.5">
      <c r="A7" s="183" t="s">
        <v>103</v>
      </c>
      <c r="B7" s="182"/>
      <c r="C7" s="155">
        <v>56278020</v>
      </c>
      <c r="D7" s="155">
        <v>0</v>
      </c>
      <c r="E7" s="156">
        <v>62588000</v>
      </c>
      <c r="F7" s="60">
        <v>62404000</v>
      </c>
      <c r="G7" s="60">
        <v>6123742</v>
      </c>
      <c r="H7" s="60">
        <v>7682495</v>
      </c>
      <c r="I7" s="60">
        <v>16408728</v>
      </c>
      <c r="J7" s="60">
        <v>30214965</v>
      </c>
      <c r="K7" s="60">
        <v>7919998</v>
      </c>
      <c r="L7" s="60">
        <v>3755175</v>
      </c>
      <c r="M7" s="60">
        <v>3282107</v>
      </c>
      <c r="N7" s="60">
        <v>14957280</v>
      </c>
      <c r="O7" s="60">
        <v>5720114</v>
      </c>
      <c r="P7" s="60">
        <v>2369041</v>
      </c>
      <c r="Q7" s="60">
        <v>-5985391</v>
      </c>
      <c r="R7" s="60">
        <v>2103764</v>
      </c>
      <c r="S7" s="60">
        <v>16717212</v>
      </c>
      <c r="T7" s="60">
        <v>4929184</v>
      </c>
      <c r="U7" s="60">
        <v>5530259</v>
      </c>
      <c r="V7" s="60">
        <v>27176655</v>
      </c>
      <c r="W7" s="60">
        <v>74452664</v>
      </c>
      <c r="X7" s="60">
        <v>62588431</v>
      </c>
      <c r="Y7" s="60">
        <v>11864233</v>
      </c>
      <c r="Z7" s="140">
        <v>18.96</v>
      </c>
      <c r="AA7" s="155">
        <v>62404000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6702217</v>
      </c>
      <c r="D10" s="155">
        <v>0</v>
      </c>
      <c r="E10" s="156">
        <v>6648000</v>
      </c>
      <c r="F10" s="54">
        <v>6647578</v>
      </c>
      <c r="G10" s="54">
        <v>632844</v>
      </c>
      <c r="H10" s="54">
        <v>617397</v>
      </c>
      <c r="I10" s="54">
        <v>598673</v>
      </c>
      <c r="J10" s="54">
        <v>1848914</v>
      </c>
      <c r="K10" s="54">
        <v>-632259</v>
      </c>
      <c r="L10" s="54">
        <v>650471</v>
      </c>
      <c r="M10" s="54">
        <v>621287</v>
      </c>
      <c r="N10" s="54">
        <v>639499</v>
      </c>
      <c r="O10" s="54">
        <v>633232</v>
      </c>
      <c r="P10" s="54">
        <v>421395</v>
      </c>
      <c r="Q10" s="54">
        <v>633332</v>
      </c>
      <c r="R10" s="54">
        <v>1687959</v>
      </c>
      <c r="S10" s="54">
        <v>632286</v>
      </c>
      <c r="T10" s="54">
        <v>634363</v>
      </c>
      <c r="U10" s="54">
        <v>654851</v>
      </c>
      <c r="V10" s="54">
        <v>1921500</v>
      </c>
      <c r="W10" s="54">
        <v>6097872</v>
      </c>
      <c r="X10" s="54">
        <v>6647578</v>
      </c>
      <c r="Y10" s="54">
        <v>-549706</v>
      </c>
      <c r="Z10" s="184">
        <v>-8.27</v>
      </c>
      <c r="AA10" s="130">
        <v>6647578</v>
      </c>
    </row>
    <row r="11" spans="1:27" ht="13.5">
      <c r="A11" s="183" t="s">
        <v>107</v>
      </c>
      <c r="B11" s="185"/>
      <c r="C11" s="155">
        <v>564300</v>
      </c>
      <c r="D11" s="155">
        <v>0</v>
      </c>
      <c r="E11" s="156">
        <v>1455000</v>
      </c>
      <c r="F11" s="60">
        <v>0</v>
      </c>
      <c r="G11" s="60">
        <v>0</v>
      </c>
      <c r="H11" s="60">
        <v>0</v>
      </c>
      <c r="I11" s="60">
        <v>4710</v>
      </c>
      <c r="J11" s="60">
        <v>4710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4710</v>
      </c>
      <c r="X11" s="60">
        <v>1454515</v>
      </c>
      <c r="Y11" s="60">
        <v>-1449805</v>
      </c>
      <c r="Z11" s="140">
        <v>-99.68</v>
      </c>
      <c r="AA11" s="155">
        <v>0</v>
      </c>
    </row>
    <row r="12" spans="1:27" ht="13.5">
      <c r="A12" s="183" t="s">
        <v>108</v>
      </c>
      <c r="B12" s="185"/>
      <c r="C12" s="155">
        <v>3226327</v>
      </c>
      <c r="D12" s="155">
        <v>0</v>
      </c>
      <c r="E12" s="156">
        <v>3526000</v>
      </c>
      <c r="F12" s="60">
        <v>2737993</v>
      </c>
      <c r="G12" s="60">
        <v>52747</v>
      </c>
      <c r="H12" s="60">
        <v>66743</v>
      </c>
      <c r="I12" s="60">
        <v>1528100</v>
      </c>
      <c r="J12" s="60">
        <v>1647590</v>
      </c>
      <c r="K12" s="60">
        <v>-64070</v>
      </c>
      <c r="L12" s="60">
        <v>57253</v>
      </c>
      <c r="M12" s="60">
        <v>54127</v>
      </c>
      <c r="N12" s="60">
        <v>47310</v>
      </c>
      <c r="O12" s="60">
        <v>53719</v>
      </c>
      <c r="P12" s="60">
        <v>-124971</v>
      </c>
      <c r="Q12" s="60">
        <v>1342763</v>
      </c>
      <c r="R12" s="60">
        <v>1271511</v>
      </c>
      <c r="S12" s="60">
        <v>65174</v>
      </c>
      <c r="T12" s="60">
        <v>59339</v>
      </c>
      <c r="U12" s="60">
        <v>77314</v>
      </c>
      <c r="V12" s="60">
        <v>201827</v>
      </c>
      <c r="W12" s="60">
        <v>3168238</v>
      </c>
      <c r="X12" s="60">
        <v>3526334</v>
      </c>
      <c r="Y12" s="60">
        <v>-358096</v>
      </c>
      <c r="Z12" s="140">
        <v>-10.15</v>
      </c>
      <c r="AA12" s="155">
        <v>2737993</v>
      </c>
    </row>
    <row r="13" spans="1:27" ht="13.5">
      <c r="A13" s="181" t="s">
        <v>109</v>
      </c>
      <c r="B13" s="185"/>
      <c r="C13" s="155">
        <v>4499065</v>
      </c>
      <c r="D13" s="155">
        <v>0</v>
      </c>
      <c r="E13" s="156">
        <v>3100000</v>
      </c>
      <c r="F13" s="60">
        <v>1500000</v>
      </c>
      <c r="G13" s="60">
        <v>183280</v>
      </c>
      <c r="H13" s="60">
        <v>6428</v>
      </c>
      <c r="I13" s="60">
        <v>299681</v>
      </c>
      <c r="J13" s="60">
        <v>489389</v>
      </c>
      <c r="K13" s="60">
        <v>-6498</v>
      </c>
      <c r="L13" s="60">
        <v>6737</v>
      </c>
      <c r="M13" s="60">
        <v>166473</v>
      </c>
      <c r="N13" s="60">
        <v>166712</v>
      </c>
      <c r="O13" s="60">
        <v>59245</v>
      </c>
      <c r="P13" s="60">
        <v>374723</v>
      </c>
      <c r="Q13" s="60">
        <v>310539</v>
      </c>
      <c r="R13" s="60">
        <v>744507</v>
      </c>
      <c r="S13" s="60">
        <v>107844</v>
      </c>
      <c r="T13" s="60">
        <v>445018</v>
      </c>
      <c r="U13" s="60">
        <v>155348</v>
      </c>
      <c r="V13" s="60">
        <v>708210</v>
      </c>
      <c r="W13" s="60">
        <v>2108818</v>
      </c>
      <c r="X13" s="60">
        <v>3100000</v>
      </c>
      <c r="Y13" s="60">
        <v>-991182</v>
      </c>
      <c r="Z13" s="140">
        <v>-31.97</v>
      </c>
      <c r="AA13" s="155">
        <v>1500000</v>
      </c>
    </row>
    <row r="14" spans="1:27" ht="13.5">
      <c r="A14" s="181" t="s">
        <v>110</v>
      </c>
      <c r="B14" s="185"/>
      <c r="C14" s="155">
        <v>563794</v>
      </c>
      <c r="D14" s="155">
        <v>0</v>
      </c>
      <c r="E14" s="156">
        <v>191000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-53</v>
      </c>
      <c r="P14" s="60">
        <v>93748</v>
      </c>
      <c r="Q14" s="60">
        <v>125362</v>
      </c>
      <c r="R14" s="60">
        <v>219057</v>
      </c>
      <c r="S14" s="60">
        <v>81436</v>
      </c>
      <c r="T14" s="60">
        <v>75637</v>
      </c>
      <c r="U14" s="60">
        <v>520579</v>
      </c>
      <c r="V14" s="60">
        <v>677652</v>
      </c>
      <c r="W14" s="60">
        <v>896709</v>
      </c>
      <c r="X14" s="60">
        <v>190800</v>
      </c>
      <c r="Y14" s="60">
        <v>705909</v>
      </c>
      <c r="Z14" s="140">
        <v>369.97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241201</v>
      </c>
      <c r="D16" s="155">
        <v>0</v>
      </c>
      <c r="E16" s="156">
        <v>425000</v>
      </c>
      <c r="F16" s="60">
        <v>229984</v>
      </c>
      <c r="G16" s="60">
        <v>3117</v>
      </c>
      <c r="H16" s="60">
        <v>9057</v>
      </c>
      <c r="I16" s="60">
        <v>11435</v>
      </c>
      <c r="J16" s="60">
        <v>23609</v>
      </c>
      <c r="K16" s="60">
        <v>-24240</v>
      </c>
      <c r="L16" s="60">
        <v>26230</v>
      </c>
      <c r="M16" s="60">
        <v>14906</v>
      </c>
      <c r="N16" s="60">
        <v>16896</v>
      </c>
      <c r="O16" s="60">
        <v>59671</v>
      </c>
      <c r="P16" s="60">
        <v>52631</v>
      </c>
      <c r="Q16" s="60">
        <v>69965</v>
      </c>
      <c r="R16" s="60">
        <v>182267</v>
      </c>
      <c r="S16" s="60">
        <v>9063</v>
      </c>
      <c r="T16" s="60">
        <v>19719</v>
      </c>
      <c r="U16" s="60">
        <v>15487</v>
      </c>
      <c r="V16" s="60">
        <v>44269</v>
      </c>
      <c r="W16" s="60">
        <v>267041</v>
      </c>
      <c r="X16" s="60">
        <v>425200</v>
      </c>
      <c r="Y16" s="60">
        <v>-158159</v>
      </c>
      <c r="Z16" s="140">
        <v>-37.2</v>
      </c>
      <c r="AA16" s="155">
        <v>229984</v>
      </c>
    </row>
    <row r="17" spans="1:27" ht="13.5">
      <c r="A17" s="181" t="s">
        <v>113</v>
      </c>
      <c r="B17" s="185"/>
      <c r="C17" s="155">
        <v>1672430</v>
      </c>
      <c r="D17" s="155">
        <v>0</v>
      </c>
      <c r="E17" s="156">
        <v>2170000</v>
      </c>
      <c r="F17" s="60">
        <v>2151515</v>
      </c>
      <c r="G17" s="60">
        <v>180267</v>
      </c>
      <c r="H17" s="60">
        <v>157441</v>
      </c>
      <c r="I17" s="60">
        <v>167290</v>
      </c>
      <c r="J17" s="60">
        <v>504998</v>
      </c>
      <c r="K17" s="60">
        <v>-162405</v>
      </c>
      <c r="L17" s="60">
        <v>166331</v>
      </c>
      <c r="M17" s="60">
        <v>128176</v>
      </c>
      <c r="N17" s="60">
        <v>132102</v>
      </c>
      <c r="O17" s="60">
        <v>143170</v>
      </c>
      <c r="P17" s="60">
        <v>45203</v>
      </c>
      <c r="Q17" s="60">
        <v>138186</v>
      </c>
      <c r="R17" s="60">
        <v>326559</v>
      </c>
      <c r="S17" s="60">
        <v>126731</v>
      </c>
      <c r="T17" s="60">
        <v>138339</v>
      </c>
      <c r="U17" s="60">
        <v>136469</v>
      </c>
      <c r="V17" s="60">
        <v>401539</v>
      </c>
      <c r="W17" s="60">
        <v>1365198</v>
      </c>
      <c r="X17" s="60">
        <v>2169891</v>
      </c>
      <c r="Y17" s="60">
        <v>-804693</v>
      </c>
      <c r="Z17" s="140">
        <v>-37.08</v>
      </c>
      <c r="AA17" s="155">
        <v>2151515</v>
      </c>
    </row>
    <row r="18" spans="1:27" ht="13.5">
      <c r="A18" s="183" t="s">
        <v>114</v>
      </c>
      <c r="B18" s="182"/>
      <c r="C18" s="155">
        <v>1181159</v>
      </c>
      <c r="D18" s="155">
        <v>0</v>
      </c>
      <c r="E18" s="156">
        <v>1150000</v>
      </c>
      <c r="F18" s="60">
        <v>1150000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1150000</v>
      </c>
      <c r="Y18" s="60">
        <v>-1150000</v>
      </c>
      <c r="Z18" s="140">
        <v>-100</v>
      </c>
      <c r="AA18" s="155">
        <v>1150000</v>
      </c>
    </row>
    <row r="19" spans="1:27" ht="13.5">
      <c r="A19" s="181" t="s">
        <v>34</v>
      </c>
      <c r="B19" s="185"/>
      <c r="C19" s="155">
        <v>73677474</v>
      </c>
      <c r="D19" s="155">
        <v>0</v>
      </c>
      <c r="E19" s="156">
        <v>91052000</v>
      </c>
      <c r="F19" s="60">
        <v>179305894</v>
      </c>
      <c r="G19" s="60">
        <v>35564742</v>
      </c>
      <c r="H19" s="60">
        <v>1218358</v>
      </c>
      <c r="I19" s="60">
        <v>81870</v>
      </c>
      <c r="J19" s="60">
        <v>36864970</v>
      </c>
      <c r="K19" s="60">
        <v>-24377</v>
      </c>
      <c r="L19" s="60">
        <v>24363760</v>
      </c>
      <c r="M19" s="60">
        <v>35979061</v>
      </c>
      <c r="N19" s="60">
        <v>60318444</v>
      </c>
      <c r="O19" s="60">
        <v>20558720</v>
      </c>
      <c r="P19" s="60">
        <v>10736773</v>
      </c>
      <c r="Q19" s="60">
        <v>21287400</v>
      </c>
      <c r="R19" s="60">
        <v>52582893</v>
      </c>
      <c r="S19" s="60">
        <v>18899549</v>
      </c>
      <c r="T19" s="60">
        <v>13173339</v>
      </c>
      <c r="U19" s="60">
        <v>4650756</v>
      </c>
      <c r="V19" s="60">
        <v>36723644</v>
      </c>
      <c r="W19" s="60">
        <v>186489951</v>
      </c>
      <c r="X19" s="60">
        <v>91052000</v>
      </c>
      <c r="Y19" s="60">
        <v>95437951</v>
      </c>
      <c r="Z19" s="140">
        <v>104.82</v>
      </c>
      <c r="AA19" s="155">
        <v>179305894</v>
      </c>
    </row>
    <row r="20" spans="1:27" ht="13.5">
      <c r="A20" s="181" t="s">
        <v>35</v>
      </c>
      <c r="B20" s="185"/>
      <c r="C20" s="155">
        <v>274555</v>
      </c>
      <c r="D20" s="155">
        <v>0</v>
      </c>
      <c r="E20" s="156">
        <v>847000</v>
      </c>
      <c r="F20" s="54">
        <v>21797707</v>
      </c>
      <c r="G20" s="54">
        <v>256725</v>
      </c>
      <c r="H20" s="54">
        <v>175474</v>
      </c>
      <c r="I20" s="54">
        <v>161262</v>
      </c>
      <c r="J20" s="54">
        <v>593461</v>
      </c>
      <c r="K20" s="54">
        <v>-132553</v>
      </c>
      <c r="L20" s="54">
        <v>131873</v>
      </c>
      <c r="M20" s="54">
        <v>125268</v>
      </c>
      <c r="N20" s="54">
        <v>124588</v>
      </c>
      <c r="O20" s="54">
        <v>178399</v>
      </c>
      <c r="P20" s="54">
        <v>-476557</v>
      </c>
      <c r="Q20" s="54">
        <v>735246</v>
      </c>
      <c r="R20" s="54">
        <v>437088</v>
      </c>
      <c r="S20" s="54">
        <v>171360</v>
      </c>
      <c r="T20" s="54">
        <v>182543</v>
      </c>
      <c r="U20" s="54">
        <v>3635527</v>
      </c>
      <c r="V20" s="54">
        <v>3989430</v>
      </c>
      <c r="W20" s="54">
        <v>5144567</v>
      </c>
      <c r="X20" s="54">
        <v>846798</v>
      </c>
      <c r="Y20" s="54">
        <v>4297769</v>
      </c>
      <c r="Z20" s="184">
        <v>507.53</v>
      </c>
      <c r="AA20" s="130">
        <v>21797707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180245013</v>
      </c>
      <c r="D22" s="188">
        <f>SUM(D5:D21)</f>
        <v>0</v>
      </c>
      <c r="E22" s="189">
        <f t="shared" si="0"/>
        <v>204843000</v>
      </c>
      <c r="F22" s="190">
        <f t="shared" si="0"/>
        <v>309624055</v>
      </c>
      <c r="G22" s="190">
        <f t="shared" si="0"/>
        <v>45872553</v>
      </c>
      <c r="H22" s="190">
        <f t="shared" si="0"/>
        <v>12833201</v>
      </c>
      <c r="I22" s="190">
        <f t="shared" si="0"/>
        <v>21924494</v>
      </c>
      <c r="J22" s="190">
        <f t="shared" si="0"/>
        <v>80630248</v>
      </c>
      <c r="K22" s="190">
        <f t="shared" si="0"/>
        <v>3523378</v>
      </c>
      <c r="L22" s="190">
        <f t="shared" si="0"/>
        <v>31722176</v>
      </c>
      <c r="M22" s="190">
        <f t="shared" si="0"/>
        <v>43222914</v>
      </c>
      <c r="N22" s="190">
        <f t="shared" si="0"/>
        <v>78468468</v>
      </c>
      <c r="O22" s="190">
        <f t="shared" si="0"/>
        <v>30198933</v>
      </c>
      <c r="P22" s="190">
        <f t="shared" si="0"/>
        <v>16337697</v>
      </c>
      <c r="Q22" s="190">
        <f t="shared" si="0"/>
        <v>21499470</v>
      </c>
      <c r="R22" s="190">
        <f t="shared" si="0"/>
        <v>68036100</v>
      </c>
      <c r="S22" s="190">
        <f t="shared" si="0"/>
        <v>39647698</v>
      </c>
      <c r="T22" s="190">
        <f t="shared" si="0"/>
        <v>22521953</v>
      </c>
      <c r="U22" s="190">
        <f t="shared" si="0"/>
        <v>17847257</v>
      </c>
      <c r="V22" s="190">
        <f t="shared" si="0"/>
        <v>80016908</v>
      </c>
      <c r="W22" s="190">
        <f t="shared" si="0"/>
        <v>307151724</v>
      </c>
      <c r="X22" s="190">
        <f t="shared" si="0"/>
        <v>204842931</v>
      </c>
      <c r="Y22" s="190">
        <f t="shared" si="0"/>
        <v>102308793</v>
      </c>
      <c r="Z22" s="191">
        <f>+IF(X22&lt;&gt;0,+(Y22/X22)*100,0)</f>
        <v>49.9449956610902</v>
      </c>
      <c r="AA22" s="188">
        <f>SUM(AA5:AA21)</f>
        <v>309624055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55605593</v>
      </c>
      <c r="D25" s="155">
        <v>0</v>
      </c>
      <c r="E25" s="156">
        <v>83011000</v>
      </c>
      <c r="F25" s="60">
        <v>73123256</v>
      </c>
      <c r="G25" s="60">
        <v>5669183</v>
      </c>
      <c r="H25" s="60">
        <v>5736321</v>
      </c>
      <c r="I25" s="60">
        <v>6833834</v>
      </c>
      <c r="J25" s="60">
        <v>18239338</v>
      </c>
      <c r="K25" s="60">
        <v>6268800</v>
      </c>
      <c r="L25" s="60">
        <v>9499136</v>
      </c>
      <c r="M25" s="60">
        <v>6222954</v>
      </c>
      <c r="N25" s="60">
        <v>21990890</v>
      </c>
      <c r="O25" s="60">
        <v>6299100</v>
      </c>
      <c r="P25" s="60">
        <v>7148134</v>
      </c>
      <c r="Q25" s="60">
        <v>7480882</v>
      </c>
      <c r="R25" s="60">
        <v>20928116</v>
      </c>
      <c r="S25" s="60">
        <v>5026172</v>
      </c>
      <c r="T25" s="60">
        <v>7308048</v>
      </c>
      <c r="U25" s="60">
        <v>5969461</v>
      </c>
      <c r="V25" s="60">
        <v>18303681</v>
      </c>
      <c r="W25" s="60">
        <v>79462025</v>
      </c>
      <c r="X25" s="60">
        <v>83011336</v>
      </c>
      <c r="Y25" s="60">
        <v>-3549311</v>
      </c>
      <c r="Z25" s="140">
        <v>-4.28</v>
      </c>
      <c r="AA25" s="155">
        <v>73123256</v>
      </c>
    </row>
    <row r="26" spans="1:27" ht="13.5">
      <c r="A26" s="183" t="s">
        <v>38</v>
      </c>
      <c r="B26" s="182"/>
      <c r="C26" s="155">
        <v>7771465</v>
      </c>
      <c r="D26" s="155">
        <v>0</v>
      </c>
      <c r="E26" s="156">
        <v>8484000</v>
      </c>
      <c r="F26" s="60">
        <v>9257338</v>
      </c>
      <c r="G26" s="60">
        <v>829881</v>
      </c>
      <c r="H26" s="60">
        <v>585675</v>
      </c>
      <c r="I26" s="60">
        <v>585675</v>
      </c>
      <c r="J26" s="60">
        <v>2001231</v>
      </c>
      <c r="K26" s="60">
        <v>585675</v>
      </c>
      <c r="L26" s="60">
        <v>585675</v>
      </c>
      <c r="M26" s="60">
        <v>585675</v>
      </c>
      <c r="N26" s="60">
        <v>1757025</v>
      </c>
      <c r="O26" s="60">
        <v>918516</v>
      </c>
      <c r="P26" s="60">
        <v>-2411</v>
      </c>
      <c r="Q26" s="60">
        <v>-45887</v>
      </c>
      <c r="R26" s="60">
        <v>870218</v>
      </c>
      <c r="S26" s="60">
        <v>639234</v>
      </c>
      <c r="T26" s="60">
        <v>626983</v>
      </c>
      <c r="U26" s="60">
        <v>2420612</v>
      </c>
      <c r="V26" s="60">
        <v>3686829</v>
      </c>
      <c r="W26" s="60">
        <v>8315303</v>
      </c>
      <c r="X26" s="60">
        <v>8484385</v>
      </c>
      <c r="Y26" s="60">
        <v>-169082</v>
      </c>
      <c r="Z26" s="140">
        <v>-1.99</v>
      </c>
      <c r="AA26" s="155">
        <v>9257338</v>
      </c>
    </row>
    <row r="27" spans="1:27" ht="13.5">
      <c r="A27" s="183" t="s">
        <v>118</v>
      </c>
      <c r="B27" s="182"/>
      <c r="C27" s="155">
        <v>3873333</v>
      </c>
      <c r="D27" s="155">
        <v>0</v>
      </c>
      <c r="E27" s="156">
        <v>2700000</v>
      </c>
      <c r="F27" s="60">
        <v>2700000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2700329</v>
      </c>
      <c r="Y27" s="60">
        <v>-2700329</v>
      </c>
      <c r="Z27" s="140">
        <v>-100</v>
      </c>
      <c r="AA27" s="155">
        <v>2700000</v>
      </c>
    </row>
    <row r="28" spans="1:27" ht="13.5">
      <c r="A28" s="183" t="s">
        <v>39</v>
      </c>
      <c r="B28" s="182"/>
      <c r="C28" s="155">
        <v>20124097</v>
      </c>
      <c r="D28" s="155">
        <v>0</v>
      </c>
      <c r="E28" s="156">
        <v>24854000</v>
      </c>
      <c r="F28" s="60">
        <v>21338501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14974305</v>
      </c>
      <c r="Q28" s="60">
        <v>0</v>
      </c>
      <c r="R28" s="60">
        <v>14974305</v>
      </c>
      <c r="S28" s="60">
        <v>0</v>
      </c>
      <c r="T28" s="60">
        <v>0</v>
      </c>
      <c r="U28" s="60">
        <v>0</v>
      </c>
      <c r="V28" s="60">
        <v>0</v>
      </c>
      <c r="W28" s="60">
        <v>14974305</v>
      </c>
      <c r="X28" s="60">
        <v>24854400</v>
      </c>
      <c r="Y28" s="60">
        <v>-9880095</v>
      </c>
      <c r="Z28" s="140">
        <v>-39.75</v>
      </c>
      <c r="AA28" s="155">
        <v>21338501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1364000</v>
      </c>
      <c r="F29" s="60">
        <v>1363500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1363500</v>
      </c>
      <c r="Y29" s="60">
        <v>-1363500</v>
      </c>
      <c r="Z29" s="140">
        <v>-100</v>
      </c>
      <c r="AA29" s="155">
        <v>1363500</v>
      </c>
    </row>
    <row r="30" spans="1:27" ht="13.5">
      <c r="A30" s="183" t="s">
        <v>119</v>
      </c>
      <c r="B30" s="182"/>
      <c r="C30" s="155">
        <v>36242982</v>
      </c>
      <c r="D30" s="155">
        <v>0</v>
      </c>
      <c r="E30" s="156">
        <v>46838000</v>
      </c>
      <c r="F30" s="60">
        <v>46838000</v>
      </c>
      <c r="G30" s="60">
        <v>17392</v>
      </c>
      <c r="H30" s="60">
        <v>5476969</v>
      </c>
      <c r="I30" s="60">
        <v>32809</v>
      </c>
      <c r="J30" s="60">
        <v>5527170</v>
      </c>
      <c r="K30" s="60">
        <v>18051</v>
      </c>
      <c r="L30" s="60">
        <v>0</v>
      </c>
      <c r="M30" s="60">
        <v>2656565</v>
      </c>
      <c r="N30" s="60">
        <v>2674616</v>
      </c>
      <c r="O30" s="60">
        <v>2870895</v>
      </c>
      <c r="P30" s="60">
        <v>13402375</v>
      </c>
      <c r="Q30" s="60">
        <v>2670674</v>
      </c>
      <c r="R30" s="60">
        <v>18943944</v>
      </c>
      <c r="S30" s="60">
        <v>2730873</v>
      </c>
      <c r="T30" s="60">
        <v>2757981</v>
      </c>
      <c r="U30" s="60">
        <v>8615029</v>
      </c>
      <c r="V30" s="60">
        <v>14103883</v>
      </c>
      <c r="W30" s="60">
        <v>41249613</v>
      </c>
      <c r="X30" s="60">
        <v>46838400</v>
      </c>
      <c r="Y30" s="60">
        <v>-5588787</v>
      </c>
      <c r="Z30" s="140">
        <v>-11.93</v>
      </c>
      <c r="AA30" s="155">
        <v>46838000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243000</v>
      </c>
      <c r="F31" s="60">
        <v>343294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243190</v>
      </c>
      <c r="Y31" s="60">
        <v>-243190</v>
      </c>
      <c r="Z31" s="140">
        <v>-100</v>
      </c>
      <c r="AA31" s="155">
        <v>343294</v>
      </c>
    </row>
    <row r="32" spans="1:27" ht="13.5">
      <c r="A32" s="183" t="s">
        <v>121</v>
      </c>
      <c r="B32" s="182"/>
      <c r="C32" s="155">
        <v>25038322</v>
      </c>
      <c r="D32" s="155">
        <v>0</v>
      </c>
      <c r="E32" s="156">
        <v>16616000</v>
      </c>
      <c r="F32" s="60">
        <v>12771730</v>
      </c>
      <c r="G32" s="60">
        <v>43321</v>
      </c>
      <c r="H32" s="60">
        <v>1155278</v>
      </c>
      <c r="I32" s="60">
        <v>1389445</v>
      </c>
      <c r="J32" s="60">
        <v>2588044</v>
      </c>
      <c r="K32" s="60">
        <v>529067</v>
      </c>
      <c r="L32" s="60">
        <v>1183877</v>
      </c>
      <c r="M32" s="60">
        <v>423070</v>
      </c>
      <c r="N32" s="60">
        <v>2136014</v>
      </c>
      <c r="O32" s="60">
        <v>2776709</v>
      </c>
      <c r="P32" s="60">
        <v>1519022</v>
      </c>
      <c r="Q32" s="60">
        <v>2809363</v>
      </c>
      <c r="R32" s="60">
        <v>7105094</v>
      </c>
      <c r="S32" s="60">
        <v>103948</v>
      </c>
      <c r="T32" s="60">
        <v>1254934</v>
      </c>
      <c r="U32" s="60">
        <v>306883</v>
      </c>
      <c r="V32" s="60">
        <v>1665765</v>
      </c>
      <c r="W32" s="60">
        <v>13494917</v>
      </c>
      <c r="X32" s="60">
        <v>16616073</v>
      </c>
      <c r="Y32" s="60">
        <v>-3121156</v>
      </c>
      <c r="Z32" s="140">
        <v>-18.78</v>
      </c>
      <c r="AA32" s="155">
        <v>12771730</v>
      </c>
    </row>
    <row r="33" spans="1:27" ht="13.5">
      <c r="A33" s="183" t="s">
        <v>42</v>
      </c>
      <c r="B33" s="182"/>
      <c r="C33" s="155">
        <v>1508958</v>
      </c>
      <c r="D33" s="155">
        <v>0</v>
      </c>
      <c r="E33" s="156">
        <v>2400000</v>
      </c>
      <c r="F33" s="60">
        <v>88954971</v>
      </c>
      <c r="G33" s="60">
        <v>9364898</v>
      </c>
      <c r="H33" s="60">
        <v>9575184</v>
      </c>
      <c r="I33" s="60">
        <v>466913</v>
      </c>
      <c r="J33" s="60">
        <v>19406995</v>
      </c>
      <c r="K33" s="60">
        <v>341001</v>
      </c>
      <c r="L33" s="60">
        <v>4962181</v>
      </c>
      <c r="M33" s="60">
        <v>3979151</v>
      </c>
      <c r="N33" s="60">
        <v>9282333</v>
      </c>
      <c r="O33" s="60">
        <v>712246</v>
      </c>
      <c r="P33" s="60">
        <v>1097662</v>
      </c>
      <c r="Q33" s="60">
        <v>2161173</v>
      </c>
      <c r="R33" s="60">
        <v>3971081</v>
      </c>
      <c r="S33" s="60">
        <v>616574</v>
      </c>
      <c r="T33" s="60">
        <v>155512</v>
      </c>
      <c r="U33" s="60">
        <v>49538685</v>
      </c>
      <c r="V33" s="60">
        <v>50310771</v>
      </c>
      <c r="W33" s="60">
        <v>82971180</v>
      </c>
      <c r="X33" s="60">
        <v>2400000</v>
      </c>
      <c r="Y33" s="60">
        <v>80571180</v>
      </c>
      <c r="Z33" s="140">
        <v>3357.13</v>
      </c>
      <c r="AA33" s="155">
        <v>88954971</v>
      </c>
    </row>
    <row r="34" spans="1:27" ht="13.5">
      <c r="A34" s="183" t="s">
        <v>43</v>
      </c>
      <c r="B34" s="182"/>
      <c r="C34" s="155">
        <v>86976220</v>
      </c>
      <c r="D34" s="155">
        <v>0</v>
      </c>
      <c r="E34" s="156">
        <v>21263000</v>
      </c>
      <c r="F34" s="60">
        <v>81114883</v>
      </c>
      <c r="G34" s="60">
        <v>3384812</v>
      </c>
      <c r="H34" s="60">
        <v>2269289</v>
      </c>
      <c r="I34" s="60">
        <v>2708727</v>
      </c>
      <c r="J34" s="60">
        <v>8362828</v>
      </c>
      <c r="K34" s="60">
        <v>2156560</v>
      </c>
      <c r="L34" s="60">
        <v>2474673</v>
      </c>
      <c r="M34" s="60">
        <v>2182695</v>
      </c>
      <c r="N34" s="60">
        <v>6813928</v>
      </c>
      <c r="O34" s="60">
        <v>2106833</v>
      </c>
      <c r="P34" s="60">
        <v>2674231</v>
      </c>
      <c r="Q34" s="60">
        <v>5865298</v>
      </c>
      <c r="R34" s="60">
        <v>10646362</v>
      </c>
      <c r="S34" s="60">
        <v>2338982</v>
      </c>
      <c r="T34" s="60">
        <v>4004505</v>
      </c>
      <c r="U34" s="60">
        <v>12420307</v>
      </c>
      <c r="V34" s="60">
        <v>18763794</v>
      </c>
      <c r="W34" s="60">
        <v>44586912</v>
      </c>
      <c r="X34" s="60">
        <v>21262542</v>
      </c>
      <c r="Y34" s="60">
        <v>23324370</v>
      </c>
      <c r="Z34" s="140">
        <v>109.7</v>
      </c>
      <c r="AA34" s="155">
        <v>81114883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237140970</v>
      </c>
      <c r="D36" s="188">
        <f>SUM(D25:D35)</f>
        <v>0</v>
      </c>
      <c r="E36" s="189">
        <f t="shared" si="1"/>
        <v>207773000</v>
      </c>
      <c r="F36" s="190">
        <f t="shared" si="1"/>
        <v>337805473</v>
      </c>
      <c r="G36" s="190">
        <f t="shared" si="1"/>
        <v>19309487</v>
      </c>
      <c r="H36" s="190">
        <f t="shared" si="1"/>
        <v>24798716</v>
      </c>
      <c r="I36" s="190">
        <f t="shared" si="1"/>
        <v>12017403</v>
      </c>
      <c r="J36" s="190">
        <f t="shared" si="1"/>
        <v>56125606</v>
      </c>
      <c r="K36" s="190">
        <f t="shared" si="1"/>
        <v>9899154</v>
      </c>
      <c r="L36" s="190">
        <f t="shared" si="1"/>
        <v>18705542</v>
      </c>
      <c r="M36" s="190">
        <f t="shared" si="1"/>
        <v>16050110</v>
      </c>
      <c r="N36" s="190">
        <f t="shared" si="1"/>
        <v>44654806</v>
      </c>
      <c r="O36" s="190">
        <f t="shared" si="1"/>
        <v>15684299</v>
      </c>
      <c r="P36" s="190">
        <f t="shared" si="1"/>
        <v>40813318</v>
      </c>
      <c r="Q36" s="190">
        <f t="shared" si="1"/>
        <v>20941503</v>
      </c>
      <c r="R36" s="190">
        <f t="shared" si="1"/>
        <v>77439120</v>
      </c>
      <c r="S36" s="190">
        <f t="shared" si="1"/>
        <v>11455783</v>
      </c>
      <c r="T36" s="190">
        <f t="shared" si="1"/>
        <v>16107963</v>
      </c>
      <c r="U36" s="190">
        <f t="shared" si="1"/>
        <v>79270977</v>
      </c>
      <c r="V36" s="190">
        <f t="shared" si="1"/>
        <v>106834723</v>
      </c>
      <c r="W36" s="190">
        <f t="shared" si="1"/>
        <v>285054255</v>
      </c>
      <c r="X36" s="190">
        <f t="shared" si="1"/>
        <v>207774155</v>
      </c>
      <c r="Y36" s="190">
        <f t="shared" si="1"/>
        <v>77280100</v>
      </c>
      <c r="Z36" s="191">
        <f>+IF(X36&lt;&gt;0,+(Y36/X36)*100,0)</f>
        <v>37.194279529135855</v>
      </c>
      <c r="AA36" s="188">
        <f>SUM(AA25:AA35)</f>
        <v>337805473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-56895957</v>
      </c>
      <c r="D38" s="199">
        <f>+D22-D36</f>
        <v>0</v>
      </c>
      <c r="E38" s="200">
        <f t="shared" si="2"/>
        <v>-2930000</v>
      </c>
      <c r="F38" s="106">
        <f t="shared" si="2"/>
        <v>-28181418</v>
      </c>
      <c r="G38" s="106">
        <f t="shared" si="2"/>
        <v>26563066</v>
      </c>
      <c r="H38" s="106">
        <f t="shared" si="2"/>
        <v>-11965515</v>
      </c>
      <c r="I38" s="106">
        <f t="shared" si="2"/>
        <v>9907091</v>
      </c>
      <c r="J38" s="106">
        <f t="shared" si="2"/>
        <v>24504642</v>
      </c>
      <c r="K38" s="106">
        <f t="shared" si="2"/>
        <v>-6375776</v>
      </c>
      <c r="L38" s="106">
        <f t="shared" si="2"/>
        <v>13016634</v>
      </c>
      <c r="M38" s="106">
        <f t="shared" si="2"/>
        <v>27172804</v>
      </c>
      <c r="N38" s="106">
        <f t="shared" si="2"/>
        <v>33813662</v>
      </c>
      <c r="O38" s="106">
        <f t="shared" si="2"/>
        <v>14514634</v>
      </c>
      <c r="P38" s="106">
        <f t="shared" si="2"/>
        <v>-24475621</v>
      </c>
      <c r="Q38" s="106">
        <f t="shared" si="2"/>
        <v>557967</v>
      </c>
      <c r="R38" s="106">
        <f t="shared" si="2"/>
        <v>-9403020</v>
      </c>
      <c r="S38" s="106">
        <f t="shared" si="2"/>
        <v>28191915</v>
      </c>
      <c r="T38" s="106">
        <f t="shared" si="2"/>
        <v>6413990</v>
      </c>
      <c r="U38" s="106">
        <f t="shared" si="2"/>
        <v>-61423720</v>
      </c>
      <c r="V38" s="106">
        <f t="shared" si="2"/>
        <v>-26817815</v>
      </c>
      <c r="W38" s="106">
        <f t="shared" si="2"/>
        <v>22097469</v>
      </c>
      <c r="X38" s="106">
        <f>IF(F22=F36,0,X22-X36)</f>
        <v>-2931224</v>
      </c>
      <c r="Y38" s="106">
        <f t="shared" si="2"/>
        <v>25028693</v>
      </c>
      <c r="Z38" s="201">
        <f>+IF(X38&lt;&gt;0,+(Y38/X38)*100,0)</f>
        <v>-853.8649042174873</v>
      </c>
      <c r="AA38" s="199">
        <f>+AA22-AA36</f>
        <v>-28181418</v>
      </c>
    </row>
    <row r="39" spans="1:27" ht="13.5">
      <c r="A39" s="181" t="s">
        <v>46</v>
      </c>
      <c r="B39" s="185"/>
      <c r="C39" s="155">
        <v>48270276</v>
      </c>
      <c r="D39" s="155">
        <v>0</v>
      </c>
      <c r="E39" s="156">
        <v>69570000</v>
      </c>
      <c r="F39" s="60">
        <v>29570000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8791154</v>
      </c>
      <c r="N39" s="60">
        <v>8791154</v>
      </c>
      <c r="O39" s="60">
        <v>1933408</v>
      </c>
      <c r="P39" s="60">
        <v>1135147</v>
      </c>
      <c r="Q39" s="60">
        <v>0</v>
      </c>
      <c r="R39" s="60">
        <v>3068555</v>
      </c>
      <c r="S39" s="60">
        <v>0</v>
      </c>
      <c r="T39" s="60">
        <v>0</v>
      </c>
      <c r="U39" s="60">
        <v>0</v>
      </c>
      <c r="V39" s="60">
        <v>0</v>
      </c>
      <c r="W39" s="60">
        <v>11859709</v>
      </c>
      <c r="X39" s="60">
        <v>69570000</v>
      </c>
      <c r="Y39" s="60">
        <v>-57710291</v>
      </c>
      <c r="Z39" s="140">
        <v>-82.95</v>
      </c>
      <c r="AA39" s="155">
        <v>29570000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978405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-7647276</v>
      </c>
      <c r="D42" s="206">
        <f>SUM(D38:D41)</f>
        <v>0</v>
      </c>
      <c r="E42" s="207">
        <f t="shared" si="3"/>
        <v>66640000</v>
      </c>
      <c r="F42" s="88">
        <f t="shared" si="3"/>
        <v>1388582</v>
      </c>
      <c r="G42" s="88">
        <f t="shared" si="3"/>
        <v>26563066</v>
      </c>
      <c r="H42" s="88">
        <f t="shared" si="3"/>
        <v>-11965515</v>
      </c>
      <c r="I42" s="88">
        <f t="shared" si="3"/>
        <v>9907091</v>
      </c>
      <c r="J42" s="88">
        <f t="shared" si="3"/>
        <v>24504642</v>
      </c>
      <c r="K42" s="88">
        <f t="shared" si="3"/>
        <v>-6375776</v>
      </c>
      <c r="L42" s="88">
        <f t="shared" si="3"/>
        <v>13016634</v>
      </c>
      <c r="M42" s="88">
        <f t="shared" si="3"/>
        <v>35963958</v>
      </c>
      <c r="N42" s="88">
        <f t="shared" si="3"/>
        <v>42604816</v>
      </c>
      <c r="O42" s="88">
        <f t="shared" si="3"/>
        <v>16448042</v>
      </c>
      <c r="P42" s="88">
        <f t="shared" si="3"/>
        <v>-23340474</v>
      </c>
      <c r="Q42" s="88">
        <f t="shared" si="3"/>
        <v>557967</v>
      </c>
      <c r="R42" s="88">
        <f t="shared" si="3"/>
        <v>-6334465</v>
      </c>
      <c r="S42" s="88">
        <f t="shared" si="3"/>
        <v>28191915</v>
      </c>
      <c r="T42" s="88">
        <f t="shared" si="3"/>
        <v>6413990</v>
      </c>
      <c r="U42" s="88">
        <f t="shared" si="3"/>
        <v>-61423720</v>
      </c>
      <c r="V42" s="88">
        <f t="shared" si="3"/>
        <v>-26817815</v>
      </c>
      <c r="W42" s="88">
        <f t="shared" si="3"/>
        <v>33957178</v>
      </c>
      <c r="X42" s="88">
        <f t="shared" si="3"/>
        <v>66638776</v>
      </c>
      <c r="Y42" s="88">
        <f t="shared" si="3"/>
        <v>-32681598</v>
      </c>
      <c r="Z42" s="208">
        <f>+IF(X42&lt;&gt;0,+(Y42/X42)*100,0)</f>
        <v>-49.042914593749444</v>
      </c>
      <c r="AA42" s="206">
        <f>SUM(AA38:AA41)</f>
        <v>1388582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-7647276</v>
      </c>
      <c r="D44" s="210">
        <f>+D42-D43</f>
        <v>0</v>
      </c>
      <c r="E44" s="211">
        <f t="shared" si="4"/>
        <v>66640000</v>
      </c>
      <c r="F44" s="77">
        <f t="shared" si="4"/>
        <v>1388582</v>
      </c>
      <c r="G44" s="77">
        <f t="shared" si="4"/>
        <v>26563066</v>
      </c>
      <c r="H44" s="77">
        <f t="shared" si="4"/>
        <v>-11965515</v>
      </c>
      <c r="I44" s="77">
        <f t="shared" si="4"/>
        <v>9907091</v>
      </c>
      <c r="J44" s="77">
        <f t="shared" si="4"/>
        <v>24504642</v>
      </c>
      <c r="K44" s="77">
        <f t="shared" si="4"/>
        <v>-6375776</v>
      </c>
      <c r="L44" s="77">
        <f t="shared" si="4"/>
        <v>13016634</v>
      </c>
      <c r="M44" s="77">
        <f t="shared" si="4"/>
        <v>35963958</v>
      </c>
      <c r="N44" s="77">
        <f t="shared" si="4"/>
        <v>42604816</v>
      </c>
      <c r="O44" s="77">
        <f t="shared" si="4"/>
        <v>16448042</v>
      </c>
      <c r="P44" s="77">
        <f t="shared" si="4"/>
        <v>-23340474</v>
      </c>
      <c r="Q44" s="77">
        <f t="shared" si="4"/>
        <v>557967</v>
      </c>
      <c r="R44" s="77">
        <f t="shared" si="4"/>
        <v>-6334465</v>
      </c>
      <c r="S44" s="77">
        <f t="shared" si="4"/>
        <v>28191915</v>
      </c>
      <c r="T44" s="77">
        <f t="shared" si="4"/>
        <v>6413990</v>
      </c>
      <c r="U44" s="77">
        <f t="shared" si="4"/>
        <v>-61423720</v>
      </c>
      <c r="V44" s="77">
        <f t="shared" si="4"/>
        <v>-26817815</v>
      </c>
      <c r="W44" s="77">
        <f t="shared" si="4"/>
        <v>33957178</v>
      </c>
      <c r="X44" s="77">
        <f t="shared" si="4"/>
        <v>66638776</v>
      </c>
      <c r="Y44" s="77">
        <f t="shared" si="4"/>
        <v>-32681598</v>
      </c>
      <c r="Z44" s="212">
        <f>+IF(X44&lt;&gt;0,+(Y44/X44)*100,0)</f>
        <v>-49.042914593749444</v>
      </c>
      <c r="AA44" s="210">
        <f>+AA42-AA43</f>
        <v>1388582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-7647276</v>
      </c>
      <c r="D46" s="206">
        <f>SUM(D44:D45)</f>
        <v>0</v>
      </c>
      <c r="E46" s="207">
        <f t="shared" si="5"/>
        <v>66640000</v>
      </c>
      <c r="F46" s="88">
        <f t="shared" si="5"/>
        <v>1388582</v>
      </c>
      <c r="G46" s="88">
        <f t="shared" si="5"/>
        <v>26563066</v>
      </c>
      <c r="H46" s="88">
        <f t="shared" si="5"/>
        <v>-11965515</v>
      </c>
      <c r="I46" s="88">
        <f t="shared" si="5"/>
        <v>9907091</v>
      </c>
      <c r="J46" s="88">
        <f t="shared" si="5"/>
        <v>24504642</v>
      </c>
      <c r="K46" s="88">
        <f t="shared" si="5"/>
        <v>-6375776</v>
      </c>
      <c r="L46" s="88">
        <f t="shared" si="5"/>
        <v>13016634</v>
      </c>
      <c r="M46" s="88">
        <f t="shared" si="5"/>
        <v>35963958</v>
      </c>
      <c r="N46" s="88">
        <f t="shared" si="5"/>
        <v>42604816</v>
      </c>
      <c r="O46" s="88">
        <f t="shared" si="5"/>
        <v>16448042</v>
      </c>
      <c r="P46" s="88">
        <f t="shared" si="5"/>
        <v>-23340474</v>
      </c>
      <c r="Q46" s="88">
        <f t="shared" si="5"/>
        <v>557967</v>
      </c>
      <c r="R46" s="88">
        <f t="shared" si="5"/>
        <v>-6334465</v>
      </c>
      <c r="S46" s="88">
        <f t="shared" si="5"/>
        <v>28191915</v>
      </c>
      <c r="T46" s="88">
        <f t="shared" si="5"/>
        <v>6413990</v>
      </c>
      <c r="U46" s="88">
        <f t="shared" si="5"/>
        <v>-61423720</v>
      </c>
      <c r="V46" s="88">
        <f t="shared" si="5"/>
        <v>-26817815</v>
      </c>
      <c r="W46" s="88">
        <f t="shared" si="5"/>
        <v>33957178</v>
      </c>
      <c r="X46" s="88">
        <f t="shared" si="5"/>
        <v>66638776</v>
      </c>
      <c r="Y46" s="88">
        <f t="shared" si="5"/>
        <v>-32681598</v>
      </c>
      <c r="Z46" s="208">
        <f>+IF(X46&lt;&gt;0,+(Y46/X46)*100,0)</f>
        <v>-49.042914593749444</v>
      </c>
      <c r="AA46" s="206">
        <f>SUM(AA44:AA45)</f>
        <v>1388582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-7647276</v>
      </c>
      <c r="D48" s="217">
        <f>SUM(D46:D47)</f>
        <v>0</v>
      </c>
      <c r="E48" s="218">
        <f t="shared" si="6"/>
        <v>66640000</v>
      </c>
      <c r="F48" s="219">
        <f t="shared" si="6"/>
        <v>1388582</v>
      </c>
      <c r="G48" s="219">
        <f t="shared" si="6"/>
        <v>26563066</v>
      </c>
      <c r="H48" s="220">
        <f t="shared" si="6"/>
        <v>-11965515</v>
      </c>
      <c r="I48" s="220">
        <f t="shared" si="6"/>
        <v>9907091</v>
      </c>
      <c r="J48" s="220">
        <f t="shared" si="6"/>
        <v>24504642</v>
      </c>
      <c r="K48" s="220">
        <f t="shared" si="6"/>
        <v>-6375776</v>
      </c>
      <c r="L48" s="220">
        <f t="shared" si="6"/>
        <v>13016634</v>
      </c>
      <c r="M48" s="219">
        <f t="shared" si="6"/>
        <v>35963958</v>
      </c>
      <c r="N48" s="219">
        <f t="shared" si="6"/>
        <v>42604816</v>
      </c>
      <c r="O48" s="220">
        <f t="shared" si="6"/>
        <v>16448042</v>
      </c>
      <c r="P48" s="220">
        <f t="shared" si="6"/>
        <v>-23340474</v>
      </c>
      <c r="Q48" s="220">
        <f t="shared" si="6"/>
        <v>557967</v>
      </c>
      <c r="R48" s="220">
        <f t="shared" si="6"/>
        <v>-6334465</v>
      </c>
      <c r="S48" s="220">
        <f t="shared" si="6"/>
        <v>28191915</v>
      </c>
      <c r="T48" s="219">
        <f t="shared" si="6"/>
        <v>6413990</v>
      </c>
      <c r="U48" s="219">
        <f t="shared" si="6"/>
        <v>-61423720</v>
      </c>
      <c r="V48" s="220">
        <f t="shared" si="6"/>
        <v>-26817815</v>
      </c>
      <c r="W48" s="220">
        <f t="shared" si="6"/>
        <v>33957178</v>
      </c>
      <c r="X48" s="220">
        <f t="shared" si="6"/>
        <v>66638776</v>
      </c>
      <c r="Y48" s="220">
        <f t="shared" si="6"/>
        <v>-32681598</v>
      </c>
      <c r="Z48" s="221">
        <f>+IF(X48&lt;&gt;0,+(Y48/X48)*100,0)</f>
        <v>-49.042914593749444</v>
      </c>
      <c r="AA48" s="222">
        <f>SUM(AA46:AA47)</f>
        <v>1388582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2984597</v>
      </c>
      <c r="D5" s="153">
        <f>SUM(D6:D8)</f>
        <v>0</v>
      </c>
      <c r="E5" s="154">
        <f t="shared" si="0"/>
        <v>21090000</v>
      </c>
      <c r="F5" s="100">
        <f t="shared" si="0"/>
        <v>1210000</v>
      </c>
      <c r="G5" s="100">
        <f t="shared" si="0"/>
        <v>0</v>
      </c>
      <c r="H5" s="100">
        <f t="shared" si="0"/>
        <v>37650</v>
      </c>
      <c r="I5" s="100">
        <f t="shared" si="0"/>
        <v>0</v>
      </c>
      <c r="J5" s="100">
        <f t="shared" si="0"/>
        <v>37650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12434</v>
      </c>
      <c r="Q5" s="100">
        <f t="shared" si="0"/>
        <v>65482</v>
      </c>
      <c r="R5" s="100">
        <f t="shared" si="0"/>
        <v>77916</v>
      </c>
      <c r="S5" s="100">
        <f t="shared" si="0"/>
        <v>215606</v>
      </c>
      <c r="T5" s="100">
        <f t="shared" si="0"/>
        <v>31480</v>
      </c>
      <c r="U5" s="100">
        <f t="shared" si="0"/>
        <v>1228441</v>
      </c>
      <c r="V5" s="100">
        <f t="shared" si="0"/>
        <v>1475527</v>
      </c>
      <c r="W5" s="100">
        <f t="shared" si="0"/>
        <v>1591093</v>
      </c>
      <c r="X5" s="100">
        <f t="shared" si="0"/>
        <v>21090000</v>
      </c>
      <c r="Y5" s="100">
        <f t="shared" si="0"/>
        <v>-19498907</v>
      </c>
      <c r="Z5" s="137">
        <f>+IF(X5&lt;&gt;0,+(Y5/X5)*100,0)</f>
        <v>-92.45569938359412</v>
      </c>
      <c r="AA5" s="153">
        <f>SUM(AA6:AA8)</f>
        <v>1210000</v>
      </c>
    </row>
    <row r="6" spans="1:27" ht="13.5">
      <c r="A6" s="138" t="s">
        <v>75</v>
      </c>
      <c r="B6" s="136"/>
      <c r="C6" s="155">
        <v>954697</v>
      </c>
      <c r="D6" s="155"/>
      <c r="E6" s="156">
        <v>20150000</v>
      </c>
      <c r="F6" s="60">
        <v>300000</v>
      </c>
      <c r="G6" s="60"/>
      <c r="H6" s="60"/>
      <c r="I6" s="60"/>
      <c r="J6" s="60"/>
      <c r="K6" s="60"/>
      <c r="L6" s="60"/>
      <c r="M6" s="60"/>
      <c r="N6" s="60"/>
      <c r="O6" s="60"/>
      <c r="P6" s="60">
        <v>12284</v>
      </c>
      <c r="Q6" s="60">
        <v>12284</v>
      </c>
      <c r="R6" s="60">
        <v>24568</v>
      </c>
      <c r="S6" s="60">
        <v>205176</v>
      </c>
      <c r="T6" s="60">
        <v>18289</v>
      </c>
      <c r="U6" s="60">
        <v>866245</v>
      </c>
      <c r="V6" s="60">
        <v>1089710</v>
      </c>
      <c r="W6" s="60">
        <v>1114278</v>
      </c>
      <c r="X6" s="60">
        <v>20150000</v>
      </c>
      <c r="Y6" s="60">
        <v>-19035722</v>
      </c>
      <c r="Z6" s="140">
        <v>-94.47</v>
      </c>
      <c r="AA6" s="62">
        <v>300000</v>
      </c>
    </row>
    <row r="7" spans="1:27" ht="13.5">
      <c r="A7" s="138" t="s">
        <v>76</v>
      </c>
      <c r="B7" s="136"/>
      <c r="C7" s="157">
        <v>2011880</v>
      </c>
      <c r="D7" s="157"/>
      <c r="E7" s="158">
        <v>300000</v>
      </c>
      <c r="F7" s="159">
        <v>300000</v>
      </c>
      <c r="G7" s="159"/>
      <c r="H7" s="159">
        <v>37650</v>
      </c>
      <c r="I7" s="159"/>
      <c r="J7" s="159">
        <v>37650</v>
      </c>
      <c r="K7" s="159"/>
      <c r="L7" s="159"/>
      <c r="M7" s="159"/>
      <c r="N7" s="159"/>
      <c r="O7" s="159"/>
      <c r="P7" s="159"/>
      <c r="Q7" s="159">
        <v>2183</v>
      </c>
      <c r="R7" s="159">
        <v>2183</v>
      </c>
      <c r="S7" s="159">
        <v>80</v>
      </c>
      <c r="T7" s="159">
        <v>3016</v>
      </c>
      <c r="U7" s="159">
        <v>133978</v>
      </c>
      <c r="V7" s="159">
        <v>137074</v>
      </c>
      <c r="W7" s="159">
        <v>176907</v>
      </c>
      <c r="X7" s="159">
        <v>300000</v>
      </c>
      <c r="Y7" s="159">
        <v>-123093</v>
      </c>
      <c r="Z7" s="141">
        <v>-41.03</v>
      </c>
      <c r="AA7" s="225">
        <v>300000</v>
      </c>
    </row>
    <row r="8" spans="1:27" ht="13.5">
      <c r="A8" s="138" t="s">
        <v>77</v>
      </c>
      <c r="B8" s="136"/>
      <c r="C8" s="155">
        <v>18020</v>
      </c>
      <c r="D8" s="155"/>
      <c r="E8" s="156">
        <v>640000</v>
      </c>
      <c r="F8" s="60">
        <v>610000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150</v>
      </c>
      <c r="Q8" s="60">
        <v>51015</v>
      </c>
      <c r="R8" s="60">
        <v>51165</v>
      </c>
      <c r="S8" s="60">
        <v>10350</v>
      </c>
      <c r="T8" s="60">
        <v>10175</v>
      </c>
      <c r="U8" s="60">
        <v>228218</v>
      </c>
      <c r="V8" s="60">
        <v>248743</v>
      </c>
      <c r="W8" s="60">
        <v>299908</v>
      </c>
      <c r="X8" s="60">
        <v>640000</v>
      </c>
      <c r="Y8" s="60">
        <v>-340092</v>
      </c>
      <c r="Z8" s="140">
        <v>-53.14</v>
      </c>
      <c r="AA8" s="62">
        <v>610000</v>
      </c>
    </row>
    <row r="9" spans="1:27" ht="13.5">
      <c r="A9" s="135" t="s">
        <v>78</v>
      </c>
      <c r="B9" s="136"/>
      <c r="C9" s="153">
        <f aca="true" t="shared" si="1" ref="C9:Y9">SUM(C10:C14)</f>
        <v>885810</v>
      </c>
      <c r="D9" s="153">
        <f>SUM(D10:D14)</f>
        <v>0</v>
      </c>
      <c r="E9" s="154">
        <f t="shared" si="1"/>
        <v>10778000</v>
      </c>
      <c r="F9" s="100">
        <f t="shared" si="1"/>
        <v>4157000</v>
      </c>
      <c r="G9" s="100">
        <f t="shared" si="1"/>
        <v>0</v>
      </c>
      <c r="H9" s="100">
        <f t="shared" si="1"/>
        <v>1251980</v>
      </c>
      <c r="I9" s="100">
        <f t="shared" si="1"/>
        <v>736992</v>
      </c>
      <c r="J9" s="100">
        <f t="shared" si="1"/>
        <v>1988972</v>
      </c>
      <c r="K9" s="100">
        <f t="shared" si="1"/>
        <v>1414350</v>
      </c>
      <c r="L9" s="100">
        <f t="shared" si="1"/>
        <v>0</v>
      </c>
      <c r="M9" s="100">
        <f t="shared" si="1"/>
        <v>0</v>
      </c>
      <c r="N9" s="100">
        <f t="shared" si="1"/>
        <v>1414350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30242</v>
      </c>
      <c r="V9" s="100">
        <f t="shared" si="1"/>
        <v>30242</v>
      </c>
      <c r="W9" s="100">
        <f t="shared" si="1"/>
        <v>3433564</v>
      </c>
      <c r="X9" s="100">
        <f t="shared" si="1"/>
        <v>10778000</v>
      </c>
      <c r="Y9" s="100">
        <f t="shared" si="1"/>
        <v>-7344436</v>
      </c>
      <c r="Z9" s="137">
        <f>+IF(X9&lt;&gt;0,+(Y9/X9)*100,0)</f>
        <v>-68.14284653924662</v>
      </c>
      <c r="AA9" s="102">
        <f>SUM(AA10:AA14)</f>
        <v>4157000</v>
      </c>
    </row>
    <row r="10" spans="1:27" ht="13.5">
      <c r="A10" s="138" t="s">
        <v>79</v>
      </c>
      <c r="B10" s="136"/>
      <c r="C10" s="155">
        <v>172411</v>
      </c>
      <c r="D10" s="155"/>
      <c r="E10" s="156">
        <v>10778000</v>
      </c>
      <c r="F10" s="60">
        <v>4057000</v>
      </c>
      <c r="G10" s="60"/>
      <c r="H10" s="60">
        <v>1251980</v>
      </c>
      <c r="I10" s="60">
        <v>736992</v>
      </c>
      <c r="J10" s="60">
        <v>1988972</v>
      </c>
      <c r="K10" s="60">
        <v>1414350</v>
      </c>
      <c r="L10" s="60"/>
      <c r="M10" s="60"/>
      <c r="N10" s="60">
        <v>1414350</v>
      </c>
      <c r="O10" s="60"/>
      <c r="P10" s="60"/>
      <c r="Q10" s="60"/>
      <c r="R10" s="60"/>
      <c r="S10" s="60"/>
      <c r="T10" s="60"/>
      <c r="U10" s="60">
        <v>30242</v>
      </c>
      <c r="V10" s="60">
        <v>30242</v>
      </c>
      <c r="W10" s="60">
        <v>3433564</v>
      </c>
      <c r="X10" s="60">
        <v>10778000</v>
      </c>
      <c r="Y10" s="60">
        <v>-7344436</v>
      </c>
      <c r="Z10" s="140">
        <v>-68.14</v>
      </c>
      <c r="AA10" s="62">
        <v>4057000</v>
      </c>
    </row>
    <row r="11" spans="1:27" ht="13.5">
      <c r="A11" s="138" t="s">
        <v>80</v>
      </c>
      <c r="B11" s="136"/>
      <c r="C11" s="155">
        <v>228062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485337</v>
      </c>
      <c r="D12" s="155"/>
      <c r="E12" s="156"/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32439554</v>
      </c>
      <c r="D15" s="153">
        <f>SUM(D16:D18)</f>
        <v>0</v>
      </c>
      <c r="E15" s="154">
        <f t="shared" si="2"/>
        <v>47253000</v>
      </c>
      <c r="F15" s="100">
        <f t="shared" si="2"/>
        <v>43846000</v>
      </c>
      <c r="G15" s="100">
        <f t="shared" si="2"/>
        <v>16353417</v>
      </c>
      <c r="H15" s="100">
        <f t="shared" si="2"/>
        <v>693477</v>
      </c>
      <c r="I15" s="100">
        <f t="shared" si="2"/>
        <v>384511</v>
      </c>
      <c r="J15" s="100">
        <f t="shared" si="2"/>
        <v>17431405</v>
      </c>
      <c r="K15" s="100">
        <f t="shared" si="2"/>
        <v>8336770</v>
      </c>
      <c r="L15" s="100">
        <f t="shared" si="2"/>
        <v>3513731</v>
      </c>
      <c r="M15" s="100">
        <f t="shared" si="2"/>
        <v>663602</v>
      </c>
      <c r="N15" s="100">
        <f t="shared" si="2"/>
        <v>12514103</v>
      </c>
      <c r="O15" s="100">
        <f t="shared" si="2"/>
        <v>1889710</v>
      </c>
      <c r="P15" s="100">
        <f t="shared" si="2"/>
        <v>4263402</v>
      </c>
      <c r="Q15" s="100">
        <f t="shared" si="2"/>
        <v>3332385</v>
      </c>
      <c r="R15" s="100">
        <f t="shared" si="2"/>
        <v>9485497</v>
      </c>
      <c r="S15" s="100">
        <f t="shared" si="2"/>
        <v>3969094</v>
      </c>
      <c r="T15" s="100">
        <f t="shared" si="2"/>
        <v>6691459</v>
      </c>
      <c r="U15" s="100">
        <f t="shared" si="2"/>
        <v>1883785</v>
      </c>
      <c r="V15" s="100">
        <f t="shared" si="2"/>
        <v>12544338</v>
      </c>
      <c r="W15" s="100">
        <f t="shared" si="2"/>
        <v>51975343</v>
      </c>
      <c r="X15" s="100">
        <f t="shared" si="2"/>
        <v>47253000</v>
      </c>
      <c r="Y15" s="100">
        <f t="shared" si="2"/>
        <v>4722343</v>
      </c>
      <c r="Z15" s="137">
        <f>+IF(X15&lt;&gt;0,+(Y15/X15)*100,0)</f>
        <v>9.993742196262671</v>
      </c>
      <c r="AA15" s="102">
        <f>SUM(AA16:AA18)</f>
        <v>43846000</v>
      </c>
    </row>
    <row r="16" spans="1:27" ht="13.5">
      <c r="A16" s="138" t="s">
        <v>85</v>
      </c>
      <c r="B16" s="136"/>
      <c r="C16" s="155"/>
      <c r="D16" s="155"/>
      <c r="E16" s="156">
        <v>10122000</v>
      </c>
      <c r="F16" s="60">
        <v>5122000</v>
      </c>
      <c r="G16" s="60"/>
      <c r="H16" s="60">
        <v>350269</v>
      </c>
      <c r="I16" s="60"/>
      <c r="J16" s="60">
        <v>350269</v>
      </c>
      <c r="K16" s="60"/>
      <c r="L16" s="60"/>
      <c r="M16" s="60"/>
      <c r="N16" s="60"/>
      <c r="O16" s="60"/>
      <c r="P16" s="60"/>
      <c r="Q16" s="60"/>
      <c r="R16" s="60"/>
      <c r="S16" s="60"/>
      <c r="T16" s="60">
        <v>2580</v>
      </c>
      <c r="U16" s="60">
        <v>1571</v>
      </c>
      <c r="V16" s="60">
        <v>4151</v>
      </c>
      <c r="W16" s="60">
        <v>354420</v>
      </c>
      <c r="X16" s="60">
        <v>10122000</v>
      </c>
      <c r="Y16" s="60">
        <v>-9767580</v>
      </c>
      <c r="Z16" s="140">
        <v>-96.5</v>
      </c>
      <c r="AA16" s="62">
        <v>5122000</v>
      </c>
    </row>
    <row r="17" spans="1:27" ht="13.5">
      <c r="A17" s="138" t="s">
        <v>86</v>
      </c>
      <c r="B17" s="136"/>
      <c r="C17" s="155">
        <v>32439554</v>
      </c>
      <c r="D17" s="155"/>
      <c r="E17" s="156">
        <v>37131000</v>
      </c>
      <c r="F17" s="60">
        <v>38724000</v>
      </c>
      <c r="G17" s="60">
        <v>16353417</v>
      </c>
      <c r="H17" s="60">
        <v>343208</v>
      </c>
      <c r="I17" s="60">
        <v>384511</v>
      </c>
      <c r="J17" s="60">
        <v>17081136</v>
      </c>
      <c r="K17" s="60">
        <v>8336770</v>
      </c>
      <c r="L17" s="60">
        <v>3513731</v>
      </c>
      <c r="M17" s="60">
        <v>663602</v>
      </c>
      <c r="N17" s="60">
        <v>12514103</v>
      </c>
      <c r="O17" s="60">
        <v>1889710</v>
      </c>
      <c r="P17" s="60">
        <v>4263402</v>
      </c>
      <c r="Q17" s="60">
        <v>3332385</v>
      </c>
      <c r="R17" s="60">
        <v>9485497</v>
      </c>
      <c r="S17" s="60">
        <v>3969094</v>
      </c>
      <c r="T17" s="60">
        <v>6688879</v>
      </c>
      <c r="U17" s="60">
        <v>1882214</v>
      </c>
      <c r="V17" s="60">
        <v>12540187</v>
      </c>
      <c r="W17" s="60">
        <v>51620923</v>
      </c>
      <c r="X17" s="60">
        <v>37131000</v>
      </c>
      <c r="Y17" s="60">
        <v>14489923</v>
      </c>
      <c r="Z17" s="140">
        <v>39.02</v>
      </c>
      <c r="AA17" s="62">
        <v>38724000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9579438</v>
      </c>
      <c r="D19" s="153">
        <f>SUM(D20:D23)</f>
        <v>0</v>
      </c>
      <c r="E19" s="154">
        <f t="shared" si="3"/>
        <v>26610000</v>
      </c>
      <c r="F19" s="100">
        <f t="shared" si="3"/>
        <v>35332000</v>
      </c>
      <c r="G19" s="100">
        <f t="shared" si="3"/>
        <v>0</v>
      </c>
      <c r="H19" s="100">
        <f t="shared" si="3"/>
        <v>0</v>
      </c>
      <c r="I19" s="100">
        <f t="shared" si="3"/>
        <v>5159398</v>
      </c>
      <c r="J19" s="100">
        <f t="shared" si="3"/>
        <v>5159398</v>
      </c>
      <c r="K19" s="100">
        <f t="shared" si="3"/>
        <v>0</v>
      </c>
      <c r="L19" s="100">
        <f t="shared" si="3"/>
        <v>0</v>
      </c>
      <c r="M19" s="100">
        <f t="shared" si="3"/>
        <v>3500000</v>
      </c>
      <c r="N19" s="100">
        <f t="shared" si="3"/>
        <v>3500000</v>
      </c>
      <c r="O19" s="100">
        <f t="shared" si="3"/>
        <v>273684</v>
      </c>
      <c r="P19" s="100">
        <f t="shared" si="3"/>
        <v>4133</v>
      </c>
      <c r="Q19" s="100">
        <f t="shared" si="3"/>
        <v>0</v>
      </c>
      <c r="R19" s="100">
        <f t="shared" si="3"/>
        <v>277817</v>
      </c>
      <c r="S19" s="100">
        <f t="shared" si="3"/>
        <v>832316</v>
      </c>
      <c r="T19" s="100">
        <f t="shared" si="3"/>
        <v>866</v>
      </c>
      <c r="U19" s="100">
        <f t="shared" si="3"/>
        <v>3925486</v>
      </c>
      <c r="V19" s="100">
        <f t="shared" si="3"/>
        <v>4758668</v>
      </c>
      <c r="W19" s="100">
        <f t="shared" si="3"/>
        <v>13695883</v>
      </c>
      <c r="X19" s="100">
        <f t="shared" si="3"/>
        <v>26610000</v>
      </c>
      <c r="Y19" s="100">
        <f t="shared" si="3"/>
        <v>-12914117</v>
      </c>
      <c r="Z19" s="137">
        <f>+IF(X19&lt;&gt;0,+(Y19/X19)*100,0)</f>
        <v>-48.53106726794438</v>
      </c>
      <c r="AA19" s="102">
        <f>SUM(AA20:AA23)</f>
        <v>35332000</v>
      </c>
    </row>
    <row r="20" spans="1:27" ht="13.5">
      <c r="A20" s="138" t="s">
        <v>89</v>
      </c>
      <c r="B20" s="136"/>
      <c r="C20" s="155">
        <v>6892338</v>
      </c>
      <c r="D20" s="155"/>
      <c r="E20" s="156">
        <v>26610000</v>
      </c>
      <c r="F20" s="60">
        <v>27952000</v>
      </c>
      <c r="G20" s="60"/>
      <c r="H20" s="60"/>
      <c r="I20" s="60">
        <v>5159398</v>
      </c>
      <c r="J20" s="60">
        <v>5159398</v>
      </c>
      <c r="K20" s="60"/>
      <c r="L20" s="60"/>
      <c r="M20" s="60"/>
      <c r="N20" s="60"/>
      <c r="O20" s="60"/>
      <c r="P20" s="60">
        <v>4133</v>
      </c>
      <c r="Q20" s="60"/>
      <c r="R20" s="60">
        <v>4133</v>
      </c>
      <c r="S20" s="60">
        <v>832316</v>
      </c>
      <c r="T20" s="60">
        <v>866</v>
      </c>
      <c r="U20" s="60">
        <v>3911226</v>
      </c>
      <c r="V20" s="60">
        <v>4744408</v>
      </c>
      <c r="W20" s="60">
        <v>9907939</v>
      </c>
      <c r="X20" s="60">
        <v>26610000</v>
      </c>
      <c r="Y20" s="60">
        <v>-16702061</v>
      </c>
      <c r="Z20" s="140">
        <v>-62.77</v>
      </c>
      <c r="AA20" s="62">
        <v>27952000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>
        <v>7380000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7380000</v>
      </c>
    </row>
    <row r="23" spans="1:27" ht="13.5">
      <c r="A23" s="138" t="s">
        <v>92</v>
      </c>
      <c r="B23" s="136"/>
      <c r="C23" s="155">
        <v>2687100</v>
      </c>
      <c r="D23" s="155"/>
      <c r="E23" s="156"/>
      <c r="F23" s="60"/>
      <c r="G23" s="60"/>
      <c r="H23" s="60"/>
      <c r="I23" s="60"/>
      <c r="J23" s="60"/>
      <c r="K23" s="60"/>
      <c r="L23" s="60"/>
      <c r="M23" s="60">
        <v>3500000</v>
      </c>
      <c r="N23" s="60">
        <v>3500000</v>
      </c>
      <c r="O23" s="60">
        <v>273684</v>
      </c>
      <c r="P23" s="60"/>
      <c r="Q23" s="60"/>
      <c r="R23" s="60">
        <v>273684</v>
      </c>
      <c r="S23" s="60"/>
      <c r="T23" s="60"/>
      <c r="U23" s="60">
        <v>14260</v>
      </c>
      <c r="V23" s="60">
        <v>14260</v>
      </c>
      <c r="W23" s="60">
        <v>3787944</v>
      </c>
      <c r="X23" s="60"/>
      <c r="Y23" s="60">
        <v>3787944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45889399</v>
      </c>
      <c r="D25" s="217">
        <f>+D5+D9+D15+D19+D24</f>
        <v>0</v>
      </c>
      <c r="E25" s="230">
        <f t="shared" si="4"/>
        <v>105731000</v>
      </c>
      <c r="F25" s="219">
        <f t="shared" si="4"/>
        <v>84545000</v>
      </c>
      <c r="G25" s="219">
        <f t="shared" si="4"/>
        <v>16353417</v>
      </c>
      <c r="H25" s="219">
        <f t="shared" si="4"/>
        <v>1983107</v>
      </c>
      <c r="I25" s="219">
        <f t="shared" si="4"/>
        <v>6280901</v>
      </c>
      <c r="J25" s="219">
        <f t="shared" si="4"/>
        <v>24617425</v>
      </c>
      <c r="K25" s="219">
        <f t="shared" si="4"/>
        <v>9751120</v>
      </c>
      <c r="L25" s="219">
        <f t="shared" si="4"/>
        <v>3513731</v>
      </c>
      <c r="M25" s="219">
        <f t="shared" si="4"/>
        <v>4163602</v>
      </c>
      <c r="N25" s="219">
        <f t="shared" si="4"/>
        <v>17428453</v>
      </c>
      <c r="O25" s="219">
        <f t="shared" si="4"/>
        <v>2163394</v>
      </c>
      <c r="P25" s="219">
        <f t="shared" si="4"/>
        <v>4279969</v>
      </c>
      <c r="Q25" s="219">
        <f t="shared" si="4"/>
        <v>3397867</v>
      </c>
      <c r="R25" s="219">
        <f t="shared" si="4"/>
        <v>9841230</v>
      </c>
      <c r="S25" s="219">
        <f t="shared" si="4"/>
        <v>5017016</v>
      </c>
      <c r="T25" s="219">
        <f t="shared" si="4"/>
        <v>6723805</v>
      </c>
      <c r="U25" s="219">
        <f t="shared" si="4"/>
        <v>7067954</v>
      </c>
      <c r="V25" s="219">
        <f t="shared" si="4"/>
        <v>18808775</v>
      </c>
      <c r="W25" s="219">
        <f t="shared" si="4"/>
        <v>70695883</v>
      </c>
      <c r="X25" s="219">
        <f t="shared" si="4"/>
        <v>105731000</v>
      </c>
      <c r="Y25" s="219">
        <f t="shared" si="4"/>
        <v>-35035117</v>
      </c>
      <c r="Z25" s="231">
        <f>+IF(X25&lt;&gt;0,+(Y25/X25)*100,0)</f>
        <v>-33.136087807738505</v>
      </c>
      <c r="AA25" s="232">
        <f>+AA5+AA9+AA15+AA19+AA24</f>
        <v>84545000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26904851</v>
      </c>
      <c r="D28" s="155"/>
      <c r="E28" s="156">
        <v>51570000</v>
      </c>
      <c r="F28" s="60">
        <v>49500000</v>
      </c>
      <c r="G28" s="60">
        <v>1847115</v>
      </c>
      <c r="H28" s="60">
        <v>497239</v>
      </c>
      <c r="I28" s="60">
        <v>384511</v>
      </c>
      <c r="J28" s="60">
        <v>2728865</v>
      </c>
      <c r="K28" s="60">
        <v>570482</v>
      </c>
      <c r="L28" s="60">
        <v>3513731</v>
      </c>
      <c r="M28" s="60"/>
      <c r="N28" s="60">
        <v>4084213</v>
      </c>
      <c r="O28" s="60">
        <v>1889710</v>
      </c>
      <c r="P28" s="60">
        <v>4262937</v>
      </c>
      <c r="Q28" s="60">
        <v>3332385</v>
      </c>
      <c r="R28" s="60">
        <v>9485032</v>
      </c>
      <c r="S28" s="60">
        <v>3822094</v>
      </c>
      <c r="T28" s="60">
        <v>6688879</v>
      </c>
      <c r="U28" s="60">
        <v>1862104</v>
      </c>
      <c r="V28" s="60">
        <v>12373077</v>
      </c>
      <c r="W28" s="60">
        <v>28671187</v>
      </c>
      <c r="X28" s="60">
        <v>51570000</v>
      </c>
      <c r="Y28" s="60">
        <v>-22898813</v>
      </c>
      <c r="Z28" s="140">
        <v>-44.4</v>
      </c>
      <c r="AA28" s="155">
        <v>49500000</v>
      </c>
    </row>
    <row r="29" spans="1:27" ht="13.5">
      <c r="A29" s="234" t="s">
        <v>134</v>
      </c>
      <c r="B29" s="136"/>
      <c r="C29" s="155"/>
      <c r="D29" s="155"/>
      <c r="E29" s="156">
        <v>18000000</v>
      </c>
      <c r="F29" s="60">
        <v>5000000</v>
      </c>
      <c r="G29" s="60"/>
      <c r="H29" s="60">
        <v>337719</v>
      </c>
      <c r="I29" s="60"/>
      <c r="J29" s="60">
        <v>337719</v>
      </c>
      <c r="K29" s="60">
        <v>7762037</v>
      </c>
      <c r="L29" s="60"/>
      <c r="M29" s="60">
        <v>663602</v>
      </c>
      <c r="N29" s="60">
        <v>8425639</v>
      </c>
      <c r="O29" s="60"/>
      <c r="P29" s="60"/>
      <c r="Q29" s="60"/>
      <c r="R29" s="60"/>
      <c r="S29" s="60"/>
      <c r="T29" s="60"/>
      <c r="U29" s="60"/>
      <c r="V29" s="60"/>
      <c r="W29" s="60">
        <v>8763358</v>
      </c>
      <c r="X29" s="60">
        <v>18000000</v>
      </c>
      <c r="Y29" s="60">
        <v>-9236642</v>
      </c>
      <c r="Z29" s="140">
        <v>-51.31</v>
      </c>
      <c r="AA29" s="62">
        <v>5000000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26904851</v>
      </c>
      <c r="D32" s="210">
        <f>SUM(D28:D31)</f>
        <v>0</v>
      </c>
      <c r="E32" s="211">
        <f t="shared" si="5"/>
        <v>69570000</v>
      </c>
      <c r="F32" s="77">
        <f t="shared" si="5"/>
        <v>54500000</v>
      </c>
      <c r="G32" s="77">
        <f t="shared" si="5"/>
        <v>1847115</v>
      </c>
      <c r="H32" s="77">
        <f t="shared" si="5"/>
        <v>834958</v>
      </c>
      <c r="I32" s="77">
        <f t="shared" si="5"/>
        <v>384511</v>
      </c>
      <c r="J32" s="77">
        <f t="shared" si="5"/>
        <v>3066584</v>
      </c>
      <c r="K32" s="77">
        <f t="shared" si="5"/>
        <v>8332519</v>
      </c>
      <c r="L32" s="77">
        <f t="shared" si="5"/>
        <v>3513731</v>
      </c>
      <c r="M32" s="77">
        <f t="shared" si="5"/>
        <v>663602</v>
      </c>
      <c r="N32" s="77">
        <f t="shared" si="5"/>
        <v>12509852</v>
      </c>
      <c r="O32" s="77">
        <f t="shared" si="5"/>
        <v>1889710</v>
      </c>
      <c r="P32" s="77">
        <f t="shared" si="5"/>
        <v>4262937</v>
      </c>
      <c r="Q32" s="77">
        <f t="shared" si="5"/>
        <v>3332385</v>
      </c>
      <c r="R32" s="77">
        <f t="shared" si="5"/>
        <v>9485032</v>
      </c>
      <c r="S32" s="77">
        <f t="shared" si="5"/>
        <v>3822094</v>
      </c>
      <c r="T32" s="77">
        <f t="shared" si="5"/>
        <v>6688879</v>
      </c>
      <c r="U32" s="77">
        <f t="shared" si="5"/>
        <v>1862104</v>
      </c>
      <c r="V32" s="77">
        <f t="shared" si="5"/>
        <v>12373077</v>
      </c>
      <c r="W32" s="77">
        <f t="shared" si="5"/>
        <v>37434545</v>
      </c>
      <c r="X32" s="77">
        <f t="shared" si="5"/>
        <v>69570000</v>
      </c>
      <c r="Y32" s="77">
        <f t="shared" si="5"/>
        <v>-32135455</v>
      </c>
      <c r="Z32" s="212">
        <f>+IF(X32&lt;&gt;0,+(Y32/X32)*100,0)</f>
        <v>-46.19154089406353</v>
      </c>
      <c r="AA32" s="79">
        <f>SUM(AA28:AA31)</f>
        <v>54500000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14224000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14224000</v>
      </c>
    </row>
    <row r="34" spans="1:27" ht="13.5">
      <c r="A34" s="237" t="s">
        <v>52</v>
      </c>
      <c r="B34" s="136" t="s">
        <v>138</v>
      </c>
      <c r="C34" s="155"/>
      <c r="D34" s="155"/>
      <c r="E34" s="156">
        <v>30000000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30000000</v>
      </c>
      <c r="Y34" s="60">
        <v>-30000000</v>
      </c>
      <c r="Z34" s="140">
        <v>-100</v>
      </c>
      <c r="AA34" s="62"/>
    </row>
    <row r="35" spans="1:27" ht="13.5">
      <c r="A35" s="237" t="s">
        <v>53</v>
      </c>
      <c r="B35" s="136"/>
      <c r="C35" s="155">
        <v>18984548</v>
      </c>
      <c r="D35" s="155"/>
      <c r="E35" s="156">
        <v>6161000</v>
      </c>
      <c r="F35" s="60">
        <v>15821000</v>
      </c>
      <c r="G35" s="60">
        <v>14506302</v>
      </c>
      <c r="H35" s="60">
        <v>1148149</v>
      </c>
      <c r="I35" s="60">
        <v>5896390</v>
      </c>
      <c r="J35" s="60">
        <v>21550841</v>
      </c>
      <c r="K35" s="60">
        <v>1418601</v>
      </c>
      <c r="L35" s="60"/>
      <c r="M35" s="60">
        <v>3500000</v>
      </c>
      <c r="N35" s="60">
        <v>4918601</v>
      </c>
      <c r="O35" s="60">
        <v>273684</v>
      </c>
      <c r="P35" s="60">
        <v>17032</v>
      </c>
      <c r="Q35" s="60">
        <v>65482</v>
      </c>
      <c r="R35" s="60">
        <v>356198</v>
      </c>
      <c r="S35" s="60">
        <v>1194922</v>
      </c>
      <c r="T35" s="60">
        <v>34926</v>
      </c>
      <c r="U35" s="60">
        <v>5205850</v>
      </c>
      <c r="V35" s="60">
        <v>6435698</v>
      </c>
      <c r="W35" s="60">
        <v>33261338</v>
      </c>
      <c r="X35" s="60">
        <v>6161000</v>
      </c>
      <c r="Y35" s="60">
        <v>27100338</v>
      </c>
      <c r="Z35" s="140">
        <v>439.87</v>
      </c>
      <c r="AA35" s="62">
        <v>15821000</v>
      </c>
    </row>
    <row r="36" spans="1:27" ht="13.5">
      <c r="A36" s="238" t="s">
        <v>139</v>
      </c>
      <c r="B36" s="149"/>
      <c r="C36" s="222">
        <f aca="true" t="shared" si="6" ref="C36:Y36">SUM(C32:C35)</f>
        <v>45889399</v>
      </c>
      <c r="D36" s="222">
        <f>SUM(D32:D35)</f>
        <v>0</v>
      </c>
      <c r="E36" s="218">
        <f t="shared" si="6"/>
        <v>105731000</v>
      </c>
      <c r="F36" s="220">
        <f t="shared" si="6"/>
        <v>84545000</v>
      </c>
      <c r="G36" s="220">
        <f t="shared" si="6"/>
        <v>16353417</v>
      </c>
      <c r="H36" s="220">
        <f t="shared" si="6"/>
        <v>1983107</v>
      </c>
      <c r="I36" s="220">
        <f t="shared" si="6"/>
        <v>6280901</v>
      </c>
      <c r="J36" s="220">
        <f t="shared" si="6"/>
        <v>24617425</v>
      </c>
      <c r="K36" s="220">
        <f t="shared" si="6"/>
        <v>9751120</v>
      </c>
      <c r="L36" s="220">
        <f t="shared" si="6"/>
        <v>3513731</v>
      </c>
      <c r="M36" s="220">
        <f t="shared" si="6"/>
        <v>4163602</v>
      </c>
      <c r="N36" s="220">
        <f t="shared" si="6"/>
        <v>17428453</v>
      </c>
      <c r="O36" s="220">
        <f t="shared" si="6"/>
        <v>2163394</v>
      </c>
      <c r="P36" s="220">
        <f t="shared" si="6"/>
        <v>4279969</v>
      </c>
      <c r="Q36" s="220">
        <f t="shared" si="6"/>
        <v>3397867</v>
      </c>
      <c r="R36" s="220">
        <f t="shared" si="6"/>
        <v>9841230</v>
      </c>
      <c r="S36" s="220">
        <f t="shared" si="6"/>
        <v>5017016</v>
      </c>
      <c r="T36" s="220">
        <f t="shared" si="6"/>
        <v>6723805</v>
      </c>
      <c r="U36" s="220">
        <f t="shared" si="6"/>
        <v>7067954</v>
      </c>
      <c r="V36" s="220">
        <f t="shared" si="6"/>
        <v>18808775</v>
      </c>
      <c r="W36" s="220">
        <f t="shared" si="6"/>
        <v>70695883</v>
      </c>
      <c r="X36" s="220">
        <f t="shared" si="6"/>
        <v>105731000</v>
      </c>
      <c r="Y36" s="220">
        <f t="shared" si="6"/>
        <v>-35035117</v>
      </c>
      <c r="Z36" s="221">
        <f>+IF(X36&lt;&gt;0,+(Y36/X36)*100,0)</f>
        <v>-33.136087807738505</v>
      </c>
      <c r="AA36" s="239">
        <f>SUM(AA32:AA35)</f>
        <v>84545000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15489910</v>
      </c>
      <c r="D6" s="155"/>
      <c r="E6" s="59">
        <v>5000000</v>
      </c>
      <c r="F6" s="60">
        <v>5000000</v>
      </c>
      <c r="G6" s="60">
        <v>76425909</v>
      </c>
      <c r="H6" s="60">
        <v>254350914</v>
      </c>
      <c r="I6" s="60">
        <v>55786267</v>
      </c>
      <c r="J6" s="60">
        <v>55786267</v>
      </c>
      <c r="K6" s="60">
        <v>40340743</v>
      </c>
      <c r="L6" s="60">
        <v>61240513</v>
      </c>
      <c r="M6" s="60">
        <v>37361437</v>
      </c>
      <c r="N6" s="60">
        <v>37361437</v>
      </c>
      <c r="O6" s="60">
        <v>83957678</v>
      </c>
      <c r="P6" s="60">
        <v>70433767</v>
      </c>
      <c r="Q6" s="60">
        <v>107726512</v>
      </c>
      <c r="R6" s="60">
        <v>107726512</v>
      </c>
      <c r="S6" s="60">
        <v>15294231</v>
      </c>
      <c r="T6" s="60">
        <v>5667403</v>
      </c>
      <c r="U6" s="60">
        <v>28024066</v>
      </c>
      <c r="V6" s="60">
        <v>28024066</v>
      </c>
      <c r="W6" s="60">
        <v>28024066</v>
      </c>
      <c r="X6" s="60">
        <v>5000000</v>
      </c>
      <c r="Y6" s="60">
        <v>23024066</v>
      </c>
      <c r="Z6" s="140">
        <v>460.48</v>
      </c>
      <c r="AA6" s="62">
        <v>5000000</v>
      </c>
    </row>
    <row r="7" spans="1:27" ht="13.5">
      <c r="A7" s="249" t="s">
        <v>144</v>
      </c>
      <c r="B7" s="182"/>
      <c r="C7" s="155">
        <v>23985902</v>
      </c>
      <c r="D7" s="155"/>
      <c r="E7" s="59">
        <v>25903000</v>
      </c>
      <c r="F7" s="60">
        <v>25903000</v>
      </c>
      <c r="G7" s="60"/>
      <c r="H7" s="60"/>
      <c r="I7" s="60"/>
      <c r="J7" s="60"/>
      <c r="K7" s="60"/>
      <c r="L7" s="60"/>
      <c r="M7" s="60">
        <v>62972050</v>
      </c>
      <c r="N7" s="60">
        <v>62972050</v>
      </c>
      <c r="O7" s="60"/>
      <c r="P7" s="60"/>
      <c r="Q7" s="60"/>
      <c r="R7" s="60"/>
      <c r="S7" s="60">
        <v>40335608</v>
      </c>
      <c r="T7" s="60">
        <v>52510396</v>
      </c>
      <c r="U7" s="60">
        <v>1122041</v>
      </c>
      <c r="V7" s="60">
        <v>1122041</v>
      </c>
      <c r="W7" s="60">
        <v>1122041</v>
      </c>
      <c r="X7" s="60">
        <v>25903000</v>
      </c>
      <c r="Y7" s="60">
        <v>-24780959</v>
      </c>
      <c r="Z7" s="140">
        <v>-95.67</v>
      </c>
      <c r="AA7" s="62">
        <v>25903000</v>
      </c>
    </row>
    <row r="8" spans="1:27" ht="13.5">
      <c r="A8" s="249" t="s">
        <v>145</v>
      </c>
      <c r="B8" s="182"/>
      <c r="C8" s="155">
        <v>27764013</v>
      </c>
      <c r="D8" s="155"/>
      <c r="E8" s="59">
        <v>22416000</v>
      </c>
      <c r="F8" s="60">
        <v>22416000</v>
      </c>
      <c r="G8" s="60">
        <v>26697815</v>
      </c>
      <c r="H8" s="60">
        <v>32368829</v>
      </c>
      <c r="I8" s="60">
        <v>45082013</v>
      </c>
      <c r="J8" s="60">
        <v>45082013</v>
      </c>
      <c r="K8" s="60">
        <v>33219666</v>
      </c>
      <c r="L8" s="60">
        <v>41679106</v>
      </c>
      <c r="M8" s="60">
        <v>34318729</v>
      </c>
      <c r="N8" s="60">
        <v>34318729</v>
      </c>
      <c r="O8" s="60">
        <v>36255542</v>
      </c>
      <c r="P8" s="60">
        <v>34881797</v>
      </c>
      <c r="Q8" s="60">
        <v>24140012</v>
      </c>
      <c r="R8" s="60">
        <v>24140012</v>
      </c>
      <c r="S8" s="60">
        <v>35781339</v>
      </c>
      <c r="T8" s="60">
        <v>37310032</v>
      </c>
      <c r="U8" s="60">
        <v>39128930</v>
      </c>
      <c r="V8" s="60">
        <v>39128930</v>
      </c>
      <c r="W8" s="60">
        <v>39128930</v>
      </c>
      <c r="X8" s="60">
        <v>22416000</v>
      </c>
      <c r="Y8" s="60">
        <v>16712930</v>
      </c>
      <c r="Z8" s="140">
        <v>74.56</v>
      </c>
      <c r="AA8" s="62">
        <v>22416000</v>
      </c>
    </row>
    <row r="9" spans="1:27" ht="13.5">
      <c r="A9" s="249" t="s">
        <v>146</v>
      </c>
      <c r="B9" s="182"/>
      <c r="C9" s="155">
        <v>10940445</v>
      </c>
      <c r="D9" s="155"/>
      <c r="E9" s="59">
        <v>1500000</v>
      </c>
      <c r="F9" s="60">
        <v>1500000</v>
      </c>
      <c r="G9" s="60">
        <v>66418130</v>
      </c>
      <c r="H9" s="60"/>
      <c r="I9" s="60">
        <v>49720883</v>
      </c>
      <c r="J9" s="60">
        <v>49720883</v>
      </c>
      <c r="K9" s="60">
        <v>52843469</v>
      </c>
      <c r="L9" s="60">
        <v>55041684</v>
      </c>
      <c r="M9" s="60">
        <v>26362955</v>
      </c>
      <c r="N9" s="60">
        <v>26362955</v>
      </c>
      <c r="O9" s="60">
        <v>94142000</v>
      </c>
      <c r="P9" s="60">
        <v>105311451</v>
      </c>
      <c r="Q9" s="60">
        <v>105007438</v>
      </c>
      <c r="R9" s="60">
        <v>105007438</v>
      </c>
      <c r="S9" s="60"/>
      <c r="T9" s="60"/>
      <c r="U9" s="60"/>
      <c r="V9" s="60"/>
      <c r="W9" s="60"/>
      <c r="X9" s="60">
        <v>1500000</v>
      </c>
      <c r="Y9" s="60">
        <v>-1500000</v>
      </c>
      <c r="Z9" s="140">
        <v>-100</v>
      </c>
      <c r="AA9" s="62">
        <v>1500000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3091082</v>
      </c>
      <c r="D11" s="155"/>
      <c r="E11" s="59">
        <v>1800000</v>
      </c>
      <c r="F11" s="60">
        <v>1800000</v>
      </c>
      <c r="G11" s="60">
        <v>5715903</v>
      </c>
      <c r="H11" s="60">
        <v>2417831</v>
      </c>
      <c r="I11" s="60">
        <v>3523637</v>
      </c>
      <c r="J11" s="60">
        <v>3523637</v>
      </c>
      <c r="K11" s="60">
        <v>3589861</v>
      </c>
      <c r="L11" s="60">
        <v>3589682</v>
      </c>
      <c r="M11" s="60">
        <v>3519537</v>
      </c>
      <c r="N11" s="60">
        <v>3519537</v>
      </c>
      <c r="O11" s="60">
        <v>3001291</v>
      </c>
      <c r="P11" s="60">
        <v>3270819</v>
      </c>
      <c r="Q11" s="60">
        <v>3219190</v>
      </c>
      <c r="R11" s="60">
        <v>3219190</v>
      </c>
      <c r="S11" s="60">
        <v>3921967</v>
      </c>
      <c r="T11" s="60">
        <v>1038366</v>
      </c>
      <c r="U11" s="60">
        <v>2578927</v>
      </c>
      <c r="V11" s="60">
        <v>2578927</v>
      </c>
      <c r="W11" s="60">
        <v>2578927</v>
      </c>
      <c r="X11" s="60">
        <v>1800000</v>
      </c>
      <c r="Y11" s="60">
        <v>778927</v>
      </c>
      <c r="Z11" s="140">
        <v>43.27</v>
      </c>
      <c r="AA11" s="62">
        <v>1800000</v>
      </c>
    </row>
    <row r="12" spans="1:27" ht="13.5">
      <c r="A12" s="250" t="s">
        <v>56</v>
      </c>
      <c r="B12" s="251"/>
      <c r="C12" s="168">
        <f aca="true" t="shared" si="0" ref="C12:Y12">SUM(C6:C11)</f>
        <v>81271352</v>
      </c>
      <c r="D12" s="168">
        <f>SUM(D6:D11)</f>
        <v>0</v>
      </c>
      <c r="E12" s="72">
        <f t="shared" si="0"/>
        <v>56619000</v>
      </c>
      <c r="F12" s="73">
        <f t="shared" si="0"/>
        <v>56619000</v>
      </c>
      <c r="G12" s="73">
        <f t="shared" si="0"/>
        <v>175257757</v>
      </c>
      <c r="H12" s="73">
        <f t="shared" si="0"/>
        <v>289137574</v>
      </c>
      <c r="I12" s="73">
        <f t="shared" si="0"/>
        <v>154112800</v>
      </c>
      <c r="J12" s="73">
        <f t="shared" si="0"/>
        <v>154112800</v>
      </c>
      <c r="K12" s="73">
        <f t="shared" si="0"/>
        <v>129993739</v>
      </c>
      <c r="L12" s="73">
        <f t="shared" si="0"/>
        <v>161550985</v>
      </c>
      <c r="M12" s="73">
        <f t="shared" si="0"/>
        <v>164534708</v>
      </c>
      <c r="N12" s="73">
        <f t="shared" si="0"/>
        <v>164534708</v>
      </c>
      <c r="O12" s="73">
        <f t="shared" si="0"/>
        <v>217356511</v>
      </c>
      <c r="P12" s="73">
        <f t="shared" si="0"/>
        <v>213897834</v>
      </c>
      <c r="Q12" s="73">
        <f t="shared" si="0"/>
        <v>240093152</v>
      </c>
      <c r="R12" s="73">
        <f t="shared" si="0"/>
        <v>240093152</v>
      </c>
      <c r="S12" s="73">
        <f t="shared" si="0"/>
        <v>95333145</v>
      </c>
      <c r="T12" s="73">
        <f t="shared" si="0"/>
        <v>96526197</v>
      </c>
      <c r="U12" s="73">
        <f t="shared" si="0"/>
        <v>70853964</v>
      </c>
      <c r="V12" s="73">
        <f t="shared" si="0"/>
        <v>70853964</v>
      </c>
      <c r="W12" s="73">
        <f t="shared" si="0"/>
        <v>70853964</v>
      </c>
      <c r="X12" s="73">
        <f t="shared" si="0"/>
        <v>56619000</v>
      </c>
      <c r="Y12" s="73">
        <f t="shared" si="0"/>
        <v>14234964</v>
      </c>
      <c r="Z12" s="170">
        <f>+IF(X12&lt;&gt;0,+(Y12/X12)*100,0)</f>
        <v>25.14167328988502</v>
      </c>
      <c r="AA12" s="74">
        <f>SUM(AA6:AA11)</f>
        <v>56619000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>
        <v>1080852</v>
      </c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38665000</v>
      </c>
      <c r="D17" s="155"/>
      <c r="E17" s="59">
        <v>30884000</v>
      </c>
      <c r="F17" s="60">
        <v>30884000</v>
      </c>
      <c r="G17" s="60">
        <v>20884000</v>
      </c>
      <c r="H17" s="60">
        <v>10814458</v>
      </c>
      <c r="I17" s="60">
        <v>31525000</v>
      </c>
      <c r="J17" s="60">
        <v>31525000</v>
      </c>
      <c r="K17" s="60">
        <v>20884000</v>
      </c>
      <c r="L17" s="60">
        <v>20884000</v>
      </c>
      <c r="M17" s="60">
        <v>38665405</v>
      </c>
      <c r="N17" s="60">
        <v>38665405</v>
      </c>
      <c r="O17" s="60">
        <v>38665000</v>
      </c>
      <c r="P17" s="60">
        <v>38665000</v>
      </c>
      <c r="Q17" s="60">
        <v>38665000</v>
      </c>
      <c r="R17" s="60">
        <v>38665000</v>
      </c>
      <c r="S17" s="60">
        <v>38665000</v>
      </c>
      <c r="T17" s="60"/>
      <c r="U17" s="60"/>
      <c r="V17" s="60"/>
      <c r="W17" s="60"/>
      <c r="X17" s="60">
        <v>30884000</v>
      </c>
      <c r="Y17" s="60">
        <v>-30884000</v>
      </c>
      <c r="Z17" s="140">
        <v>-100</v>
      </c>
      <c r="AA17" s="62">
        <v>30884000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399779104</v>
      </c>
      <c r="D19" s="155"/>
      <c r="E19" s="59">
        <v>485159000</v>
      </c>
      <c r="F19" s="60">
        <v>485159000</v>
      </c>
      <c r="G19" s="60">
        <v>438329716</v>
      </c>
      <c r="H19" s="60">
        <v>414794005</v>
      </c>
      <c r="I19" s="60">
        <v>446372875</v>
      </c>
      <c r="J19" s="60">
        <v>446372875</v>
      </c>
      <c r="K19" s="60">
        <v>459263623</v>
      </c>
      <c r="L19" s="60">
        <v>462590512</v>
      </c>
      <c r="M19" s="60">
        <v>438347893</v>
      </c>
      <c r="N19" s="60">
        <v>438347893</v>
      </c>
      <c r="O19" s="60">
        <v>465582693</v>
      </c>
      <c r="P19" s="60">
        <v>479501592</v>
      </c>
      <c r="Q19" s="60">
        <v>460201018</v>
      </c>
      <c r="R19" s="60">
        <v>460201018</v>
      </c>
      <c r="S19" s="60">
        <v>476289002</v>
      </c>
      <c r="T19" s="60">
        <v>521853510</v>
      </c>
      <c r="U19" s="60">
        <v>536804722</v>
      </c>
      <c r="V19" s="60">
        <v>536804722</v>
      </c>
      <c r="W19" s="60">
        <v>536804722</v>
      </c>
      <c r="X19" s="60">
        <v>485159000</v>
      </c>
      <c r="Y19" s="60">
        <v>51645722</v>
      </c>
      <c r="Z19" s="140">
        <v>10.65</v>
      </c>
      <c r="AA19" s="62">
        <v>485159000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1424284</v>
      </c>
      <c r="D22" s="155"/>
      <c r="E22" s="59">
        <v>3500000</v>
      </c>
      <c r="F22" s="60">
        <v>3500000</v>
      </c>
      <c r="G22" s="60">
        <v>1669922</v>
      </c>
      <c r="H22" s="60">
        <v>904718</v>
      </c>
      <c r="I22" s="60">
        <v>1424284</v>
      </c>
      <c r="J22" s="60">
        <v>1424284</v>
      </c>
      <c r="K22" s="60">
        <v>1424284</v>
      </c>
      <c r="L22" s="60">
        <v>1424284</v>
      </c>
      <c r="M22" s="60">
        <v>1424284</v>
      </c>
      <c r="N22" s="60">
        <v>1424284</v>
      </c>
      <c r="O22" s="60">
        <v>1424284</v>
      </c>
      <c r="P22" s="60">
        <v>1424284</v>
      </c>
      <c r="Q22" s="60">
        <v>1151583</v>
      </c>
      <c r="R22" s="60">
        <v>1151583</v>
      </c>
      <c r="S22" s="60"/>
      <c r="T22" s="60">
        <v>1151583</v>
      </c>
      <c r="U22" s="60">
        <v>1151583</v>
      </c>
      <c r="V22" s="60">
        <v>1151583</v>
      </c>
      <c r="W22" s="60">
        <v>1151583</v>
      </c>
      <c r="X22" s="60">
        <v>3500000</v>
      </c>
      <c r="Y22" s="60">
        <v>-2348417</v>
      </c>
      <c r="Z22" s="140">
        <v>-67.1</v>
      </c>
      <c r="AA22" s="62">
        <v>3500000</v>
      </c>
    </row>
    <row r="23" spans="1:27" ht="13.5">
      <c r="A23" s="249" t="s">
        <v>158</v>
      </c>
      <c r="B23" s="182"/>
      <c r="C23" s="155">
        <v>313956</v>
      </c>
      <c r="D23" s="155"/>
      <c r="E23" s="59"/>
      <c r="F23" s="60"/>
      <c r="G23" s="159"/>
      <c r="H23" s="159"/>
      <c r="I23" s="159">
        <v>186842</v>
      </c>
      <c r="J23" s="60">
        <v>186842</v>
      </c>
      <c r="K23" s="159"/>
      <c r="L23" s="159">
        <v>186842</v>
      </c>
      <c r="M23" s="60">
        <v>186842</v>
      </c>
      <c r="N23" s="159">
        <v>186842</v>
      </c>
      <c r="O23" s="159">
        <v>186842</v>
      </c>
      <c r="P23" s="159">
        <v>186842</v>
      </c>
      <c r="Q23" s="60">
        <v>186842</v>
      </c>
      <c r="R23" s="159">
        <v>186842</v>
      </c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440182344</v>
      </c>
      <c r="D24" s="168">
        <f>SUM(D15:D23)</f>
        <v>0</v>
      </c>
      <c r="E24" s="76">
        <f t="shared" si="1"/>
        <v>519543000</v>
      </c>
      <c r="F24" s="77">
        <f t="shared" si="1"/>
        <v>519543000</v>
      </c>
      <c r="G24" s="77">
        <f t="shared" si="1"/>
        <v>460883638</v>
      </c>
      <c r="H24" s="77">
        <f t="shared" si="1"/>
        <v>427594033</v>
      </c>
      <c r="I24" s="77">
        <f t="shared" si="1"/>
        <v>479509001</v>
      </c>
      <c r="J24" s="77">
        <f t="shared" si="1"/>
        <v>479509001</v>
      </c>
      <c r="K24" s="77">
        <f t="shared" si="1"/>
        <v>481571907</v>
      </c>
      <c r="L24" s="77">
        <f t="shared" si="1"/>
        <v>485085638</v>
      </c>
      <c r="M24" s="77">
        <f t="shared" si="1"/>
        <v>478624424</v>
      </c>
      <c r="N24" s="77">
        <f t="shared" si="1"/>
        <v>478624424</v>
      </c>
      <c r="O24" s="77">
        <f t="shared" si="1"/>
        <v>505858819</v>
      </c>
      <c r="P24" s="77">
        <f t="shared" si="1"/>
        <v>519777718</v>
      </c>
      <c r="Q24" s="77">
        <f t="shared" si="1"/>
        <v>500204443</v>
      </c>
      <c r="R24" s="77">
        <f t="shared" si="1"/>
        <v>500204443</v>
      </c>
      <c r="S24" s="77">
        <f t="shared" si="1"/>
        <v>514954002</v>
      </c>
      <c r="T24" s="77">
        <f t="shared" si="1"/>
        <v>523005093</v>
      </c>
      <c r="U24" s="77">
        <f t="shared" si="1"/>
        <v>537956305</v>
      </c>
      <c r="V24" s="77">
        <f t="shared" si="1"/>
        <v>537956305</v>
      </c>
      <c r="W24" s="77">
        <f t="shared" si="1"/>
        <v>537956305</v>
      </c>
      <c r="X24" s="77">
        <f t="shared" si="1"/>
        <v>519543000</v>
      </c>
      <c r="Y24" s="77">
        <f t="shared" si="1"/>
        <v>18413305</v>
      </c>
      <c r="Z24" s="212">
        <f>+IF(X24&lt;&gt;0,+(Y24/X24)*100,0)</f>
        <v>3.544134941669891</v>
      </c>
      <c r="AA24" s="79">
        <f>SUM(AA15:AA23)</f>
        <v>519543000</v>
      </c>
    </row>
    <row r="25" spans="1:27" ht="13.5">
      <c r="A25" s="250" t="s">
        <v>159</v>
      </c>
      <c r="B25" s="251"/>
      <c r="C25" s="168">
        <f aca="true" t="shared" si="2" ref="C25:Y25">+C12+C24</f>
        <v>521453696</v>
      </c>
      <c r="D25" s="168">
        <f>+D12+D24</f>
        <v>0</v>
      </c>
      <c r="E25" s="72">
        <f t="shared" si="2"/>
        <v>576162000</v>
      </c>
      <c r="F25" s="73">
        <f t="shared" si="2"/>
        <v>576162000</v>
      </c>
      <c r="G25" s="73">
        <f t="shared" si="2"/>
        <v>636141395</v>
      </c>
      <c r="H25" s="73">
        <f t="shared" si="2"/>
        <v>716731607</v>
      </c>
      <c r="I25" s="73">
        <f t="shared" si="2"/>
        <v>633621801</v>
      </c>
      <c r="J25" s="73">
        <f t="shared" si="2"/>
        <v>633621801</v>
      </c>
      <c r="K25" s="73">
        <f t="shared" si="2"/>
        <v>611565646</v>
      </c>
      <c r="L25" s="73">
        <f t="shared" si="2"/>
        <v>646636623</v>
      </c>
      <c r="M25" s="73">
        <f t="shared" si="2"/>
        <v>643159132</v>
      </c>
      <c r="N25" s="73">
        <f t="shared" si="2"/>
        <v>643159132</v>
      </c>
      <c r="O25" s="73">
        <f t="shared" si="2"/>
        <v>723215330</v>
      </c>
      <c r="P25" s="73">
        <f t="shared" si="2"/>
        <v>733675552</v>
      </c>
      <c r="Q25" s="73">
        <f t="shared" si="2"/>
        <v>740297595</v>
      </c>
      <c r="R25" s="73">
        <f t="shared" si="2"/>
        <v>740297595</v>
      </c>
      <c r="S25" s="73">
        <f t="shared" si="2"/>
        <v>610287147</v>
      </c>
      <c r="T25" s="73">
        <f t="shared" si="2"/>
        <v>619531290</v>
      </c>
      <c r="U25" s="73">
        <f t="shared" si="2"/>
        <v>608810269</v>
      </c>
      <c r="V25" s="73">
        <f t="shared" si="2"/>
        <v>608810269</v>
      </c>
      <c r="W25" s="73">
        <f t="shared" si="2"/>
        <v>608810269</v>
      </c>
      <c r="X25" s="73">
        <f t="shared" si="2"/>
        <v>576162000</v>
      </c>
      <c r="Y25" s="73">
        <f t="shared" si="2"/>
        <v>32648269</v>
      </c>
      <c r="Z25" s="170">
        <f>+IF(X25&lt;&gt;0,+(Y25/X25)*100,0)</f>
        <v>5.666508551414359</v>
      </c>
      <c r="AA25" s="74">
        <f>+AA12+AA24</f>
        <v>576162000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3000000</v>
      </c>
      <c r="F30" s="60">
        <v>3000000</v>
      </c>
      <c r="G30" s="60"/>
      <c r="H30" s="60"/>
      <c r="I30" s="60"/>
      <c r="J30" s="60"/>
      <c r="K30" s="60"/>
      <c r="L30" s="60"/>
      <c r="M30" s="60">
        <v>18275000</v>
      </c>
      <c r="N30" s="60">
        <v>18275000</v>
      </c>
      <c r="O30" s="60"/>
      <c r="P30" s="60"/>
      <c r="Q30" s="60"/>
      <c r="R30" s="60"/>
      <c r="S30" s="60"/>
      <c r="T30" s="60">
        <v>24500000</v>
      </c>
      <c r="U30" s="60"/>
      <c r="V30" s="60"/>
      <c r="W30" s="60"/>
      <c r="X30" s="60">
        <v>3000000</v>
      </c>
      <c r="Y30" s="60">
        <v>-3000000</v>
      </c>
      <c r="Z30" s="140">
        <v>-100</v>
      </c>
      <c r="AA30" s="62">
        <v>3000000</v>
      </c>
    </row>
    <row r="31" spans="1:27" ht="13.5">
      <c r="A31" s="249" t="s">
        <v>163</v>
      </c>
      <c r="B31" s="182"/>
      <c r="C31" s="155">
        <v>2338707</v>
      </c>
      <c r="D31" s="155"/>
      <c r="E31" s="59">
        <v>2000000</v>
      </c>
      <c r="F31" s="60">
        <v>2000000</v>
      </c>
      <c r="G31" s="60">
        <v>8860950</v>
      </c>
      <c r="H31" s="60">
        <v>2426255</v>
      </c>
      <c r="I31" s="60">
        <v>2311163</v>
      </c>
      <c r="J31" s="60">
        <v>2311163</v>
      </c>
      <c r="K31" s="60">
        <v>2383188</v>
      </c>
      <c r="L31" s="60">
        <v>2399763</v>
      </c>
      <c r="M31" s="60"/>
      <c r="N31" s="60"/>
      <c r="O31" s="60">
        <v>2354518</v>
      </c>
      <c r="P31" s="60">
        <v>2366252</v>
      </c>
      <c r="Q31" s="60">
        <v>2377602</v>
      </c>
      <c r="R31" s="60">
        <v>2377602</v>
      </c>
      <c r="S31" s="60">
        <v>2423589</v>
      </c>
      <c r="T31" s="60">
        <v>2013922</v>
      </c>
      <c r="U31" s="60">
        <v>2019147</v>
      </c>
      <c r="V31" s="60">
        <v>2019147</v>
      </c>
      <c r="W31" s="60">
        <v>2019147</v>
      </c>
      <c r="X31" s="60">
        <v>2000000</v>
      </c>
      <c r="Y31" s="60">
        <v>19147</v>
      </c>
      <c r="Z31" s="140">
        <v>0.96</v>
      </c>
      <c r="AA31" s="62">
        <v>2000000</v>
      </c>
    </row>
    <row r="32" spans="1:27" ht="13.5">
      <c r="A32" s="249" t="s">
        <v>164</v>
      </c>
      <c r="B32" s="182"/>
      <c r="C32" s="155">
        <v>55780772</v>
      </c>
      <c r="D32" s="155"/>
      <c r="E32" s="59">
        <v>20150000</v>
      </c>
      <c r="F32" s="60">
        <v>20150000</v>
      </c>
      <c r="G32" s="60">
        <v>118436273</v>
      </c>
      <c r="H32" s="60">
        <v>20468444</v>
      </c>
      <c r="I32" s="60">
        <v>44792193</v>
      </c>
      <c r="J32" s="60">
        <v>44792193</v>
      </c>
      <c r="K32" s="60">
        <v>41054815</v>
      </c>
      <c r="L32" s="60">
        <v>80997969</v>
      </c>
      <c r="M32" s="60">
        <v>7426753</v>
      </c>
      <c r="N32" s="60">
        <v>7426753</v>
      </c>
      <c r="O32" s="60">
        <v>139166300</v>
      </c>
      <c r="P32" s="60">
        <v>136677976</v>
      </c>
      <c r="Q32" s="60">
        <v>172475041</v>
      </c>
      <c r="R32" s="60">
        <v>172475041</v>
      </c>
      <c r="S32" s="60">
        <v>57835718</v>
      </c>
      <c r="T32" s="60">
        <v>38188772</v>
      </c>
      <c r="U32" s="60">
        <v>46824884</v>
      </c>
      <c r="V32" s="60">
        <v>46824884</v>
      </c>
      <c r="W32" s="60">
        <v>46824884</v>
      </c>
      <c r="X32" s="60">
        <v>20150000</v>
      </c>
      <c r="Y32" s="60">
        <v>26674884</v>
      </c>
      <c r="Z32" s="140">
        <v>132.38</v>
      </c>
      <c r="AA32" s="62">
        <v>20150000</v>
      </c>
    </row>
    <row r="33" spans="1:27" ht="13.5">
      <c r="A33" s="249" t="s">
        <v>165</v>
      </c>
      <c r="B33" s="182"/>
      <c r="C33" s="155">
        <v>273254</v>
      </c>
      <c r="D33" s="155"/>
      <c r="E33" s="59"/>
      <c r="F33" s="60"/>
      <c r="G33" s="60">
        <v>21297506</v>
      </c>
      <c r="H33" s="60">
        <v>19506598</v>
      </c>
      <c r="I33" s="60">
        <v>43777414</v>
      </c>
      <c r="J33" s="60">
        <v>43777414</v>
      </c>
      <c r="K33" s="60">
        <v>21470012</v>
      </c>
      <c r="L33" s="60">
        <v>25664198</v>
      </c>
      <c r="M33" s="60">
        <v>125824467</v>
      </c>
      <c r="N33" s="60">
        <v>125824467</v>
      </c>
      <c r="O33" s="60">
        <v>33258672</v>
      </c>
      <c r="P33" s="60">
        <v>31467721</v>
      </c>
      <c r="Q33" s="60">
        <v>32392026</v>
      </c>
      <c r="R33" s="60">
        <v>32392026</v>
      </c>
      <c r="S33" s="60"/>
      <c r="T33" s="60">
        <v>21625538</v>
      </c>
      <c r="U33" s="60">
        <v>21220012</v>
      </c>
      <c r="V33" s="60">
        <v>21220012</v>
      </c>
      <c r="W33" s="60">
        <v>21220012</v>
      </c>
      <c r="X33" s="60"/>
      <c r="Y33" s="60">
        <v>21220012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58392733</v>
      </c>
      <c r="D34" s="168">
        <f>SUM(D29:D33)</f>
        <v>0</v>
      </c>
      <c r="E34" s="72">
        <f t="shared" si="3"/>
        <v>25150000</v>
      </c>
      <c r="F34" s="73">
        <f t="shared" si="3"/>
        <v>25150000</v>
      </c>
      <c r="G34" s="73">
        <f t="shared" si="3"/>
        <v>148594729</v>
      </c>
      <c r="H34" s="73">
        <f t="shared" si="3"/>
        <v>42401297</v>
      </c>
      <c r="I34" s="73">
        <f t="shared" si="3"/>
        <v>90880770</v>
      </c>
      <c r="J34" s="73">
        <f t="shared" si="3"/>
        <v>90880770</v>
      </c>
      <c r="K34" s="73">
        <f t="shared" si="3"/>
        <v>64908015</v>
      </c>
      <c r="L34" s="73">
        <f t="shared" si="3"/>
        <v>109061930</v>
      </c>
      <c r="M34" s="73">
        <f t="shared" si="3"/>
        <v>151526220</v>
      </c>
      <c r="N34" s="73">
        <f t="shared" si="3"/>
        <v>151526220</v>
      </c>
      <c r="O34" s="73">
        <f t="shared" si="3"/>
        <v>174779490</v>
      </c>
      <c r="P34" s="73">
        <f t="shared" si="3"/>
        <v>170511949</v>
      </c>
      <c r="Q34" s="73">
        <f t="shared" si="3"/>
        <v>207244669</v>
      </c>
      <c r="R34" s="73">
        <f t="shared" si="3"/>
        <v>207244669</v>
      </c>
      <c r="S34" s="73">
        <f t="shared" si="3"/>
        <v>60259307</v>
      </c>
      <c r="T34" s="73">
        <f t="shared" si="3"/>
        <v>86328232</v>
      </c>
      <c r="U34" s="73">
        <f t="shared" si="3"/>
        <v>70064043</v>
      </c>
      <c r="V34" s="73">
        <f t="shared" si="3"/>
        <v>70064043</v>
      </c>
      <c r="W34" s="73">
        <f t="shared" si="3"/>
        <v>70064043</v>
      </c>
      <c r="X34" s="73">
        <f t="shared" si="3"/>
        <v>25150000</v>
      </c>
      <c r="Y34" s="73">
        <f t="shared" si="3"/>
        <v>44914043</v>
      </c>
      <c r="Z34" s="170">
        <f>+IF(X34&lt;&gt;0,+(Y34/X34)*100,0)</f>
        <v>178.5846640159046</v>
      </c>
      <c r="AA34" s="74">
        <f>SUM(AA29:AA33)</f>
        <v>25150000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35000000</v>
      </c>
      <c r="F37" s="60">
        <v>35000000</v>
      </c>
      <c r="G37" s="60"/>
      <c r="H37" s="60"/>
      <c r="I37" s="60"/>
      <c r="J37" s="60"/>
      <c r="K37" s="60"/>
      <c r="L37" s="60">
        <v>18275000</v>
      </c>
      <c r="M37" s="60"/>
      <c r="N37" s="60"/>
      <c r="O37" s="60">
        <v>18275000</v>
      </c>
      <c r="P37" s="60">
        <v>18275000</v>
      </c>
      <c r="Q37" s="60">
        <v>24500000</v>
      </c>
      <c r="R37" s="60">
        <v>24500000</v>
      </c>
      <c r="S37" s="60">
        <v>24500000</v>
      </c>
      <c r="T37" s="60"/>
      <c r="U37" s="60">
        <v>24500000</v>
      </c>
      <c r="V37" s="60">
        <v>24500000</v>
      </c>
      <c r="W37" s="60">
        <v>24500000</v>
      </c>
      <c r="X37" s="60">
        <v>35000000</v>
      </c>
      <c r="Y37" s="60">
        <v>-10500000</v>
      </c>
      <c r="Z37" s="140">
        <v>-30</v>
      </c>
      <c r="AA37" s="62">
        <v>35000000</v>
      </c>
    </row>
    <row r="38" spans="1:27" ht="13.5">
      <c r="A38" s="249" t="s">
        <v>165</v>
      </c>
      <c r="B38" s="182"/>
      <c r="C38" s="155">
        <v>16003377</v>
      </c>
      <c r="D38" s="155"/>
      <c r="E38" s="59">
        <v>14715000</v>
      </c>
      <c r="F38" s="60">
        <v>14715000</v>
      </c>
      <c r="G38" s="60"/>
      <c r="H38" s="60">
        <v>17279510</v>
      </c>
      <c r="I38" s="60"/>
      <c r="J38" s="60"/>
      <c r="K38" s="60">
        <v>16840953</v>
      </c>
      <c r="L38" s="60"/>
      <c r="M38" s="60"/>
      <c r="N38" s="60"/>
      <c r="O38" s="60"/>
      <c r="P38" s="60">
        <v>7409806</v>
      </c>
      <c r="Q38" s="60"/>
      <c r="R38" s="60"/>
      <c r="S38" s="60"/>
      <c r="T38" s="60">
        <v>86168142</v>
      </c>
      <c r="U38" s="60">
        <v>67211310</v>
      </c>
      <c r="V38" s="60">
        <v>67211310</v>
      </c>
      <c r="W38" s="60">
        <v>67211310</v>
      </c>
      <c r="X38" s="60">
        <v>14715000</v>
      </c>
      <c r="Y38" s="60">
        <v>52496310</v>
      </c>
      <c r="Z38" s="140">
        <v>356.75</v>
      </c>
      <c r="AA38" s="62">
        <v>14715000</v>
      </c>
    </row>
    <row r="39" spans="1:27" ht="13.5">
      <c r="A39" s="250" t="s">
        <v>59</v>
      </c>
      <c r="B39" s="253"/>
      <c r="C39" s="168">
        <f aca="true" t="shared" si="4" ref="C39:Y39">SUM(C37:C38)</f>
        <v>16003377</v>
      </c>
      <c r="D39" s="168">
        <f>SUM(D37:D38)</f>
        <v>0</v>
      </c>
      <c r="E39" s="76">
        <f t="shared" si="4"/>
        <v>49715000</v>
      </c>
      <c r="F39" s="77">
        <f t="shared" si="4"/>
        <v>49715000</v>
      </c>
      <c r="G39" s="77">
        <f t="shared" si="4"/>
        <v>0</v>
      </c>
      <c r="H39" s="77">
        <f t="shared" si="4"/>
        <v>17279510</v>
      </c>
      <c r="I39" s="77">
        <f t="shared" si="4"/>
        <v>0</v>
      </c>
      <c r="J39" s="77">
        <f t="shared" si="4"/>
        <v>0</v>
      </c>
      <c r="K39" s="77">
        <f t="shared" si="4"/>
        <v>16840953</v>
      </c>
      <c r="L39" s="77">
        <f t="shared" si="4"/>
        <v>18275000</v>
      </c>
      <c r="M39" s="77">
        <f t="shared" si="4"/>
        <v>0</v>
      </c>
      <c r="N39" s="77">
        <f t="shared" si="4"/>
        <v>0</v>
      </c>
      <c r="O39" s="77">
        <f t="shared" si="4"/>
        <v>18275000</v>
      </c>
      <c r="P39" s="77">
        <f t="shared" si="4"/>
        <v>25684806</v>
      </c>
      <c r="Q39" s="77">
        <f t="shared" si="4"/>
        <v>24500000</v>
      </c>
      <c r="R39" s="77">
        <f t="shared" si="4"/>
        <v>24500000</v>
      </c>
      <c r="S39" s="77">
        <f t="shared" si="4"/>
        <v>24500000</v>
      </c>
      <c r="T39" s="77">
        <f t="shared" si="4"/>
        <v>86168142</v>
      </c>
      <c r="U39" s="77">
        <f t="shared" si="4"/>
        <v>91711310</v>
      </c>
      <c r="V39" s="77">
        <f t="shared" si="4"/>
        <v>91711310</v>
      </c>
      <c r="W39" s="77">
        <f t="shared" si="4"/>
        <v>91711310</v>
      </c>
      <c r="X39" s="77">
        <f t="shared" si="4"/>
        <v>49715000</v>
      </c>
      <c r="Y39" s="77">
        <f t="shared" si="4"/>
        <v>41996310</v>
      </c>
      <c r="Z39" s="212">
        <f>+IF(X39&lt;&gt;0,+(Y39/X39)*100,0)</f>
        <v>84.47412249823996</v>
      </c>
      <c r="AA39" s="79">
        <f>SUM(AA37:AA38)</f>
        <v>49715000</v>
      </c>
    </row>
    <row r="40" spans="1:27" ht="13.5">
      <c r="A40" s="250" t="s">
        <v>167</v>
      </c>
      <c r="B40" s="251"/>
      <c r="C40" s="168">
        <f aca="true" t="shared" si="5" ref="C40:Y40">+C34+C39</f>
        <v>74396110</v>
      </c>
      <c r="D40" s="168">
        <f>+D34+D39</f>
        <v>0</v>
      </c>
      <c r="E40" s="72">
        <f t="shared" si="5"/>
        <v>74865000</v>
      </c>
      <c r="F40" s="73">
        <f t="shared" si="5"/>
        <v>74865000</v>
      </c>
      <c r="G40" s="73">
        <f t="shared" si="5"/>
        <v>148594729</v>
      </c>
      <c r="H40" s="73">
        <f t="shared" si="5"/>
        <v>59680807</v>
      </c>
      <c r="I40" s="73">
        <f t="shared" si="5"/>
        <v>90880770</v>
      </c>
      <c r="J40" s="73">
        <f t="shared" si="5"/>
        <v>90880770</v>
      </c>
      <c r="K40" s="73">
        <f t="shared" si="5"/>
        <v>81748968</v>
      </c>
      <c r="L40" s="73">
        <f t="shared" si="5"/>
        <v>127336930</v>
      </c>
      <c r="M40" s="73">
        <f t="shared" si="5"/>
        <v>151526220</v>
      </c>
      <c r="N40" s="73">
        <f t="shared" si="5"/>
        <v>151526220</v>
      </c>
      <c r="O40" s="73">
        <f t="shared" si="5"/>
        <v>193054490</v>
      </c>
      <c r="P40" s="73">
        <f t="shared" si="5"/>
        <v>196196755</v>
      </c>
      <c r="Q40" s="73">
        <f t="shared" si="5"/>
        <v>231744669</v>
      </c>
      <c r="R40" s="73">
        <f t="shared" si="5"/>
        <v>231744669</v>
      </c>
      <c r="S40" s="73">
        <f t="shared" si="5"/>
        <v>84759307</v>
      </c>
      <c r="T40" s="73">
        <f t="shared" si="5"/>
        <v>172496374</v>
      </c>
      <c r="U40" s="73">
        <f t="shared" si="5"/>
        <v>161775353</v>
      </c>
      <c r="V40" s="73">
        <f t="shared" si="5"/>
        <v>161775353</v>
      </c>
      <c r="W40" s="73">
        <f t="shared" si="5"/>
        <v>161775353</v>
      </c>
      <c r="X40" s="73">
        <f t="shared" si="5"/>
        <v>74865000</v>
      </c>
      <c r="Y40" s="73">
        <f t="shared" si="5"/>
        <v>86910353</v>
      </c>
      <c r="Z40" s="170">
        <f>+IF(X40&lt;&gt;0,+(Y40/X40)*100,0)</f>
        <v>116.08943164362519</v>
      </c>
      <c r="AA40" s="74">
        <f>+AA34+AA39</f>
        <v>74865000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447057586</v>
      </c>
      <c r="D42" s="257">
        <f>+D25-D40</f>
        <v>0</v>
      </c>
      <c r="E42" s="258">
        <f t="shared" si="6"/>
        <v>501297000</v>
      </c>
      <c r="F42" s="259">
        <f t="shared" si="6"/>
        <v>501297000</v>
      </c>
      <c r="G42" s="259">
        <f t="shared" si="6"/>
        <v>487546666</v>
      </c>
      <c r="H42" s="259">
        <f t="shared" si="6"/>
        <v>657050800</v>
      </c>
      <c r="I42" s="259">
        <f t="shared" si="6"/>
        <v>542741031</v>
      </c>
      <c r="J42" s="259">
        <f t="shared" si="6"/>
        <v>542741031</v>
      </c>
      <c r="K42" s="259">
        <f t="shared" si="6"/>
        <v>529816678</v>
      </c>
      <c r="L42" s="259">
        <f t="shared" si="6"/>
        <v>519299693</v>
      </c>
      <c r="M42" s="259">
        <f t="shared" si="6"/>
        <v>491632912</v>
      </c>
      <c r="N42" s="259">
        <f t="shared" si="6"/>
        <v>491632912</v>
      </c>
      <c r="O42" s="259">
        <f t="shared" si="6"/>
        <v>530160840</v>
      </c>
      <c r="P42" s="259">
        <f t="shared" si="6"/>
        <v>537478797</v>
      </c>
      <c r="Q42" s="259">
        <f t="shared" si="6"/>
        <v>508552926</v>
      </c>
      <c r="R42" s="259">
        <f t="shared" si="6"/>
        <v>508552926</v>
      </c>
      <c r="S42" s="259">
        <f t="shared" si="6"/>
        <v>525527840</v>
      </c>
      <c r="T42" s="259">
        <f t="shared" si="6"/>
        <v>447034916</v>
      </c>
      <c r="U42" s="259">
        <f t="shared" si="6"/>
        <v>447034916</v>
      </c>
      <c r="V42" s="259">
        <f t="shared" si="6"/>
        <v>447034916</v>
      </c>
      <c r="W42" s="259">
        <f t="shared" si="6"/>
        <v>447034916</v>
      </c>
      <c r="X42" s="259">
        <f t="shared" si="6"/>
        <v>501297000</v>
      </c>
      <c r="Y42" s="259">
        <f t="shared" si="6"/>
        <v>-54262084</v>
      </c>
      <c r="Z42" s="260">
        <f>+IF(X42&lt;&gt;0,+(Y42/X42)*100,0)</f>
        <v>-10.824338466019148</v>
      </c>
      <c r="AA42" s="261">
        <f>+AA25-AA40</f>
        <v>501297000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435516199</v>
      </c>
      <c r="D45" s="155"/>
      <c r="E45" s="59">
        <v>489037000</v>
      </c>
      <c r="F45" s="60">
        <v>489037000</v>
      </c>
      <c r="G45" s="60">
        <v>179664076</v>
      </c>
      <c r="H45" s="60">
        <v>365562407</v>
      </c>
      <c r="I45" s="60">
        <v>219306087</v>
      </c>
      <c r="J45" s="60">
        <v>219306087</v>
      </c>
      <c r="K45" s="60">
        <v>262117818</v>
      </c>
      <c r="L45" s="60">
        <v>208665087</v>
      </c>
      <c r="M45" s="60">
        <v>480092052</v>
      </c>
      <c r="N45" s="60">
        <v>480092052</v>
      </c>
      <c r="O45" s="60">
        <v>441931585</v>
      </c>
      <c r="P45" s="60">
        <v>533620155</v>
      </c>
      <c r="Q45" s="60">
        <v>504694285</v>
      </c>
      <c r="R45" s="60">
        <v>504694285</v>
      </c>
      <c r="S45" s="60">
        <v>443167209</v>
      </c>
      <c r="T45" s="60">
        <v>443176275</v>
      </c>
      <c r="U45" s="60">
        <v>443176275</v>
      </c>
      <c r="V45" s="60">
        <v>443176275</v>
      </c>
      <c r="W45" s="60">
        <v>443176275</v>
      </c>
      <c r="X45" s="60">
        <v>489037000</v>
      </c>
      <c r="Y45" s="60">
        <v>-45860725</v>
      </c>
      <c r="Z45" s="139">
        <v>-9.38</v>
      </c>
      <c r="AA45" s="62">
        <v>489037000</v>
      </c>
    </row>
    <row r="46" spans="1:27" ht="13.5">
      <c r="A46" s="249" t="s">
        <v>171</v>
      </c>
      <c r="B46" s="182"/>
      <c r="C46" s="155">
        <v>11541387</v>
      </c>
      <c r="D46" s="155"/>
      <c r="E46" s="59">
        <v>12260000</v>
      </c>
      <c r="F46" s="60">
        <v>12260000</v>
      </c>
      <c r="G46" s="60">
        <v>307882590</v>
      </c>
      <c r="H46" s="60">
        <v>291488393</v>
      </c>
      <c r="I46" s="60">
        <v>323434944</v>
      </c>
      <c r="J46" s="60">
        <v>323434944</v>
      </c>
      <c r="K46" s="60">
        <v>267698860</v>
      </c>
      <c r="L46" s="60">
        <v>310634606</v>
      </c>
      <c r="M46" s="60">
        <v>11540860</v>
      </c>
      <c r="N46" s="60">
        <v>11540860</v>
      </c>
      <c r="O46" s="60">
        <v>88229255</v>
      </c>
      <c r="P46" s="60">
        <v>3858642</v>
      </c>
      <c r="Q46" s="60">
        <v>3858641</v>
      </c>
      <c r="R46" s="60">
        <v>3858641</v>
      </c>
      <c r="S46" s="60">
        <v>82360631</v>
      </c>
      <c r="T46" s="60">
        <v>3858641</v>
      </c>
      <c r="U46" s="60">
        <v>3858641</v>
      </c>
      <c r="V46" s="60">
        <v>3858641</v>
      </c>
      <c r="W46" s="60">
        <v>3858641</v>
      </c>
      <c r="X46" s="60">
        <v>12260000</v>
      </c>
      <c r="Y46" s="60">
        <v>-8401359</v>
      </c>
      <c r="Z46" s="139">
        <v>-68.53</v>
      </c>
      <c r="AA46" s="62">
        <v>12260000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447057586</v>
      </c>
      <c r="D48" s="217">
        <f>SUM(D45:D47)</f>
        <v>0</v>
      </c>
      <c r="E48" s="264">
        <f t="shared" si="7"/>
        <v>501297000</v>
      </c>
      <c r="F48" s="219">
        <f t="shared" si="7"/>
        <v>501297000</v>
      </c>
      <c r="G48" s="219">
        <f t="shared" si="7"/>
        <v>487546666</v>
      </c>
      <c r="H48" s="219">
        <f t="shared" si="7"/>
        <v>657050800</v>
      </c>
      <c r="I48" s="219">
        <f t="shared" si="7"/>
        <v>542741031</v>
      </c>
      <c r="J48" s="219">
        <f t="shared" si="7"/>
        <v>542741031</v>
      </c>
      <c r="K48" s="219">
        <f t="shared" si="7"/>
        <v>529816678</v>
      </c>
      <c r="L48" s="219">
        <f t="shared" si="7"/>
        <v>519299693</v>
      </c>
      <c r="M48" s="219">
        <f t="shared" si="7"/>
        <v>491632912</v>
      </c>
      <c r="N48" s="219">
        <f t="shared" si="7"/>
        <v>491632912</v>
      </c>
      <c r="O48" s="219">
        <f t="shared" si="7"/>
        <v>530160840</v>
      </c>
      <c r="P48" s="219">
        <f t="shared" si="7"/>
        <v>537478797</v>
      </c>
      <c r="Q48" s="219">
        <f t="shared" si="7"/>
        <v>508552926</v>
      </c>
      <c r="R48" s="219">
        <f t="shared" si="7"/>
        <v>508552926</v>
      </c>
      <c r="S48" s="219">
        <f t="shared" si="7"/>
        <v>525527840</v>
      </c>
      <c r="T48" s="219">
        <f t="shared" si="7"/>
        <v>447034916</v>
      </c>
      <c r="U48" s="219">
        <f t="shared" si="7"/>
        <v>447034916</v>
      </c>
      <c r="V48" s="219">
        <f t="shared" si="7"/>
        <v>447034916</v>
      </c>
      <c r="W48" s="219">
        <f t="shared" si="7"/>
        <v>447034916</v>
      </c>
      <c r="X48" s="219">
        <f t="shared" si="7"/>
        <v>501297000</v>
      </c>
      <c r="Y48" s="219">
        <f t="shared" si="7"/>
        <v>-54262084</v>
      </c>
      <c r="Z48" s="265">
        <f>+IF(X48&lt;&gt;0,+(Y48/X48)*100,0)</f>
        <v>-10.824338466019148</v>
      </c>
      <c r="AA48" s="232">
        <f>SUM(AA45:AA47)</f>
        <v>501297000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31364471</v>
      </c>
      <c r="D6" s="155"/>
      <c r="E6" s="59">
        <v>25490000</v>
      </c>
      <c r="F6" s="60">
        <v>25760000</v>
      </c>
      <c r="G6" s="60">
        <v>3313014</v>
      </c>
      <c r="H6" s="60">
        <v>1830316</v>
      </c>
      <c r="I6" s="60">
        <v>1591972</v>
      </c>
      <c r="J6" s="60">
        <v>6735302</v>
      </c>
      <c r="K6" s="60">
        <v>5199494</v>
      </c>
      <c r="L6" s="60">
        <v>1089685</v>
      </c>
      <c r="M6" s="60">
        <v>1730598</v>
      </c>
      <c r="N6" s="60">
        <v>8019777</v>
      </c>
      <c r="O6" s="60">
        <v>1571851</v>
      </c>
      <c r="P6" s="60">
        <v>1557037</v>
      </c>
      <c r="Q6" s="60">
        <v>2143975</v>
      </c>
      <c r="R6" s="60">
        <v>5272863</v>
      </c>
      <c r="S6" s="60">
        <v>1534440</v>
      </c>
      <c r="T6" s="60">
        <v>1705261</v>
      </c>
      <c r="U6" s="60">
        <v>1616575</v>
      </c>
      <c r="V6" s="60">
        <v>4856276</v>
      </c>
      <c r="W6" s="60">
        <v>24884218</v>
      </c>
      <c r="X6" s="60">
        <v>25760000</v>
      </c>
      <c r="Y6" s="60">
        <v>-875782</v>
      </c>
      <c r="Z6" s="140">
        <v>-3.4</v>
      </c>
      <c r="AA6" s="62">
        <v>25760000</v>
      </c>
    </row>
    <row r="7" spans="1:27" ht="13.5">
      <c r="A7" s="249" t="s">
        <v>32</v>
      </c>
      <c r="B7" s="182"/>
      <c r="C7" s="155">
        <v>64119975</v>
      </c>
      <c r="D7" s="155"/>
      <c r="E7" s="59">
        <v>59973000</v>
      </c>
      <c r="F7" s="60">
        <v>59973000</v>
      </c>
      <c r="G7" s="60">
        <v>6735368</v>
      </c>
      <c r="H7" s="60">
        <v>6337850</v>
      </c>
      <c r="I7" s="60">
        <v>6219862</v>
      </c>
      <c r="J7" s="60">
        <v>19293080</v>
      </c>
      <c r="K7" s="60">
        <v>5240479</v>
      </c>
      <c r="L7" s="60">
        <v>6608803</v>
      </c>
      <c r="M7" s="60">
        <v>6051251</v>
      </c>
      <c r="N7" s="60">
        <v>17900533</v>
      </c>
      <c r="O7" s="60">
        <v>6490715</v>
      </c>
      <c r="P7" s="60">
        <v>6084246</v>
      </c>
      <c r="Q7" s="60">
        <v>4978587</v>
      </c>
      <c r="R7" s="60">
        <v>17553548</v>
      </c>
      <c r="S7" s="60">
        <v>4813478</v>
      </c>
      <c r="T7" s="60">
        <v>5168825</v>
      </c>
      <c r="U7" s="60">
        <v>5336347</v>
      </c>
      <c r="V7" s="60">
        <v>15318650</v>
      </c>
      <c r="W7" s="60">
        <v>70065811</v>
      </c>
      <c r="X7" s="60">
        <v>59973000</v>
      </c>
      <c r="Y7" s="60">
        <v>10092811</v>
      </c>
      <c r="Z7" s="140">
        <v>16.83</v>
      </c>
      <c r="AA7" s="62">
        <v>59973000</v>
      </c>
    </row>
    <row r="8" spans="1:27" ht="13.5">
      <c r="A8" s="249" t="s">
        <v>178</v>
      </c>
      <c r="B8" s="182"/>
      <c r="C8" s="155">
        <v>6584028</v>
      </c>
      <c r="D8" s="155"/>
      <c r="E8" s="59">
        <v>6340000</v>
      </c>
      <c r="F8" s="60">
        <v>6339000</v>
      </c>
      <c r="G8" s="60">
        <v>400252</v>
      </c>
      <c r="H8" s="60">
        <v>584631</v>
      </c>
      <c r="I8" s="60">
        <v>384053</v>
      </c>
      <c r="J8" s="60">
        <v>1368936</v>
      </c>
      <c r="K8" s="60">
        <v>9396</v>
      </c>
      <c r="L8" s="60">
        <v>378508</v>
      </c>
      <c r="M8" s="60">
        <v>275751</v>
      </c>
      <c r="N8" s="60">
        <v>663655</v>
      </c>
      <c r="O8" s="60">
        <v>856946</v>
      </c>
      <c r="P8" s="60">
        <v>149817</v>
      </c>
      <c r="Q8" s="60">
        <v>333984</v>
      </c>
      <c r="R8" s="60">
        <v>1340747</v>
      </c>
      <c r="S8" s="60">
        <v>266957</v>
      </c>
      <c r="T8" s="60">
        <v>343114</v>
      </c>
      <c r="U8" s="60">
        <v>305792</v>
      </c>
      <c r="V8" s="60">
        <v>915863</v>
      </c>
      <c r="W8" s="60">
        <v>4289201</v>
      </c>
      <c r="X8" s="60">
        <v>6339000</v>
      </c>
      <c r="Y8" s="60">
        <v>-2049799</v>
      </c>
      <c r="Z8" s="140">
        <v>-32.34</v>
      </c>
      <c r="AA8" s="62">
        <v>6339000</v>
      </c>
    </row>
    <row r="9" spans="1:27" ht="13.5">
      <c r="A9" s="249" t="s">
        <v>179</v>
      </c>
      <c r="B9" s="182"/>
      <c r="C9" s="155">
        <v>130208000</v>
      </c>
      <c r="D9" s="155"/>
      <c r="E9" s="59">
        <v>87099000</v>
      </c>
      <c r="F9" s="60">
        <v>87099000</v>
      </c>
      <c r="G9" s="60">
        <v>36593384</v>
      </c>
      <c r="H9" s="60"/>
      <c r="I9" s="60"/>
      <c r="J9" s="60">
        <v>36593384</v>
      </c>
      <c r="K9" s="60">
        <v>8000000</v>
      </c>
      <c r="L9" s="60"/>
      <c r="M9" s="60">
        <v>32358606</v>
      </c>
      <c r="N9" s="60">
        <v>40358606</v>
      </c>
      <c r="O9" s="60"/>
      <c r="P9" s="60"/>
      <c r="Q9" s="60">
        <v>21318000</v>
      </c>
      <c r="R9" s="60">
        <v>21318000</v>
      </c>
      <c r="S9" s="60">
        <v>22811406</v>
      </c>
      <c r="T9" s="60">
        <v>13322250</v>
      </c>
      <c r="U9" s="60">
        <v>2930163</v>
      </c>
      <c r="V9" s="60">
        <v>39063819</v>
      </c>
      <c r="W9" s="60">
        <v>137333809</v>
      </c>
      <c r="X9" s="60">
        <v>87099000</v>
      </c>
      <c r="Y9" s="60">
        <v>50234809</v>
      </c>
      <c r="Z9" s="140">
        <v>57.68</v>
      </c>
      <c r="AA9" s="62">
        <v>87099000</v>
      </c>
    </row>
    <row r="10" spans="1:27" ht="13.5">
      <c r="A10" s="249" t="s">
        <v>180</v>
      </c>
      <c r="B10" s="182"/>
      <c r="C10" s="155"/>
      <c r="D10" s="155"/>
      <c r="E10" s="59">
        <v>69571000</v>
      </c>
      <c r="F10" s="60">
        <v>69571000</v>
      </c>
      <c r="G10" s="60">
        <v>5000000</v>
      </c>
      <c r="H10" s="60"/>
      <c r="I10" s="60"/>
      <c r="J10" s="60">
        <v>5000000</v>
      </c>
      <c r="K10" s="60"/>
      <c r="L10" s="60"/>
      <c r="M10" s="60">
        <v>10000000</v>
      </c>
      <c r="N10" s="60">
        <v>10000000</v>
      </c>
      <c r="O10" s="60"/>
      <c r="P10" s="60"/>
      <c r="Q10" s="60">
        <v>9570000</v>
      </c>
      <c r="R10" s="60">
        <v>9570000</v>
      </c>
      <c r="S10" s="60"/>
      <c r="T10" s="60"/>
      <c r="U10" s="60"/>
      <c r="V10" s="60"/>
      <c r="W10" s="60">
        <v>24570000</v>
      </c>
      <c r="X10" s="60">
        <v>69571000</v>
      </c>
      <c r="Y10" s="60">
        <v>-45001000</v>
      </c>
      <c r="Z10" s="140">
        <v>-64.68</v>
      </c>
      <c r="AA10" s="62">
        <v>69571000</v>
      </c>
    </row>
    <row r="11" spans="1:27" ht="13.5">
      <c r="A11" s="249" t="s">
        <v>181</v>
      </c>
      <c r="B11" s="182"/>
      <c r="C11" s="155">
        <v>4499065</v>
      </c>
      <c r="D11" s="155"/>
      <c r="E11" s="59">
        <v>3291000</v>
      </c>
      <c r="F11" s="60">
        <v>3291000</v>
      </c>
      <c r="G11" s="60">
        <v>448316</v>
      </c>
      <c r="H11" s="60"/>
      <c r="I11" s="60">
        <v>296770</v>
      </c>
      <c r="J11" s="60">
        <v>745086</v>
      </c>
      <c r="K11" s="60">
        <v>24850</v>
      </c>
      <c r="L11" s="60">
        <v>38031</v>
      </c>
      <c r="M11" s="60">
        <v>402134</v>
      </c>
      <c r="N11" s="60">
        <v>465015</v>
      </c>
      <c r="O11" s="60"/>
      <c r="P11" s="60"/>
      <c r="Q11" s="60">
        <v>435901</v>
      </c>
      <c r="R11" s="60">
        <v>435901</v>
      </c>
      <c r="S11" s="60">
        <v>81436</v>
      </c>
      <c r="T11" s="60">
        <v>520655</v>
      </c>
      <c r="U11" s="60"/>
      <c r="V11" s="60">
        <v>602091</v>
      </c>
      <c r="W11" s="60">
        <v>2248093</v>
      </c>
      <c r="X11" s="60">
        <v>3291000</v>
      </c>
      <c r="Y11" s="60">
        <v>-1042907</v>
      </c>
      <c r="Z11" s="140">
        <v>-31.69</v>
      </c>
      <c r="AA11" s="62">
        <v>3291000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-208164554</v>
      </c>
      <c r="D14" s="155"/>
      <c r="E14" s="59">
        <v>-149861000</v>
      </c>
      <c r="F14" s="60">
        <v>-151225000</v>
      </c>
      <c r="G14" s="60">
        <v>-12172081</v>
      </c>
      <c r="H14" s="60">
        <v>-13448438</v>
      </c>
      <c r="I14" s="60">
        <v>-13963499</v>
      </c>
      <c r="J14" s="60">
        <v>-39584018</v>
      </c>
      <c r="K14" s="60">
        <v>-12554252</v>
      </c>
      <c r="L14" s="60">
        <v>-17814229</v>
      </c>
      <c r="M14" s="60">
        <v>-15400241</v>
      </c>
      <c r="N14" s="60">
        <v>-45768722</v>
      </c>
      <c r="O14" s="60">
        <v>-8985357</v>
      </c>
      <c r="P14" s="60">
        <v>-18262888</v>
      </c>
      <c r="Q14" s="60">
        <v>-18789160</v>
      </c>
      <c r="R14" s="60">
        <v>-46037405</v>
      </c>
      <c r="S14" s="60">
        <v>-9824565</v>
      </c>
      <c r="T14" s="60">
        <v>-15033071</v>
      </c>
      <c r="U14" s="60">
        <v>-19490147</v>
      </c>
      <c r="V14" s="60">
        <v>-44347783</v>
      </c>
      <c r="W14" s="60">
        <v>-175737928</v>
      </c>
      <c r="X14" s="60">
        <v>-151225000</v>
      </c>
      <c r="Y14" s="60">
        <v>-24512928</v>
      </c>
      <c r="Z14" s="140">
        <v>16.21</v>
      </c>
      <c r="AA14" s="62">
        <v>-151225000</v>
      </c>
    </row>
    <row r="15" spans="1:27" ht="13.5">
      <c r="A15" s="249" t="s">
        <v>40</v>
      </c>
      <c r="B15" s="182"/>
      <c r="C15" s="155"/>
      <c r="D15" s="155"/>
      <c r="E15" s="59">
        <v>-1364000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-1508958</v>
      </c>
      <c r="D16" s="155"/>
      <c r="E16" s="59">
        <v>-29413000</v>
      </c>
      <c r="F16" s="60">
        <v>-27013000</v>
      </c>
      <c r="G16" s="60">
        <v>-168729</v>
      </c>
      <c r="H16" s="60"/>
      <c r="I16" s="60"/>
      <c r="J16" s="60">
        <v>-168729</v>
      </c>
      <c r="K16" s="60"/>
      <c r="L16" s="60"/>
      <c r="M16" s="60"/>
      <c r="N16" s="60"/>
      <c r="O16" s="60"/>
      <c r="P16" s="60"/>
      <c r="Q16" s="60">
        <v>-2433924</v>
      </c>
      <c r="R16" s="60">
        <v>-2433924</v>
      </c>
      <c r="S16" s="60">
        <v>-571814</v>
      </c>
      <c r="T16" s="60">
        <v>-110752</v>
      </c>
      <c r="U16" s="60"/>
      <c r="V16" s="60">
        <v>-682566</v>
      </c>
      <c r="W16" s="60">
        <v>-3285219</v>
      </c>
      <c r="X16" s="60">
        <v>-27013000</v>
      </c>
      <c r="Y16" s="60">
        <v>23727781</v>
      </c>
      <c r="Z16" s="140">
        <v>-87.84</v>
      </c>
      <c r="AA16" s="62">
        <v>-27013000</v>
      </c>
    </row>
    <row r="17" spans="1:27" ht="13.5">
      <c r="A17" s="250" t="s">
        <v>185</v>
      </c>
      <c r="B17" s="251"/>
      <c r="C17" s="168">
        <f aca="true" t="shared" si="0" ref="C17:Y17">SUM(C6:C16)</f>
        <v>27102027</v>
      </c>
      <c r="D17" s="168">
        <f t="shared" si="0"/>
        <v>0</v>
      </c>
      <c r="E17" s="72">
        <f t="shared" si="0"/>
        <v>71126000</v>
      </c>
      <c r="F17" s="73">
        <f t="shared" si="0"/>
        <v>73795000</v>
      </c>
      <c r="G17" s="73">
        <f t="shared" si="0"/>
        <v>40149524</v>
      </c>
      <c r="H17" s="73">
        <f t="shared" si="0"/>
        <v>-4695641</v>
      </c>
      <c r="I17" s="73">
        <f t="shared" si="0"/>
        <v>-5470842</v>
      </c>
      <c r="J17" s="73">
        <f t="shared" si="0"/>
        <v>29983041</v>
      </c>
      <c r="K17" s="73">
        <f t="shared" si="0"/>
        <v>5919967</v>
      </c>
      <c r="L17" s="73">
        <f t="shared" si="0"/>
        <v>-9699202</v>
      </c>
      <c r="M17" s="73">
        <f t="shared" si="0"/>
        <v>35418099</v>
      </c>
      <c r="N17" s="73">
        <f t="shared" si="0"/>
        <v>31638864</v>
      </c>
      <c r="O17" s="73">
        <f t="shared" si="0"/>
        <v>-65845</v>
      </c>
      <c r="P17" s="73">
        <f t="shared" si="0"/>
        <v>-10471788</v>
      </c>
      <c r="Q17" s="73">
        <f t="shared" si="0"/>
        <v>17557363</v>
      </c>
      <c r="R17" s="73">
        <f t="shared" si="0"/>
        <v>7019730</v>
      </c>
      <c r="S17" s="73">
        <f t="shared" si="0"/>
        <v>19111338</v>
      </c>
      <c r="T17" s="73">
        <f t="shared" si="0"/>
        <v>5916282</v>
      </c>
      <c r="U17" s="73">
        <f t="shared" si="0"/>
        <v>-9301270</v>
      </c>
      <c r="V17" s="73">
        <f t="shared" si="0"/>
        <v>15726350</v>
      </c>
      <c r="W17" s="73">
        <f t="shared" si="0"/>
        <v>84367985</v>
      </c>
      <c r="X17" s="73">
        <f t="shared" si="0"/>
        <v>73795000</v>
      </c>
      <c r="Y17" s="73">
        <f t="shared" si="0"/>
        <v>10572985</v>
      </c>
      <c r="Z17" s="170">
        <f>+IF(X17&lt;&gt;0,+(Y17/X17)*100,0)</f>
        <v>14.327508638796665</v>
      </c>
      <c r="AA17" s="74">
        <f>SUM(AA6:AA16)</f>
        <v>73795000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>
        <v>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500000</v>
      </c>
      <c r="Y21" s="159">
        <v>-500000</v>
      </c>
      <c r="Z21" s="141">
        <v>-100</v>
      </c>
      <c r="AA21" s="225">
        <v>500000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-47486458</v>
      </c>
      <c r="D26" s="155"/>
      <c r="E26" s="59">
        <v>-84585000</v>
      </c>
      <c r="F26" s="60">
        <v>-84585000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-84585000</v>
      </c>
      <c r="Y26" s="60">
        <v>84585000</v>
      </c>
      <c r="Z26" s="140">
        <v>-100</v>
      </c>
      <c r="AA26" s="62">
        <v>-84585000</v>
      </c>
    </row>
    <row r="27" spans="1:27" ht="13.5">
      <c r="A27" s="250" t="s">
        <v>192</v>
      </c>
      <c r="B27" s="251"/>
      <c r="C27" s="168">
        <f aca="true" t="shared" si="1" ref="C27:Y27">SUM(C21:C26)</f>
        <v>-47486458</v>
      </c>
      <c r="D27" s="168">
        <f>SUM(D21:D26)</f>
        <v>0</v>
      </c>
      <c r="E27" s="72">
        <f t="shared" si="1"/>
        <v>-84585000</v>
      </c>
      <c r="F27" s="73">
        <f t="shared" si="1"/>
        <v>-84085000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-84085000</v>
      </c>
      <c r="Y27" s="73">
        <f t="shared" si="1"/>
        <v>84085000</v>
      </c>
      <c r="Z27" s="170">
        <f>+IF(X27&lt;&gt;0,+(Y27/X27)*100,0)</f>
        <v>-100</v>
      </c>
      <c r="AA27" s="74">
        <f>SUM(AA21:AA26)</f>
        <v>-84085000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15000000</v>
      </c>
      <c r="F32" s="60">
        <v>30000000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30000000</v>
      </c>
      <c r="Y32" s="60">
        <v>-30000000</v>
      </c>
      <c r="Z32" s="140">
        <v>-100</v>
      </c>
      <c r="AA32" s="62">
        <v>30000000</v>
      </c>
    </row>
    <row r="33" spans="1:27" ht="13.5">
      <c r="A33" s="249" t="s">
        <v>196</v>
      </c>
      <c r="B33" s="182"/>
      <c r="C33" s="155"/>
      <c r="D33" s="155"/>
      <c r="E33" s="59">
        <v>200000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-3000000</v>
      </c>
      <c r="F35" s="60">
        <v>-3000000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-3000000</v>
      </c>
      <c r="Y35" s="60">
        <v>3000000</v>
      </c>
      <c r="Z35" s="140">
        <v>-100</v>
      </c>
      <c r="AA35" s="62">
        <v>-3000000</v>
      </c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12200000</v>
      </c>
      <c r="F36" s="73">
        <f t="shared" si="2"/>
        <v>27000000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27000000</v>
      </c>
      <c r="Y36" s="73">
        <f t="shared" si="2"/>
        <v>-27000000</v>
      </c>
      <c r="Z36" s="170">
        <f>+IF(X36&lt;&gt;0,+(Y36/X36)*100,0)</f>
        <v>-100</v>
      </c>
      <c r="AA36" s="74">
        <f>SUM(AA31:AA35)</f>
        <v>27000000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-20384431</v>
      </c>
      <c r="D38" s="153">
        <f>+D17+D27+D36</f>
        <v>0</v>
      </c>
      <c r="E38" s="99">
        <f t="shared" si="3"/>
        <v>-1259000</v>
      </c>
      <c r="F38" s="100">
        <f t="shared" si="3"/>
        <v>16710000</v>
      </c>
      <c r="G38" s="100">
        <f t="shared" si="3"/>
        <v>40149524</v>
      </c>
      <c r="H38" s="100">
        <f t="shared" si="3"/>
        <v>-4695641</v>
      </c>
      <c r="I38" s="100">
        <f t="shared" si="3"/>
        <v>-5470842</v>
      </c>
      <c r="J38" s="100">
        <f t="shared" si="3"/>
        <v>29983041</v>
      </c>
      <c r="K38" s="100">
        <f t="shared" si="3"/>
        <v>5919967</v>
      </c>
      <c r="L38" s="100">
        <f t="shared" si="3"/>
        <v>-9699202</v>
      </c>
      <c r="M38" s="100">
        <f t="shared" si="3"/>
        <v>35418099</v>
      </c>
      <c r="N38" s="100">
        <f t="shared" si="3"/>
        <v>31638864</v>
      </c>
      <c r="O38" s="100">
        <f t="shared" si="3"/>
        <v>-65845</v>
      </c>
      <c r="P38" s="100">
        <f t="shared" si="3"/>
        <v>-10471788</v>
      </c>
      <c r="Q38" s="100">
        <f t="shared" si="3"/>
        <v>17557363</v>
      </c>
      <c r="R38" s="100">
        <f t="shared" si="3"/>
        <v>7019730</v>
      </c>
      <c r="S38" s="100">
        <f t="shared" si="3"/>
        <v>19111338</v>
      </c>
      <c r="T38" s="100">
        <f t="shared" si="3"/>
        <v>5916282</v>
      </c>
      <c r="U38" s="100">
        <f t="shared" si="3"/>
        <v>-9301270</v>
      </c>
      <c r="V38" s="100">
        <f t="shared" si="3"/>
        <v>15726350</v>
      </c>
      <c r="W38" s="100">
        <f t="shared" si="3"/>
        <v>84367985</v>
      </c>
      <c r="X38" s="100">
        <f t="shared" si="3"/>
        <v>16710000</v>
      </c>
      <c r="Y38" s="100">
        <f t="shared" si="3"/>
        <v>67657985</v>
      </c>
      <c r="Z38" s="137">
        <f>+IF(X38&lt;&gt;0,+(Y38/X38)*100,0)</f>
        <v>404.8951825254338</v>
      </c>
      <c r="AA38" s="102">
        <f>+AA17+AA27+AA36</f>
        <v>16710000</v>
      </c>
    </row>
    <row r="39" spans="1:27" ht="13.5">
      <c r="A39" s="249" t="s">
        <v>200</v>
      </c>
      <c r="B39" s="182"/>
      <c r="C39" s="153">
        <v>59860243</v>
      </c>
      <c r="D39" s="153"/>
      <c r="E39" s="99">
        <v>48000000</v>
      </c>
      <c r="F39" s="100">
        <v>48000000</v>
      </c>
      <c r="G39" s="100"/>
      <c r="H39" s="100">
        <v>40149524</v>
      </c>
      <c r="I39" s="100">
        <v>35453883</v>
      </c>
      <c r="J39" s="100"/>
      <c r="K39" s="100">
        <v>29983041</v>
      </c>
      <c r="L39" s="100">
        <v>35903008</v>
      </c>
      <c r="M39" s="100">
        <v>26203806</v>
      </c>
      <c r="N39" s="100">
        <v>29983041</v>
      </c>
      <c r="O39" s="100">
        <v>61621905</v>
      </c>
      <c r="P39" s="100">
        <v>61556060</v>
      </c>
      <c r="Q39" s="100">
        <v>51084272</v>
      </c>
      <c r="R39" s="100">
        <v>61621905</v>
      </c>
      <c r="S39" s="100">
        <v>68641635</v>
      </c>
      <c r="T39" s="100">
        <v>87752973</v>
      </c>
      <c r="U39" s="100">
        <v>93669255</v>
      </c>
      <c r="V39" s="100">
        <v>68641635</v>
      </c>
      <c r="W39" s="100"/>
      <c r="X39" s="100">
        <v>48000000</v>
      </c>
      <c r="Y39" s="100">
        <v>-48000000</v>
      </c>
      <c r="Z39" s="137">
        <v>-100</v>
      </c>
      <c r="AA39" s="102">
        <v>48000000</v>
      </c>
    </row>
    <row r="40" spans="1:27" ht="13.5">
      <c r="A40" s="269" t="s">
        <v>201</v>
      </c>
      <c r="B40" s="256"/>
      <c r="C40" s="257">
        <v>39475812</v>
      </c>
      <c r="D40" s="257"/>
      <c r="E40" s="258">
        <v>46741000</v>
      </c>
      <c r="F40" s="259">
        <v>64710000</v>
      </c>
      <c r="G40" s="259">
        <v>40149524</v>
      </c>
      <c r="H40" s="259">
        <v>35453883</v>
      </c>
      <c r="I40" s="259">
        <v>29983041</v>
      </c>
      <c r="J40" s="259">
        <v>29983041</v>
      </c>
      <c r="K40" s="259">
        <v>35903008</v>
      </c>
      <c r="L40" s="259">
        <v>26203806</v>
      </c>
      <c r="M40" s="259">
        <v>61621905</v>
      </c>
      <c r="N40" s="259">
        <v>61621905</v>
      </c>
      <c r="O40" s="259">
        <v>61556060</v>
      </c>
      <c r="P40" s="259">
        <v>51084272</v>
      </c>
      <c r="Q40" s="259">
        <v>68641635</v>
      </c>
      <c r="R40" s="259">
        <v>61556060</v>
      </c>
      <c r="S40" s="259">
        <v>87752973</v>
      </c>
      <c r="T40" s="259">
        <v>93669255</v>
      </c>
      <c r="U40" s="259">
        <v>84367985</v>
      </c>
      <c r="V40" s="259">
        <v>84367985</v>
      </c>
      <c r="W40" s="259">
        <v>84367985</v>
      </c>
      <c r="X40" s="259">
        <v>64710000</v>
      </c>
      <c r="Y40" s="259">
        <v>19657985</v>
      </c>
      <c r="Z40" s="260">
        <v>30.38</v>
      </c>
      <c r="AA40" s="261">
        <v>64710000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45889399</v>
      </c>
      <c r="D5" s="200">
        <f t="shared" si="0"/>
        <v>0</v>
      </c>
      <c r="E5" s="106">
        <f t="shared" si="0"/>
        <v>105731000</v>
      </c>
      <c r="F5" s="106">
        <f t="shared" si="0"/>
        <v>84545000</v>
      </c>
      <c r="G5" s="106">
        <f t="shared" si="0"/>
        <v>16353417</v>
      </c>
      <c r="H5" s="106">
        <f t="shared" si="0"/>
        <v>1983107</v>
      </c>
      <c r="I5" s="106">
        <f t="shared" si="0"/>
        <v>6280901</v>
      </c>
      <c r="J5" s="106">
        <f t="shared" si="0"/>
        <v>24617425</v>
      </c>
      <c r="K5" s="106">
        <f t="shared" si="0"/>
        <v>9751120</v>
      </c>
      <c r="L5" s="106">
        <f t="shared" si="0"/>
        <v>3513731</v>
      </c>
      <c r="M5" s="106">
        <f t="shared" si="0"/>
        <v>4163602</v>
      </c>
      <c r="N5" s="106">
        <f t="shared" si="0"/>
        <v>17428453</v>
      </c>
      <c r="O5" s="106">
        <f t="shared" si="0"/>
        <v>2163394</v>
      </c>
      <c r="P5" s="106">
        <f t="shared" si="0"/>
        <v>4279969</v>
      </c>
      <c r="Q5" s="106">
        <f t="shared" si="0"/>
        <v>3397867</v>
      </c>
      <c r="R5" s="106">
        <f t="shared" si="0"/>
        <v>9841230</v>
      </c>
      <c r="S5" s="106">
        <f t="shared" si="0"/>
        <v>5017016</v>
      </c>
      <c r="T5" s="106">
        <f t="shared" si="0"/>
        <v>6723805</v>
      </c>
      <c r="U5" s="106">
        <f t="shared" si="0"/>
        <v>7067954</v>
      </c>
      <c r="V5" s="106">
        <f t="shared" si="0"/>
        <v>18808775</v>
      </c>
      <c r="W5" s="106">
        <f t="shared" si="0"/>
        <v>70695883</v>
      </c>
      <c r="X5" s="106">
        <f t="shared" si="0"/>
        <v>84545000</v>
      </c>
      <c r="Y5" s="106">
        <f t="shared" si="0"/>
        <v>-13849117</v>
      </c>
      <c r="Z5" s="201">
        <f>+IF(X5&lt;&gt;0,+(Y5/X5)*100,0)</f>
        <v>-16.380764090129517</v>
      </c>
      <c r="AA5" s="199">
        <f>SUM(AA11:AA18)</f>
        <v>84545000</v>
      </c>
    </row>
    <row r="6" spans="1:27" ht="13.5">
      <c r="A6" s="291" t="s">
        <v>205</v>
      </c>
      <c r="B6" s="142"/>
      <c r="C6" s="62">
        <v>19936080</v>
      </c>
      <c r="D6" s="156"/>
      <c r="E6" s="60">
        <v>26570000</v>
      </c>
      <c r="F6" s="60">
        <v>19762397</v>
      </c>
      <c r="G6" s="60">
        <v>862854</v>
      </c>
      <c r="H6" s="60">
        <v>267909</v>
      </c>
      <c r="I6" s="60">
        <v>384511</v>
      </c>
      <c r="J6" s="60">
        <v>1515274</v>
      </c>
      <c r="K6" s="60">
        <v>112628</v>
      </c>
      <c r="L6" s="60">
        <v>1887138</v>
      </c>
      <c r="M6" s="60">
        <v>663602</v>
      </c>
      <c r="N6" s="60">
        <v>2663368</v>
      </c>
      <c r="O6" s="60">
        <v>955347</v>
      </c>
      <c r="P6" s="60">
        <v>2901172</v>
      </c>
      <c r="Q6" s="60">
        <v>2550111</v>
      </c>
      <c r="R6" s="60">
        <v>6406630</v>
      </c>
      <c r="S6" s="60">
        <v>1643522</v>
      </c>
      <c r="T6" s="60">
        <v>1023766</v>
      </c>
      <c r="U6" s="60">
        <v>244611</v>
      </c>
      <c r="V6" s="60">
        <v>2911899</v>
      </c>
      <c r="W6" s="60">
        <v>13497171</v>
      </c>
      <c r="X6" s="60">
        <v>19762397</v>
      </c>
      <c r="Y6" s="60">
        <v>-6265226</v>
      </c>
      <c r="Z6" s="140">
        <v>-31.7</v>
      </c>
      <c r="AA6" s="155">
        <v>19762397</v>
      </c>
    </row>
    <row r="7" spans="1:27" ht="13.5">
      <c r="A7" s="291" t="s">
        <v>206</v>
      </c>
      <c r="B7" s="142"/>
      <c r="C7" s="62">
        <v>6769965</v>
      </c>
      <c r="D7" s="156"/>
      <c r="E7" s="60">
        <v>26610000</v>
      </c>
      <c r="F7" s="60">
        <v>5346000</v>
      </c>
      <c r="G7" s="60">
        <v>359753</v>
      </c>
      <c r="H7" s="60"/>
      <c r="I7" s="60">
        <v>5159398</v>
      </c>
      <c r="J7" s="60">
        <v>5519151</v>
      </c>
      <c r="K7" s="60"/>
      <c r="L7" s="60"/>
      <c r="M7" s="60"/>
      <c r="N7" s="60"/>
      <c r="O7" s="60"/>
      <c r="P7" s="60"/>
      <c r="Q7" s="60"/>
      <c r="R7" s="60"/>
      <c r="S7" s="60">
        <v>1589951</v>
      </c>
      <c r="T7" s="60">
        <v>4750323</v>
      </c>
      <c r="U7" s="60">
        <v>292262</v>
      </c>
      <c r="V7" s="60">
        <v>6632536</v>
      </c>
      <c r="W7" s="60">
        <v>12151687</v>
      </c>
      <c r="X7" s="60">
        <v>5346000</v>
      </c>
      <c r="Y7" s="60">
        <v>6805687</v>
      </c>
      <c r="Z7" s="140">
        <v>127.3</v>
      </c>
      <c r="AA7" s="155">
        <v>5346000</v>
      </c>
    </row>
    <row r="8" spans="1:27" ht="13.5">
      <c r="A8" s="291" t="s">
        <v>207</v>
      </c>
      <c r="B8" s="142"/>
      <c r="C8" s="62"/>
      <c r="D8" s="156"/>
      <c r="E8" s="60"/>
      <c r="F8" s="60">
        <v>27952000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27952000</v>
      </c>
      <c r="Y8" s="60">
        <v>-27952000</v>
      </c>
      <c r="Z8" s="140">
        <v>-100</v>
      </c>
      <c r="AA8" s="155">
        <v>27952000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10000000</v>
      </c>
      <c r="F10" s="60"/>
      <c r="G10" s="60"/>
      <c r="H10" s="60">
        <v>337719</v>
      </c>
      <c r="I10" s="60"/>
      <c r="J10" s="60">
        <v>337719</v>
      </c>
      <c r="K10" s="60">
        <v>7762037</v>
      </c>
      <c r="L10" s="60"/>
      <c r="M10" s="60"/>
      <c r="N10" s="60">
        <v>7762037</v>
      </c>
      <c r="O10" s="60"/>
      <c r="P10" s="60"/>
      <c r="Q10" s="60"/>
      <c r="R10" s="60"/>
      <c r="S10" s="60"/>
      <c r="T10" s="60"/>
      <c r="U10" s="60">
        <v>3911226</v>
      </c>
      <c r="V10" s="60">
        <v>3911226</v>
      </c>
      <c r="W10" s="60">
        <v>12010982</v>
      </c>
      <c r="X10" s="60"/>
      <c r="Y10" s="60">
        <v>12010982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26706045</v>
      </c>
      <c r="D11" s="294">
        <f t="shared" si="1"/>
        <v>0</v>
      </c>
      <c r="E11" s="295">
        <f t="shared" si="1"/>
        <v>63180000</v>
      </c>
      <c r="F11" s="295">
        <f t="shared" si="1"/>
        <v>53060397</v>
      </c>
      <c r="G11" s="295">
        <f t="shared" si="1"/>
        <v>1222607</v>
      </c>
      <c r="H11" s="295">
        <f t="shared" si="1"/>
        <v>605628</v>
      </c>
      <c r="I11" s="295">
        <f t="shared" si="1"/>
        <v>5543909</v>
      </c>
      <c r="J11" s="295">
        <f t="shared" si="1"/>
        <v>7372144</v>
      </c>
      <c r="K11" s="295">
        <f t="shared" si="1"/>
        <v>7874665</v>
      </c>
      <c r="L11" s="295">
        <f t="shared" si="1"/>
        <v>1887138</v>
      </c>
      <c r="M11" s="295">
        <f t="shared" si="1"/>
        <v>663602</v>
      </c>
      <c r="N11" s="295">
        <f t="shared" si="1"/>
        <v>10425405</v>
      </c>
      <c r="O11" s="295">
        <f t="shared" si="1"/>
        <v>955347</v>
      </c>
      <c r="P11" s="295">
        <f t="shared" si="1"/>
        <v>2901172</v>
      </c>
      <c r="Q11" s="295">
        <f t="shared" si="1"/>
        <v>2550111</v>
      </c>
      <c r="R11" s="295">
        <f t="shared" si="1"/>
        <v>6406630</v>
      </c>
      <c r="S11" s="295">
        <f t="shared" si="1"/>
        <v>3233473</v>
      </c>
      <c r="T11" s="295">
        <f t="shared" si="1"/>
        <v>5774089</v>
      </c>
      <c r="U11" s="295">
        <f t="shared" si="1"/>
        <v>4448099</v>
      </c>
      <c r="V11" s="295">
        <f t="shared" si="1"/>
        <v>13455661</v>
      </c>
      <c r="W11" s="295">
        <f t="shared" si="1"/>
        <v>37659840</v>
      </c>
      <c r="X11" s="295">
        <f t="shared" si="1"/>
        <v>53060397</v>
      </c>
      <c r="Y11" s="295">
        <f t="shared" si="1"/>
        <v>-15400557</v>
      </c>
      <c r="Z11" s="296">
        <f>+IF(X11&lt;&gt;0,+(Y11/X11)*100,0)</f>
        <v>-29.02457929216021</v>
      </c>
      <c r="AA11" s="297">
        <f>SUM(AA6:AA10)</f>
        <v>53060397</v>
      </c>
    </row>
    <row r="12" spans="1:27" ht="13.5">
      <c r="A12" s="298" t="s">
        <v>211</v>
      </c>
      <c r="B12" s="136"/>
      <c r="C12" s="62">
        <v>12503474</v>
      </c>
      <c r="D12" s="156"/>
      <c r="E12" s="60">
        <v>10628000</v>
      </c>
      <c r="F12" s="60">
        <v>6359603</v>
      </c>
      <c r="G12" s="60">
        <v>395190</v>
      </c>
      <c r="H12" s="60">
        <v>861980</v>
      </c>
      <c r="I12" s="60">
        <v>736992</v>
      </c>
      <c r="J12" s="60">
        <v>1994162</v>
      </c>
      <c r="K12" s="60">
        <v>1872204</v>
      </c>
      <c r="L12" s="60">
        <v>1626593</v>
      </c>
      <c r="M12" s="60"/>
      <c r="N12" s="60">
        <v>3498797</v>
      </c>
      <c r="O12" s="60">
        <v>934363</v>
      </c>
      <c r="P12" s="60">
        <v>1361774</v>
      </c>
      <c r="Q12" s="60">
        <v>782274</v>
      </c>
      <c r="R12" s="60">
        <v>3078411</v>
      </c>
      <c r="S12" s="60">
        <v>1567937</v>
      </c>
      <c r="T12" s="60">
        <v>915656</v>
      </c>
      <c r="U12" s="60">
        <v>1713169</v>
      </c>
      <c r="V12" s="60">
        <v>4196762</v>
      </c>
      <c r="W12" s="60">
        <v>12768132</v>
      </c>
      <c r="X12" s="60">
        <v>6359603</v>
      </c>
      <c r="Y12" s="60">
        <v>6408529</v>
      </c>
      <c r="Z12" s="140">
        <v>100.77</v>
      </c>
      <c r="AA12" s="155">
        <v>6359603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6679880</v>
      </c>
      <c r="D15" s="156"/>
      <c r="E15" s="60">
        <v>31923000</v>
      </c>
      <c r="F15" s="60">
        <v>25125000</v>
      </c>
      <c r="G15" s="60">
        <v>14735620</v>
      </c>
      <c r="H15" s="60">
        <v>515499</v>
      </c>
      <c r="I15" s="60"/>
      <c r="J15" s="60">
        <v>15251119</v>
      </c>
      <c r="K15" s="60">
        <v>4251</v>
      </c>
      <c r="L15" s="60"/>
      <c r="M15" s="60">
        <v>3500000</v>
      </c>
      <c r="N15" s="60">
        <v>3504251</v>
      </c>
      <c r="O15" s="60">
        <v>273684</v>
      </c>
      <c r="P15" s="60">
        <v>16873</v>
      </c>
      <c r="Q15" s="60">
        <v>65482</v>
      </c>
      <c r="R15" s="60">
        <v>356039</v>
      </c>
      <c r="S15" s="60">
        <v>215606</v>
      </c>
      <c r="T15" s="60">
        <v>34060</v>
      </c>
      <c r="U15" s="60">
        <v>906686</v>
      </c>
      <c r="V15" s="60">
        <v>1156352</v>
      </c>
      <c r="W15" s="60">
        <v>20267761</v>
      </c>
      <c r="X15" s="60">
        <v>25125000</v>
      </c>
      <c r="Y15" s="60">
        <v>-4857239</v>
      </c>
      <c r="Z15" s="140">
        <v>-19.33</v>
      </c>
      <c r="AA15" s="155">
        <v>25125000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>
        <v>150</v>
      </c>
      <c r="Q18" s="82"/>
      <c r="R18" s="82">
        <v>150</v>
      </c>
      <c r="S18" s="82"/>
      <c r="T18" s="82"/>
      <c r="U18" s="82"/>
      <c r="V18" s="82"/>
      <c r="W18" s="82">
        <v>150</v>
      </c>
      <c r="X18" s="82"/>
      <c r="Y18" s="82">
        <v>150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19936080</v>
      </c>
      <c r="D36" s="156">
        <f t="shared" si="4"/>
        <v>0</v>
      </c>
      <c r="E36" s="60">
        <f t="shared" si="4"/>
        <v>26570000</v>
      </c>
      <c r="F36" s="60">
        <f t="shared" si="4"/>
        <v>19762397</v>
      </c>
      <c r="G36" s="60">
        <f t="shared" si="4"/>
        <v>862854</v>
      </c>
      <c r="H36" s="60">
        <f t="shared" si="4"/>
        <v>267909</v>
      </c>
      <c r="I36" s="60">
        <f t="shared" si="4"/>
        <v>384511</v>
      </c>
      <c r="J36" s="60">
        <f t="shared" si="4"/>
        <v>1515274</v>
      </c>
      <c r="K36" s="60">
        <f t="shared" si="4"/>
        <v>112628</v>
      </c>
      <c r="L36" s="60">
        <f t="shared" si="4"/>
        <v>1887138</v>
      </c>
      <c r="M36" s="60">
        <f t="shared" si="4"/>
        <v>663602</v>
      </c>
      <c r="N36" s="60">
        <f t="shared" si="4"/>
        <v>2663368</v>
      </c>
      <c r="O36" s="60">
        <f t="shared" si="4"/>
        <v>955347</v>
      </c>
      <c r="P36" s="60">
        <f t="shared" si="4"/>
        <v>2901172</v>
      </c>
      <c r="Q36" s="60">
        <f t="shared" si="4"/>
        <v>2550111</v>
      </c>
      <c r="R36" s="60">
        <f t="shared" si="4"/>
        <v>6406630</v>
      </c>
      <c r="S36" s="60">
        <f t="shared" si="4"/>
        <v>1643522</v>
      </c>
      <c r="T36" s="60">
        <f t="shared" si="4"/>
        <v>1023766</v>
      </c>
      <c r="U36" s="60">
        <f t="shared" si="4"/>
        <v>244611</v>
      </c>
      <c r="V36" s="60">
        <f t="shared" si="4"/>
        <v>2911899</v>
      </c>
      <c r="W36" s="60">
        <f t="shared" si="4"/>
        <v>13497171</v>
      </c>
      <c r="X36" s="60">
        <f t="shared" si="4"/>
        <v>19762397</v>
      </c>
      <c r="Y36" s="60">
        <f t="shared" si="4"/>
        <v>-6265226</v>
      </c>
      <c r="Z36" s="140">
        <f aca="true" t="shared" si="5" ref="Z36:Z49">+IF(X36&lt;&gt;0,+(Y36/X36)*100,0)</f>
        <v>-31.702763586826034</v>
      </c>
      <c r="AA36" s="155">
        <f>AA6+AA21</f>
        <v>19762397</v>
      </c>
    </row>
    <row r="37" spans="1:27" ht="13.5">
      <c r="A37" s="291" t="s">
        <v>206</v>
      </c>
      <c r="B37" s="142"/>
      <c r="C37" s="62">
        <f t="shared" si="4"/>
        <v>6769965</v>
      </c>
      <c r="D37" s="156">
        <f t="shared" si="4"/>
        <v>0</v>
      </c>
      <c r="E37" s="60">
        <f t="shared" si="4"/>
        <v>26610000</v>
      </c>
      <c r="F37" s="60">
        <f t="shared" si="4"/>
        <v>5346000</v>
      </c>
      <c r="G37" s="60">
        <f t="shared" si="4"/>
        <v>359753</v>
      </c>
      <c r="H37" s="60">
        <f t="shared" si="4"/>
        <v>0</v>
      </c>
      <c r="I37" s="60">
        <f t="shared" si="4"/>
        <v>5159398</v>
      </c>
      <c r="J37" s="60">
        <f t="shared" si="4"/>
        <v>5519151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1589951</v>
      </c>
      <c r="T37" s="60">
        <f t="shared" si="4"/>
        <v>4750323</v>
      </c>
      <c r="U37" s="60">
        <f t="shared" si="4"/>
        <v>292262</v>
      </c>
      <c r="V37" s="60">
        <f t="shared" si="4"/>
        <v>6632536</v>
      </c>
      <c r="W37" s="60">
        <f t="shared" si="4"/>
        <v>12151687</v>
      </c>
      <c r="X37" s="60">
        <f t="shared" si="4"/>
        <v>5346000</v>
      </c>
      <c r="Y37" s="60">
        <f t="shared" si="4"/>
        <v>6805687</v>
      </c>
      <c r="Z37" s="140">
        <f t="shared" si="5"/>
        <v>127.30428357650581</v>
      </c>
      <c r="AA37" s="155">
        <f>AA7+AA22</f>
        <v>5346000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27952000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27952000</v>
      </c>
      <c r="Y38" s="60">
        <f t="shared" si="4"/>
        <v>-27952000</v>
      </c>
      <c r="Z38" s="140">
        <f t="shared" si="5"/>
        <v>-100</v>
      </c>
      <c r="AA38" s="155">
        <f>AA8+AA23</f>
        <v>27952000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10000000</v>
      </c>
      <c r="F40" s="60">
        <f t="shared" si="4"/>
        <v>0</v>
      </c>
      <c r="G40" s="60">
        <f t="shared" si="4"/>
        <v>0</v>
      </c>
      <c r="H40" s="60">
        <f t="shared" si="4"/>
        <v>337719</v>
      </c>
      <c r="I40" s="60">
        <f t="shared" si="4"/>
        <v>0</v>
      </c>
      <c r="J40" s="60">
        <f t="shared" si="4"/>
        <v>337719</v>
      </c>
      <c r="K40" s="60">
        <f t="shared" si="4"/>
        <v>7762037</v>
      </c>
      <c r="L40" s="60">
        <f t="shared" si="4"/>
        <v>0</v>
      </c>
      <c r="M40" s="60">
        <f t="shared" si="4"/>
        <v>0</v>
      </c>
      <c r="N40" s="60">
        <f t="shared" si="4"/>
        <v>7762037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3911226</v>
      </c>
      <c r="V40" s="60">
        <f t="shared" si="4"/>
        <v>3911226</v>
      </c>
      <c r="W40" s="60">
        <f t="shared" si="4"/>
        <v>12010982</v>
      </c>
      <c r="X40" s="60">
        <f t="shared" si="4"/>
        <v>0</v>
      </c>
      <c r="Y40" s="60">
        <f t="shared" si="4"/>
        <v>12010982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26706045</v>
      </c>
      <c r="D41" s="294">
        <f t="shared" si="6"/>
        <v>0</v>
      </c>
      <c r="E41" s="295">
        <f t="shared" si="6"/>
        <v>63180000</v>
      </c>
      <c r="F41" s="295">
        <f t="shared" si="6"/>
        <v>53060397</v>
      </c>
      <c r="G41" s="295">
        <f t="shared" si="6"/>
        <v>1222607</v>
      </c>
      <c r="H41" s="295">
        <f t="shared" si="6"/>
        <v>605628</v>
      </c>
      <c r="I41" s="295">
        <f t="shared" si="6"/>
        <v>5543909</v>
      </c>
      <c r="J41" s="295">
        <f t="shared" si="6"/>
        <v>7372144</v>
      </c>
      <c r="K41" s="295">
        <f t="shared" si="6"/>
        <v>7874665</v>
      </c>
      <c r="L41" s="295">
        <f t="shared" si="6"/>
        <v>1887138</v>
      </c>
      <c r="M41" s="295">
        <f t="shared" si="6"/>
        <v>663602</v>
      </c>
      <c r="N41" s="295">
        <f t="shared" si="6"/>
        <v>10425405</v>
      </c>
      <c r="O41" s="295">
        <f t="shared" si="6"/>
        <v>955347</v>
      </c>
      <c r="P41" s="295">
        <f t="shared" si="6"/>
        <v>2901172</v>
      </c>
      <c r="Q41" s="295">
        <f t="shared" si="6"/>
        <v>2550111</v>
      </c>
      <c r="R41" s="295">
        <f t="shared" si="6"/>
        <v>6406630</v>
      </c>
      <c r="S41" s="295">
        <f t="shared" si="6"/>
        <v>3233473</v>
      </c>
      <c r="T41" s="295">
        <f t="shared" si="6"/>
        <v>5774089</v>
      </c>
      <c r="U41" s="295">
        <f t="shared" si="6"/>
        <v>4448099</v>
      </c>
      <c r="V41" s="295">
        <f t="shared" si="6"/>
        <v>13455661</v>
      </c>
      <c r="W41" s="295">
        <f t="shared" si="6"/>
        <v>37659840</v>
      </c>
      <c r="X41" s="295">
        <f t="shared" si="6"/>
        <v>53060397</v>
      </c>
      <c r="Y41" s="295">
        <f t="shared" si="6"/>
        <v>-15400557</v>
      </c>
      <c r="Z41" s="296">
        <f t="shared" si="5"/>
        <v>-29.02457929216021</v>
      </c>
      <c r="AA41" s="297">
        <f>SUM(AA36:AA40)</f>
        <v>53060397</v>
      </c>
    </row>
    <row r="42" spans="1:27" ht="13.5">
      <c r="A42" s="298" t="s">
        <v>211</v>
      </c>
      <c r="B42" s="136"/>
      <c r="C42" s="95">
        <f aca="true" t="shared" si="7" ref="C42:Y48">C12+C27</f>
        <v>12503474</v>
      </c>
      <c r="D42" s="129">
        <f t="shared" si="7"/>
        <v>0</v>
      </c>
      <c r="E42" s="54">
        <f t="shared" si="7"/>
        <v>10628000</v>
      </c>
      <c r="F42" s="54">
        <f t="shared" si="7"/>
        <v>6359603</v>
      </c>
      <c r="G42" s="54">
        <f t="shared" si="7"/>
        <v>395190</v>
      </c>
      <c r="H42" s="54">
        <f t="shared" si="7"/>
        <v>861980</v>
      </c>
      <c r="I42" s="54">
        <f t="shared" si="7"/>
        <v>736992</v>
      </c>
      <c r="J42" s="54">
        <f t="shared" si="7"/>
        <v>1994162</v>
      </c>
      <c r="K42" s="54">
        <f t="shared" si="7"/>
        <v>1872204</v>
      </c>
      <c r="L42" s="54">
        <f t="shared" si="7"/>
        <v>1626593</v>
      </c>
      <c r="M42" s="54">
        <f t="shared" si="7"/>
        <v>0</v>
      </c>
      <c r="N42" s="54">
        <f t="shared" si="7"/>
        <v>3498797</v>
      </c>
      <c r="O42" s="54">
        <f t="shared" si="7"/>
        <v>934363</v>
      </c>
      <c r="P42" s="54">
        <f t="shared" si="7"/>
        <v>1361774</v>
      </c>
      <c r="Q42" s="54">
        <f t="shared" si="7"/>
        <v>782274</v>
      </c>
      <c r="R42" s="54">
        <f t="shared" si="7"/>
        <v>3078411</v>
      </c>
      <c r="S42" s="54">
        <f t="shared" si="7"/>
        <v>1567937</v>
      </c>
      <c r="T42" s="54">
        <f t="shared" si="7"/>
        <v>915656</v>
      </c>
      <c r="U42" s="54">
        <f t="shared" si="7"/>
        <v>1713169</v>
      </c>
      <c r="V42" s="54">
        <f t="shared" si="7"/>
        <v>4196762</v>
      </c>
      <c r="W42" s="54">
        <f t="shared" si="7"/>
        <v>12768132</v>
      </c>
      <c r="X42" s="54">
        <f t="shared" si="7"/>
        <v>6359603</v>
      </c>
      <c r="Y42" s="54">
        <f t="shared" si="7"/>
        <v>6408529</v>
      </c>
      <c r="Z42" s="184">
        <f t="shared" si="5"/>
        <v>100.76932475187523</v>
      </c>
      <c r="AA42" s="130">
        <f aca="true" t="shared" si="8" ref="AA42:AA48">AA12+AA27</f>
        <v>6359603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6679880</v>
      </c>
      <c r="D45" s="129">
        <f t="shared" si="7"/>
        <v>0</v>
      </c>
      <c r="E45" s="54">
        <f t="shared" si="7"/>
        <v>31923000</v>
      </c>
      <c r="F45" s="54">
        <f t="shared" si="7"/>
        <v>25125000</v>
      </c>
      <c r="G45" s="54">
        <f t="shared" si="7"/>
        <v>14735620</v>
      </c>
      <c r="H45" s="54">
        <f t="shared" si="7"/>
        <v>515499</v>
      </c>
      <c r="I45" s="54">
        <f t="shared" si="7"/>
        <v>0</v>
      </c>
      <c r="J45" s="54">
        <f t="shared" si="7"/>
        <v>15251119</v>
      </c>
      <c r="K45" s="54">
        <f t="shared" si="7"/>
        <v>4251</v>
      </c>
      <c r="L45" s="54">
        <f t="shared" si="7"/>
        <v>0</v>
      </c>
      <c r="M45" s="54">
        <f t="shared" si="7"/>
        <v>3500000</v>
      </c>
      <c r="N45" s="54">
        <f t="shared" si="7"/>
        <v>3504251</v>
      </c>
      <c r="O45" s="54">
        <f t="shared" si="7"/>
        <v>273684</v>
      </c>
      <c r="P45" s="54">
        <f t="shared" si="7"/>
        <v>16873</v>
      </c>
      <c r="Q45" s="54">
        <f t="shared" si="7"/>
        <v>65482</v>
      </c>
      <c r="R45" s="54">
        <f t="shared" si="7"/>
        <v>356039</v>
      </c>
      <c r="S45" s="54">
        <f t="shared" si="7"/>
        <v>215606</v>
      </c>
      <c r="T45" s="54">
        <f t="shared" si="7"/>
        <v>34060</v>
      </c>
      <c r="U45" s="54">
        <f t="shared" si="7"/>
        <v>906686</v>
      </c>
      <c r="V45" s="54">
        <f t="shared" si="7"/>
        <v>1156352</v>
      </c>
      <c r="W45" s="54">
        <f t="shared" si="7"/>
        <v>20267761</v>
      </c>
      <c r="X45" s="54">
        <f t="shared" si="7"/>
        <v>25125000</v>
      </c>
      <c r="Y45" s="54">
        <f t="shared" si="7"/>
        <v>-4857239</v>
      </c>
      <c r="Z45" s="184">
        <f t="shared" si="5"/>
        <v>-19.332294527363185</v>
      </c>
      <c r="AA45" s="130">
        <f t="shared" si="8"/>
        <v>25125000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150</v>
      </c>
      <c r="Q48" s="54">
        <f t="shared" si="7"/>
        <v>0</v>
      </c>
      <c r="R48" s="54">
        <f t="shared" si="7"/>
        <v>150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150</v>
      </c>
      <c r="X48" s="54">
        <f t="shared" si="7"/>
        <v>0</v>
      </c>
      <c r="Y48" s="54">
        <f t="shared" si="7"/>
        <v>150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45889399</v>
      </c>
      <c r="D49" s="218">
        <f t="shared" si="9"/>
        <v>0</v>
      </c>
      <c r="E49" s="220">
        <f t="shared" si="9"/>
        <v>105731000</v>
      </c>
      <c r="F49" s="220">
        <f t="shared" si="9"/>
        <v>84545000</v>
      </c>
      <c r="G49" s="220">
        <f t="shared" si="9"/>
        <v>16353417</v>
      </c>
      <c r="H49" s="220">
        <f t="shared" si="9"/>
        <v>1983107</v>
      </c>
      <c r="I49" s="220">
        <f t="shared" si="9"/>
        <v>6280901</v>
      </c>
      <c r="J49" s="220">
        <f t="shared" si="9"/>
        <v>24617425</v>
      </c>
      <c r="K49" s="220">
        <f t="shared" si="9"/>
        <v>9751120</v>
      </c>
      <c r="L49" s="220">
        <f t="shared" si="9"/>
        <v>3513731</v>
      </c>
      <c r="M49" s="220">
        <f t="shared" si="9"/>
        <v>4163602</v>
      </c>
      <c r="N49" s="220">
        <f t="shared" si="9"/>
        <v>17428453</v>
      </c>
      <c r="O49" s="220">
        <f t="shared" si="9"/>
        <v>2163394</v>
      </c>
      <c r="P49" s="220">
        <f t="shared" si="9"/>
        <v>4279969</v>
      </c>
      <c r="Q49" s="220">
        <f t="shared" si="9"/>
        <v>3397867</v>
      </c>
      <c r="R49" s="220">
        <f t="shared" si="9"/>
        <v>9841230</v>
      </c>
      <c r="S49" s="220">
        <f t="shared" si="9"/>
        <v>5017016</v>
      </c>
      <c r="T49" s="220">
        <f t="shared" si="9"/>
        <v>6723805</v>
      </c>
      <c r="U49" s="220">
        <f t="shared" si="9"/>
        <v>7067954</v>
      </c>
      <c r="V49" s="220">
        <f t="shared" si="9"/>
        <v>18808775</v>
      </c>
      <c r="W49" s="220">
        <f t="shared" si="9"/>
        <v>70695883</v>
      </c>
      <c r="X49" s="220">
        <f t="shared" si="9"/>
        <v>84545000</v>
      </c>
      <c r="Y49" s="220">
        <f t="shared" si="9"/>
        <v>-13849117</v>
      </c>
      <c r="Z49" s="221">
        <f t="shared" si="5"/>
        <v>-16.380764090129517</v>
      </c>
      <c r="AA49" s="222">
        <f>SUM(AA41:AA48)</f>
        <v>84545000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9454597</v>
      </c>
      <c r="D51" s="129">
        <f t="shared" si="10"/>
        <v>0</v>
      </c>
      <c r="E51" s="54">
        <f t="shared" si="10"/>
        <v>12877385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12877385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>
        <v>9454597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9454597</v>
      </c>
      <c r="D57" s="294">
        <f t="shared" si="11"/>
        <v>0</v>
      </c>
      <c r="E57" s="295">
        <f t="shared" si="11"/>
        <v>12877385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>
        <v>1813815</v>
      </c>
      <c r="V65" s="60">
        <v>1813815</v>
      </c>
      <c r="W65" s="60">
        <v>1813815</v>
      </c>
      <c r="X65" s="60"/>
      <c r="Y65" s="60">
        <v>1813815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12877385</v>
      </c>
      <c r="F66" s="275"/>
      <c r="G66" s="275">
        <v>208743</v>
      </c>
      <c r="H66" s="275">
        <v>94231</v>
      </c>
      <c r="I66" s="275">
        <v>331455</v>
      </c>
      <c r="J66" s="275">
        <v>634429</v>
      </c>
      <c r="K66" s="275">
        <v>511322</v>
      </c>
      <c r="L66" s="275">
        <v>545113</v>
      </c>
      <c r="M66" s="275">
        <v>6515</v>
      </c>
      <c r="N66" s="275">
        <v>1062950</v>
      </c>
      <c r="O66" s="275">
        <v>81681</v>
      </c>
      <c r="P66" s="275"/>
      <c r="Q66" s="275"/>
      <c r="R66" s="275">
        <v>81681</v>
      </c>
      <c r="S66" s="275">
        <v>290790</v>
      </c>
      <c r="T66" s="275">
        <v>91795</v>
      </c>
      <c r="U66" s="275"/>
      <c r="V66" s="275">
        <v>382585</v>
      </c>
      <c r="W66" s="275">
        <v>2161645</v>
      </c>
      <c r="X66" s="275"/>
      <c r="Y66" s="275">
        <v>2161645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>
        <v>27336</v>
      </c>
      <c r="N68" s="60">
        <v>27336</v>
      </c>
      <c r="O68" s="60"/>
      <c r="P68" s="60">
        <v>1154459</v>
      </c>
      <c r="Q68" s="60">
        <v>65912</v>
      </c>
      <c r="R68" s="60">
        <v>1220371</v>
      </c>
      <c r="S68" s="60"/>
      <c r="T68" s="60"/>
      <c r="U68" s="60">
        <v>2903182</v>
      </c>
      <c r="V68" s="60">
        <v>2903182</v>
      </c>
      <c r="W68" s="60">
        <v>4150889</v>
      </c>
      <c r="X68" s="60"/>
      <c r="Y68" s="60">
        <v>4150889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12877385</v>
      </c>
      <c r="F69" s="220">
        <f t="shared" si="12"/>
        <v>0</v>
      </c>
      <c r="G69" s="220">
        <f t="shared" si="12"/>
        <v>208743</v>
      </c>
      <c r="H69" s="220">
        <f t="shared" si="12"/>
        <v>94231</v>
      </c>
      <c r="I69" s="220">
        <f t="shared" si="12"/>
        <v>331455</v>
      </c>
      <c r="J69" s="220">
        <f t="shared" si="12"/>
        <v>634429</v>
      </c>
      <c r="K69" s="220">
        <f t="shared" si="12"/>
        <v>511322</v>
      </c>
      <c r="L69" s="220">
        <f t="shared" si="12"/>
        <v>545113</v>
      </c>
      <c r="M69" s="220">
        <f t="shared" si="12"/>
        <v>33851</v>
      </c>
      <c r="N69" s="220">
        <f t="shared" si="12"/>
        <v>1090286</v>
      </c>
      <c r="O69" s="220">
        <f t="shared" si="12"/>
        <v>81681</v>
      </c>
      <c r="P69" s="220">
        <f t="shared" si="12"/>
        <v>1154459</v>
      </c>
      <c r="Q69" s="220">
        <f t="shared" si="12"/>
        <v>65912</v>
      </c>
      <c r="R69" s="220">
        <f t="shared" si="12"/>
        <v>1302052</v>
      </c>
      <c r="S69" s="220">
        <f t="shared" si="12"/>
        <v>290790</v>
      </c>
      <c r="T69" s="220">
        <f t="shared" si="12"/>
        <v>91795</v>
      </c>
      <c r="U69" s="220">
        <f t="shared" si="12"/>
        <v>4716997</v>
      </c>
      <c r="V69" s="220">
        <f t="shared" si="12"/>
        <v>5099582</v>
      </c>
      <c r="W69" s="220">
        <f t="shared" si="12"/>
        <v>8126349</v>
      </c>
      <c r="X69" s="220">
        <f t="shared" si="12"/>
        <v>0</v>
      </c>
      <c r="Y69" s="220">
        <f t="shared" si="12"/>
        <v>8126349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26706045</v>
      </c>
      <c r="D5" s="357">
        <f t="shared" si="0"/>
        <v>0</v>
      </c>
      <c r="E5" s="356">
        <f t="shared" si="0"/>
        <v>63180000</v>
      </c>
      <c r="F5" s="358">
        <f t="shared" si="0"/>
        <v>53060397</v>
      </c>
      <c r="G5" s="358">
        <f t="shared" si="0"/>
        <v>1222607</v>
      </c>
      <c r="H5" s="356">
        <f t="shared" si="0"/>
        <v>605628</v>
      </c>
      <c r="I5" s="356">
        <f t="shared" si="0"/>
        <v>5543909</v>
      </c>
      <c r="J5" s="358">
        <f t="shared" si="0"/>
        <v>7372144</v>
      </c>
      <c r="K5" s="358">
        <f t="shared" si="0"/>
        <v>7874665</v>
      </c>
      <c r="L5" s="356">
        <f t="shared" si="0"/>
        <v>1887138</v>
      </c>
      <c r="M5" s="356">
        <f t="shared" si="0"/>
        <v>663602</v>
      </c>
      <c r="N5" s="358">
        <f t="shared" si="0"/>
        <v>10425405</v>
      </c>
      <c r="O5" s="358">
        <f t="shared" si="0"/>
        <v>955347</v>
      </c>
      <c r="P5" s="356">
        <f t="shared" si="0"/>
        <v>2901172</v>
      </c>
      <c r="Q5" s="356">
        <f t="shared" si="0"/>
        <v>2550111</v>
      </c>
      <c r="R5" s="358">
        <f t="shared" si="0"/>
        <v>6406630</v>
      </c>
      <c r="S5" s="358">
        <f t="shared" si="0"/>
        <v>3233473</v>
      </c>
      <c r="T5" s="356">
        <f t="shared" si="0"/>
        <v>5774089</v>
      </c>
      <c r="U5" s="356">
        <f t="shared" si="0"/>
        <v>4448099</v>
      </c>
      <c r="V5" s="358">
        <f t="shared" si="0"/>
        <v>13455661</v>
      </c>
      <c r="W5" s="358">
        <f t="shared" si="0"/>
        <v>37659840</v>
      </c>
      <c r="X5" s="356">
        <f t="shared" si="0"/>
        <v>53060397</v>
      </c>
      <c r="Y5" s="358">
        <f t="shared" si="0"/>
        <v>-15400557</v>
      </c>
      <c r="Z5" s="359">
        <f>+IF(X5&lt;&gt;0,+(Y5/X5)*100,0)</f>
        <v>-29.02457929216021</v>
      </c>
      <c r="AA5" s="360">
        <f>+AA6+AA8+AA11+AA13+AA15</f>
        <v>53060397</v>
      </c>
    </row>
    <row r="6" spans="1:27" ht="13.5">
      <c r="A6" s="361" t="s">
        <v>205</v>
      </c>
      <c r="B6" s="142"/>
      <c r="C6" s="60">
        <f>+C7</f>
        <v>19936080</v>
      </c>
      <c r="D6" s="340">
        <f aca="true" t="shared" si="1" ref="D6:AA6">+D7</f>
        <v>0</v>
      </c>
      <c r="E6" s="60">
        <f t="shared" si="1"/>
        <v>26570000</v>
      </c>
      <c r="F6" s="59">
        <f t="shared" si="1"/>
        <v>19762397</v>
      </c>
      <c r="G6" s="59">
        <f t="shared" si="1"/>
        <v>862854</v>
      </c>
      <c r="H6" s="60">
        <f t="shared" si="1"/>
        <v>267909</v>
      </c>
      <c r="I6" s="60">
        <f t="shared" si="1"/>
        <v>384511</v>
      </c>
      <c r="J6" s="59">
        <f t="shared" si="1"/>
        <v>1515274</v>
      </c>
      <c r="K6" s="59">
        <f t="shared" si="1"/>
        <v>112628</v>
      </c>
      <c r="L6" s="60">
        <f t="shared" si="1"/>
        <v>1887138</v>
      </c>
      <c r="M6" s="60">
        <f t="shared" si="1"/>
        <v>663602</v>
      </c>
      <c r="N6" s="59">
        <f t="shared" si="1"/>
        <v>2663368</v>
      </c>
      <c r="O6" s="59">
        <f t="shared" si="1"/>
        <v>955347</v>
      </c>
      <c r="P6" s="60">
        <f t="shared" si="1"/>
        <v>2901172</v>
      </c>
      <c r="Q6" s="60">
        <f t="shared" si="1"/>
        <v>2550111</v>
      </c>
      <c r="R6" s="59">
        <f t="shared" si="1"/>
        <v>6406630</v>
      </c>
      <c r="S6" s="59">
        <f t="shared" si="1"/>
        <v>1643522</v>
      </c>
      <c r="T6" s="60">
        <f t="shared" si="1"/>
        <v>1023766</v>
      </c>
      <c r="U6" s="60">
        <f t="shared" si="1"/>
        <v>244611</v>
      </c>
      <c r="V6" s="59">
        <f t="shared" si="1"/>
        <v>2911899</v>
      </c>
      <c r="W6" s="59">
        <f t="shared" si="1"/>
        <v>13497171</v>
      </c>
      <c r="X6" s="60">
        <f t="shared" si="1"/>
        <v>19762397</v>
      </c>
      <c r="Y6" s="59">
        <f t="shared" si="1"/>
        <v>-6265226</v>
      </c>
      <c r="Z6" s="61">
        <f>+IF(X6&lt;&gt;0,+(Y6/X6)*100,0)</f>
        <v>-31.702763586826034</v>
      </c>
      <c r="AA6" s="62">
        <f t="shared" si="1"/>
        <v>19762397</v>
      </c>
    </row>
    <row r="7" spans="1:27" ht="13.5">
      <c r="A7" s="291" t="s">
        <v>229</v>
      </c>
      <c r="B7" s="142"/>
      <c r="C7" s="60">
        <v>19936080</v>
      </c>
      <c r="D7" s="340"/>
      <c r="E7" s="60">
        <v>26570000</v>
      </c>
      <c r="F7" s="59">
        <v>19762397</v>
      </c>
      <c r="G7" s="59">
        <v>862854</v>
      </c>
      <c r="H7" s="60">
        <v>267909</v>
      </c>
      <c r="I7" s="60">
        <v>384511</v>
      </c>
      <c r="J7" s="59">
        <v>1515274</v>
      </c>
      <c r="K7" s="59">
        <v>112628</v>
      </c>
      <c r="L7" s="60">
        <v>1887138</v>
      </c>
      <c r="M7" s="60">
        <v>663602</v>
      </c>
      <c r="N7" s="59">
        <v>2663368</v>
      </c>
      <c r="O7" s="59">
        <v>955347</v>
      </c>
      <c r="P7" s="60">
        <v>2901172</v>
      </c>
      <c r="Q7" s="60">
        <v>2550111</v>
      </c>
      <c r="R7" s="59">
        <v>6406630</v>
      </c>
      <c r="S7" s="59">
        <v>1643522</v>
      </c>
      <c r="T7" s="60">
        <v>1023766</v>
      </c>
      <c r="U7" s="60">
        <v>244611</v>
      </c>
      <c r="V7" s="59">
        <v>2911899</v>
      </c>
      <c r="W7" s="59">
        <v>13497171</v>
      </c>
      <c r="X7" s="60">
        <v>19762397</v>
      </c>
      <c r="Y7" s="59">
        <v>-6265226</v>
      </c>
      <c r="Z7" s="61">
        <v>-31.7</v>
      </c>
      <c r="AA7" s="62">
        <v>19762397</v>
      </c>
    </row>
    <row r="8" spans="1:27" ht="13.5">
      <c r="A8" s="361" t="s">
        <v>206</v>
      </c>
      <c r="B8" s="142"/>
      <c r="C8" s="60">
        <f aca="true" t="shared" si="2" ref="C8:Y8">SUM(C9:C10)</f>
        <v>6769965</v>
      </c>
      <c r="D8" s="340">
        <f t="shared" si="2"/>
        <v>0</v>
      </c>
      <c r="E8" s="60">
        <f t="shared" si="2"/>
        <v>26610000</v>
      </c>
      <c r="F8" s="59">
        <f t="shared" si="2"/>
        <v>5346000</v>
      </c>
      <c r="G8" s="59">
        <f t="shared" si="2"/>
        <v>359753</v>
      </c>
      <c r="H8" s="60">
        <f t="shared" si="2"/>
        <v>0</v>
      </c>
      <c r="I8" s="60">
        <f t="shared" si="2"/>
        <v>5159398</v>
      </c>
      <c r="J8" s="59">
        <f t="shared" si="2"/>
        <v>5519151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1589951</v>
      </c>
      <c r="T8" s="60">
        <f t="shared" si="2"/>
        <v>4750323</v>
      </c>
      <c r="U8" s="60">
        <f t="shared" si="2"/>
        <v>292262</v>
      </c>
      <c r="V8" s="59">
        <f t="shared" si="2"/>
        <v>6632536</v>
      </c>
      <c r="W8" s="59">
        <f t="shared" si="2"/>
        <v>12151687</v>
      </c>
      <c r="X8" s="60">
        <f t="shared" si="2"/>
        <v>5346000</v>
      </c>
      <c r="Y8" s="59">
        <f t="shared" si="2"/>
        <v>6805687</v>
      </c>
      <c r="Z8" s="61">
        <f>+IF(X8&lt;&gt;0,+(Y8/X8)*100,0)</f>
        <v>127.30428357650581</v>
      </c>
      <c r="AA8" s="62">
        <f>SUM(AA9:AA10)</f>
        <v>5346000</v>
      </c>
    </row>
    <row r="9" spans="1:27" ht="13.5">
      <c r="A9" s="291" t="s">
        <v>230</v>
      </c>
      <c r="B9" s="142"/>
      <c r="C9" s="60">
        <v>6769965</v>
      </c>
      <c r="D9" s="340"/>
      <c r="E9" s="60">
        <v>26610000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832316</v>
      </c>
      <c r="T9" s="60">
        <v>2877603</v>
      </c>
      <c r="U9" s="60"/>
      <c r="V9" s="59">
        <v>3709919</v>
      </c>
      <c r="W9" s="59">
        <v>3709919</v>
      </c>
      <c r="X9" s="60"/>
      <c r="Y9" s="59">
        <v>3709919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>
        <v>5346000</v>
      </c>
      <c r="G10" s="59">
        <v>359753</v>
      </c>
      <c r="H10" s="60"/>
      <c r="I10" s="60">
        <v>5159398</v>
      </c>
      <c r="J10" s="59">
        <v>5519151</v>
      </c>
      <c r="K10" s="59"/>
      <c r="L10" s="60"/>
      <c r="M10" s="60"/>
      <c r="N10" s="59"/>
      <c r="O10" s="59"/>
      <c r="P10" s="60"/>
      <c r="Q10" s="60"/>
      <c r="R10" s="59"/>
      <c r="S10" s="59">
        <v>757635</v>
      </c>
      <c r="T10" s="60">
        <v>1872720</v>
      </c>
      <c r="U10" s="60">
        <v>292262</v>
      </c>
      <c r="V10" s="59">
        <v>2922617</v>
      </c>
      <c r="W10" s="59">
        <v>8441768</v>
      </c>
      <c r="X10" s="60">
        <v>5346000</v>
      </c>
      <c r="Y10" s="59">
        <v>3095768</v>
      </c>
      <c r="Z10" s="61">
        <v>57.91</v>
      </c>
      <c r="AA10" s="62">
        <v>5346000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27952000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27952000</v>
      </c>
      <c r="Y11" s="364">
        <f t="shared" si="3"/>
        <v>-27952000</v>
      </c>
      <c r="Z11" s="365">
        <f>+IF(X11&lt;&gt;0,+(Y11/X11)*100,0)</f>
        <v>-100</v>
      </c>
      <c r="AA11" s="366">
        <f t="shared" si="3"/>
        <v>27952000</v>
      </c>
    </row>
    <row r="12" spans="1:27" ht="13.5">
      <c r="A12" s="291" t="s">
        <v>232</v>
      </c>
      <c r="B12" s="136"/>
      <c r="C12" s="60"/>
      <c r="D12" s="340"/>
      <c r="E12" s="60"/>
      <c r="F12" s="59">
        <v>27952000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27952000</v>
      </c>
      <c r="Y12" s="59">
        <v>-27952000</v>
      </c>
      <c r="Z12" s="61">
        <v>-100</v>
      </c>
      <c r="AA12" s="62">
        <v>27952000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10000000</v>
      </c>
      <c r="F15" s="59">
        <f t="shared" si="5"/>
        <v>0</v>
      </c>
      <c r="G15" s="59">
        <f t="shared" si="5"/>
        <v>0</v>
      </c>
      <c r="H15" s="60">
        <f t="shared" si="5"/>
        <v>337719</v>
      </c>
      <c r="I15" s="60">
        <f t="shared" si="5"/>
        <v>0</v>
      </c>
      <c r="J15" s="59">
        <f t="shared" si="5"/>
        <v>337719</v>
      </c>
      <c r="K15" s="59">
        <f t="shared" si="5"/>
        <v>7762037</v>
      </c>
      <c r="L15" s="60">
        <f t="shared" si="5"/>
        <v>0</v>
      </c>
      <c r="M15" s="60">
        <f t="shared" si="5"/>
        <v>0</v>
      </c>
      <c r="N15" s="59">
        <f t="shared" si="5"/>
        <v>7762037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3911226</v>
      </c>
      <c r="V15" s="59">
        <f t="shared" si="5"/>
        <v>3911226</v>
      </c>
      <c r="W15" s="59">
        <f t="shared" si="5"/>
        <v>12010982</v>
      </c>
      <c r="X15" s="60">
        <f t="shared" si="5"/>
        <v>0</v>
      </c>
      <c r="Y15" s="59">
        <f t="shared" si="5"/>
        <v>12010982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10000000</v>
      </c>
      <c r="F20" s="59"/>
      <c r="G20" s="59"/>
      <c r="H20" s="60">
        <v>337719</v>
      </c>
      <c r="I20" s="60"/>
      <c r="J20" s="59">
        <v>337719</v>
      </c>
      <c r="K20" s="59">
        <v>7762037</v>
      </c>
      <c r="L20" s="60"/>
      <c r="M20" s="60"/>
      <c r="N20" s="59">
        <v>7762037</v>
      </c>
      <c r="O20" s="59"/>
      <c r="P20" s="60"/>
      <c r="Q20" s="60"/>
      <c r="R20" s="59"/>
      <c r="S20" s="59"/>
      <c r="T20" s="60"/>
      <c r="U20" s="60">
        <v>3911226</v>
      </c>
      <c r="V20" s="59">
        <v>3911226</v>
      </c>
      <c r="W20" s="59">
        <v>12010982</v>
      </c>
      <c r="X20" s="60"/>
      <c r="Y20" s="59">
        <v>12010982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12503474</v>
      </c>
      <c r="D22" s="344">
        <f t="shared" si="6"/>
        <v>0</v>
      </c>
      <c r="E22" s="343">
        <f t="shared" si="6"/>
        <v>10628000</v>
      </c>
      <c r="F22" s="345">
        <f t="shared" si="6"/>
        <v>6359603</v>
      </c>
      <c r="G22" s="345">
        <f t="shared" si="6"/>
        <v>395190</v>
      </c>
      <c r="H22" s="343">
        <f t="shared" si="6"/>
        <v>861980</v>
      </c>
      <c r="I22" s="343">
        <f t="shared" si="6"/>
        <v>736992</v>
      </c>
      <c r="J22" s="345">
        <f t="shared" si="6"/>
        <v>1994162</v>
      </c>
      <c r="K22" s="345">
        <f t="shared" si="6"/>
        <v>1872204</v>
      </c>
      <c r="L22" s="343">
        <f t="shared" si="6"/>
        <v>1626593</v>
      </c>
      <c r="M22" s="343">
        <f t="shared" si="6"/>
        <v>0</v>
      </c>
      <c r="N22" s="345">
        <f t="shared" si="6"/>
        <v>3498797</v>
      </c>
      <c r="O22" s="345">
        <f t="shared" si="6"/>
        <v>934363</v>
      </c>
      <c r="P22" s="343">
        <f t="shared" si="6"/>
        <v>1361774</v>
      </c>
      <c r="Q22" s="343">
        <f t="shared" si="6"/>
        <v>782274</v>
      </c>
      <c r="R22" s="345">
        <f t="shared" si="6"/>
        <v>3078411</v>
      </c>
      <c r="S22" s="345">
        <f t="shared" si="6"/>
        <v>1567937</v>
      </c>
      <c r="T22" s="343">
        <f t="shared" si="6"/>
        <v>915656</v>
      </c>
      <c r="U22" s="343">
        <f t="shared" si="6"/>
        <v>1713169</v>
      </c>
      <c r="V22" s="345">
        <f t="shared" si="6"/>
        <v>4196762</v>
      </c>
      <c r="W22" s="345">
        <f t="shared" si="6"/>
        <v>12768132</v>
      </c>
      <c r="X22" s="343">
        <f t="shared" si="6"/>
        <v>6359603</v>
      </c>
      <c r="Y22" s="345">
        <f t="shared" si="6"/>
        <v>6408529</v>
      </c>
      <c r="Z22" s="336">
        <f>+IF(X22&lt;&gt;0,+(Y22/X22)*100,0)</f>
        <v>100.76932475187523</v>
      </c>
      <c r="AA22" s="350">
        <f>SUM(AA23:AA32)</f>
        <v>6359603</v>
      </c>
    </row>
    <row r="23" spans="1:27" ht="13.5">
      <c r="A23" s="361" t="s">
        <v>237</v>
      </c>
      <c r="B23" s="142"/>
      <c r="C23" s="60"/>
      <c r="D23" s="340"/>
      <c r="E23" s="60">
        <v>1500000</v>
      </c>
      <c r="F23" s="59">
        <v>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500000</v>
      </c>
      <c r="Y23" s="59">
        <v>-500000</v>
      </c>
      <c r="Z23" s="61">
        <v>-100</v>
      </c>
      <c r="AA23" s="62">
        <v>500000</v>
      </c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>
        <v>12503474</v>
      </c>
      <c r="D25" s="340"/>
      <c r="E25" s="60"/>
      <c r="F25" s="59">
        <v>2279603</v>
      </c>
      <c r="G25" s="59">
        <v>395190</v>
      </c>
      <c r="H25" s="60">
        <v>229330</v>
      </c>
      <c r="I25" s="60">
        <v>186842</v>
      </c>
      <c r="J25" s="59">
        <v>811362</v>
      </c>
      <c r="K25" s="59">
        <v>321459</v>
      </c>
      <c r="L25" s="60">
        <v>995623</v>
      </c>
      <c r="M25" s="60"/>
      <c r="N25" s="59">
        <v>1317082</v>
      </c>
      <c r="O25" s="59">
        <v>764272</v>
      </c>
      <c r="P25" s="60">
        <v>654237</v>
      </c>
      <c r="Q25" s="60">
        <v>434791</v>
      </c>
      <c r="R25" s="59">
        <v>1853300</v>
      </c>
      <c r="S25" s="59">
        <v>810111</v>
      </c>
      <c r="T25" s="60">
        <v>704257</v>
      </c>
      <c r="U25" s="60">
        <v>1325231</v>
      </c>
      <c r="V25" s="59">
        <v>2839599</v>
      </c>
      <c r="W25" s="59">
        <v>6821343</v>
      </c>
      <c r="X25" s="60">
        <v>2279603</v>
      </c>
      <c r="Y25" s="59">
        <v>4541740</v>
      </c>
      <c r="Z25" s="61">
        <v>199.23</v>
      </c>
      <c r="AA25" s="62">
        <v>2279603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500000</v>
      </c>
      <c r="F27" s="59"/>
      <c r="G27" s="59"/>
      <c r="H27" s="60"/>
      <c r="I27" s="60"/>
      <c r="J27" s="59"/>
      <c r="K27" s="59">
        <v>423640</v>
      </c>
      <c r="L27" s="60"/>
      <c r="M27" s="60"/>
      <c r="N27" s="59">
        <v>423640</v>
      </c>
      <c r="O27" s="59"/>
      <c r="P27" s="60">
        <v>707537</v>
      </c>
      <c r="Q27" s="60"/>
      <c r="R27" s="59">
        <v>707537</v>
      </c>
      <c r="S27" s="59"/>
      <c r="T27" s="60"/>
      <c r="U27" s="60"/>
      <c r="V27" s="59"/>
      <c r="W27" s="59">
        <v>1131177</v>
      </c>
      <c r="X27" s="60"/>
      <c r="Y27" s="59">
        <v>1131177</v>
      </c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>
        <v>387938</v>
      </c>
      <c r="V28" s="342">
        <v>387938</v>
      </c>
      <c r="W28" s="342">
        <v>387938</v>
      </c>
      <c r="X28" s="275"/>
      <c r="Y28" s="342">
        <v>387938</v>
      </c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8628000</v>
      </c>
      <c r="F32" s="59">
        <v>3580000</v>
      </c>
      <c r="G32" s="59"/>
      <c r="H32" s="60">
        <v>632650</v>
      </c>
      <c r="I32" s="60">
        <v>550150</v>
      </c>
      <c r="J32" s="59">
        <v>1182800</v>
      </c>
      <c r="K32" s="59">
        <v>1127105</v>
      </c>
      <c r="L32" s="60">
        <v>630970</v>
      </c>
      <c r="M32" s="60"/>
      <c r="N32" s="59">
        <v>1758075</v>
      </c>
      <c r="O32" s="59">
        <v>170091</v>
      </c>
      <c r="P32" s="60"/>
      <c r="Q32" s="60">
        <v>347483</v>
      </c>
      <c r="R32" s="59">
        <v>517574</v>
      </c>
      <c r="S32" s="59">
        <v>757826</v>
      </c>
      <c r="T32" s="60">
        <v>211399</v>
      </c>
      <c r="U32" s="60"/>
      <c r="V32" s="59">
        <v>969225</v>
      </c>
      <c r="W32" s="59">
        <v>4427674</v>
      </c>
      <c r="X32" s="60">
        <v>3580000</v>
      </c>
      <c r="Y32" s="59">
        <v>847674</v>
      </c>
      <c r="Z32" s="61">
        <v>23.68</v>
      </c>
      <c r="AA32" s="62">
        <v>3580000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6679880</v>
      </c>
      <c r="D40" s="344">
        <f t="shared" si="9"/>
        <v>0</v>
      </c>
      <c r="E40" s="343">
        <f t="shared" si="9"/>
        <v>31923000</v>
      </c>
      <c r="F40" s="345">
        <f t="shared" si="9"/>
        <v>25125000</v>
      </c>
      <c r="G40" s="345">
        <f t="shared" si="9"/>
        <v>14735620</v>
      </c>
      <c r="H40" s="343">
        <f t="shared" si="9"/>
        <v>515499</v>
      </c>
      <c r="I40" s="343">
        <f t="shared" si="9"/>
        <v>0</v>
      </c>
      <c r="J40" s="345">
        <f t="shared" si="9"/>
        <v>15251119</v>
      </c>
      <c r="K40" s="345">
        <f t="shared" si="9"/>
        <v>4251</v>
      </c>
      <c r="L40" s="343">
        <f t="shared" si="9"/>
        <v>0</v>
      </c>
      <c r="M40" s="343">
        <f t="shared" si="9"/>
        <v>3500000</v>
      </c>
      <c r="N40" s="345">
        <f t="shared" si="9"/>
        <v>3504251</v>
      </c>
      <c r="O40" s="345">
        <f t="shared" si="9"/>
        <v>273684</v>
      </c>
      <c r="P40" s="343">
        <f t="shared" si="9"/>
        <v>16873</v>
      </c>
      <c r="Q40" s="343">
        <f t="shared" si="9"/>
        <v>65482</v>
      </c>
      <c r="R40" s="345">
        <f t="shared" si="9"/>
        <v>356039</v>
      </c>
      <c r="S40" s="345">
        <f t="shared" si="9"/>
        <v>215606</v>
      </c>
      <c r="T40" s="343">
        <f t="shared" si="9"/>
        <v>34060</v>
      </c>
      <c r="U40" s="343">
        <f t="shared" si="9"/>
        <v>906686</v>
      </c>
      <c r="V40" s="345">
        <f t="shared" si="9"/>
        <v>1156352</v>
      </c>
      <c r="W40" s="345">
        <f t="shared" si="9"/>
        <v>20267761</v>
      </c>
      <c r="X40" s="343">
        <f t="shared" si="9"/>
        <v>25125000</v>
      </c>
      <c r="Y40" s="345">
        <f t="shared" si="9"/>
        <v>-4857239</v>
      </c>
      <c r="Z40" s="336">
        <f>+IF(X40&lt;&gt;0,+(Y40/X40)*100,0)</f>
        <v>-19.332294527363185</v>
      </c>
      <c r="AA40" s="350">
        <f>SUM(AA41:AA49)</f>
        <v>25125000</v>
      </c>
    </row>
    <row r="41" spans="1:27" ht="13.5">
      <c r="A41" s="361" t="s">
        <v>248</v>
      </c>
      <c r="B41" s="142"/>
      <c r="C41" s="362">
        <v>3641797</v>
      </c>
      <c r="D41" s="363"/>
      <c r="E41" s="362"/>
      <c r="F41" s="364">
        <v>390000</v>
      </c>
      <c r="G41" s="364"/>
      <c r="H41" s="362">
        <v>390000</v>
      </c>
      <c r="I41" s="362"/>
      <c r="J41" s="364">
        <v>390000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390000</v>
      </c>
      <c r="X41" s="362">
        <v>390000</v>
      </c>
      <c r="Y41" s="364"/>
      <c r="Z41" s="365"/>
      <c r="AA41" s="366">
        <v>390000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417320</v>
      </c>
      <c r="D43" s="369"/>
      <c r="E43" s="305">
        <v>10000000</v>
      </c>
      <c r="F43" s="370">
        <v>22490000</v>
      </c>
      <c r="G43" s="370">
        <v>14503257</v>
      </c>
      <c r="H43" s="305"/>
      <c r="I43" s="305"/>
      <c r="J43" s="370">
        <v>14503257</v>
      </c>
      <c r="K43" s="370"/>
      <c r="L43" s="305"/>
      <c r="M43" s="305">
        <v>3500000</v>
      </c>
      <c r="N43" s="370">
        <v>3500000</v>
      </c>
      <c r="O43" s="370">
        <v>273684</v>
      </c>
      <c r="P43" s="305"/>
      <c r="Q43" s="305"/>
      <c r="R43" s="370">
        <v>273684</v>
      </c>
      <c r="S43" s="370"/>
      <c r="T43" s="305"/>
      <c r="U43" s="305">
        <v>17102</v>
      </c>
      <c r="V43" s="370">
        <v>17102</v>
      </c>
      <c r="W43" s="370">
        <v>18294043</v>
      </c>
      <c r="X43" s="305">
        <v>22490000</v>
      </c>
      <c r="Y43" s="370">
        <v>-4195957</v>
      </c>
      <c r="Z43" s="371">
        <v>-18.66</v>
      </c>
      <c r="AA43" s="303">
        <v>22490000</v>
      </c>
    </row>
    <row r="44" spans="1:27" ht="13.5">
      <c r="A44" s="361" t="s">
        <v>251</v>
      </c>
      <c r="B44" s="136"/>
      <c r="C44" s="60"/>
      <c r="D44" s="368"/>
      <c r="E44" s="54">
        <v>711000</v>
      </c>
      <c r="F44" s="53">
        <v>2125000</v>
      </c>
      <c r="G44" s="53"/>
      <c r="H44" s="54">
        <v>125499</v>
      </c>
      <c r="I44" s="54"/>
      <c r="J44" s="53">
        <v>125499</v>
      </c>
      <c r="K44" s="53">
        <v>4251</v>
      </c>
      <c r="L44" s="54"/>
      <c r="M44" s="54"/>
      <c r="N44" s="53">
        <v>4251</v>
      </c>
      <c r="O44" s="53"/>
      <c r="P44" s="54">
        <v>12284</v>
      </c>
      <c r="Q44" s="54">
        <v>65482</v>
      </c>
      <c r="R44" s="53">
        <v>77766</v>
      </c>
      <c r="S44" s="53">
        <v>59948</v>
      </c>
      <c r="T44" s="54">
        <v>25946</v>
      </c>
      <c r="U44" s="54">
        <v>786695</v>
      </c>
      <c r="V44" s="53">
        <v>872589</v>
      </c>
      <c r="W44" s="53">
        <v>1080105</v>
      </c>
      <c r="X44" s="54">
        <v>2125000</v>
      </c>
      <c r="Y44" s="53">
        <v>-1044895</v>
      </c>
      <c r="Z44" s="94">
        <v>-49.17</v>
      </c>
      <c r="AA44" s="95">
        <v>2125000</v>
      </c>
    </row>
    <row r="45" spans="1:27" ht="13.5">
      <c r="A45" s="361" t="s">
        <v>252</v>
      </c>
      <c r="B45" s="136"/>
      <c r="C45" s="60"/>
      <c r="D45" s="368"/>
      <c r="E45" s="54">
        <v>122000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161920</v>
      </c>
      <c r="D48" s="368"/>
      <c r="E48" s="54">
        <v>20000000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8114</v>
      </c>
      <c r="U48" s="54"/>
      <c r="V48" s="53">
        <v>8114</v>
      </c>
      <c r="W48" s="53">
        <v>8114</v>
      </c>
      <c r="X48" s="54"/>
      <c r="Y48" s="53">
        <v>8114</v>
      </c>
      <c r="Z48" s="94"/>
      <c r="AA48" s="95"/>
    </row>
    <row r="49" spans="1:27" ht="13.5">
      <c r="A49" s="361" t="s">
        <v>93</v>
      </c>
      <c r="B49" s="136"/>
      <c r="C49" s="54">
        <v>2458843</v>
      </c>
      <c r="D49" s="368"/>
      <c r="E49" s="54">
        <v>1090000</v>
      </c>
      <c r="F49" s="53">
        <v>120000</v>
      </c>
      <c r="G49" s="53">
        <v>232363</v>
      </c>
      <c r="H49" s="54"/>
      <c r="I49" s="54"/>
      <c r="J49" s="53">
        <v>232363</v>
      </c>
      <c r="K49" s="53"/>
      <c r="L49" s="54"/>
      <c r="M49" s="54"/>
      <c r="N49" s="53"/>
      <c r="O49" s="53"/>
      <c r="P49" s="54">
        <v>4589</v>
      </c>
      <c r="Q49" s="54"/>
      <c r="R49" s="53">
        <v>4589</v>
      </c>
      <c r="S49" s="53">
        <v>155658</v>
      </c>
      <c r="T49" s="54"/>
      <c r="U49" s="54">
        <v>102889</v>
      </c>
      <c r="V49" s="53">
        <v>258547</v>
      </c>
      <c r="W49" s="53">
        <v>495499</v>
      </c>
      <c r="X49" s="54">
        <v>120000</v>
      </c>
      <c r="Y49" s="53">
        <v>375499</v>
      </c>
      <c r="Z49" s="94">
        <v>312.92</v>
      </c>
      <c r="AA49" s="95">
        <v>120000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150</v>
      </c>
      <c r="Q57" s="343">
        <f t="shared" si="13"/>
        <v>0</v>
      </c>
      <c r="R57" s="345">
        <f t="shared" si="13"/>
        <v>150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150</v>
      </c>
      <c r="X57" s="343">
        <f t="shared" si="13"/>
        <v>0</v>
      </c>
      <c r="Y57" s="345">
        <f t="shared" si="13"/>
        <v>150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>
        <v>150</v>
      </c>
      <c r="Q58" s="60"/>
      <c r="R58" s="59">
        <v>150</v>
      </c>
      <c r="S58" s="59"/>
      <c r="T58" s="60"/>
      <c r="U58" s="60"/>
      <c r="V58" s="59"/>
      <c r="W58" s="59">
        <v>150</v>
      </c>
      <c r="X58" s="60"/>
      <c r="Y58" s="59">
        <v>150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45889399</v>
      </c>
      <c r="D60" s="346">
        <f t="shared" si="14"/>
        <v>0</v>
      </c>
      <c r="E60" s="219">
        <f t="shared" si="14"/>
        <v>105731000</v>
      </c>
      <c r="F60" s="264">
        <f t="shared" si="14"/>
        <v>84545000</v>
      </c>
      <c r="G60" s="264">
        <f t="shared" si="14"/>
        <v>16353417</v>
      </c>
      <c r="H60" s="219">
        <f t="shared" si="14"/>
        <v>1983107</v>
      </c>
      <c r="I60" s="219">
        <f t="shared" si="14"/>
        <v>6280901</v>
      </c>
      <c r="J60" s="264">
        <f t="shared" si="14"/>
        <v>24617425</v>
      </c>
      <c r="K60" s="264">
        <f t="shared" si="14"/>
        <v>9751120</v>
      </c>
      <c r="L60" s="219">
        <f t="shared" si="14"/>
        <v>3513731</v>
      </c>
      <c r="M60" s="219">
        <f t="shared" si="14"/>
        <v>4163602</v>
      </c>
      <c r="N60" s="264">
        <f t="shared" si="14"/>
        <v>17428453</v>
      </c>
      <c r="O60" s="264">
        <f t="shared" si="14"/>
        <v>2163394</v>
      </c>
      <c r="P60" s="219">
        <f t="shared" si="14"/>
        <v>4279969</v>
      </c>
      <c r="Q60" s="219">
        <f t="shared" si="14"/>
        <v>3397867</v>
      </c>
      <c r="R60" s="264">
        <f t="shared" si="14"/>
        <v>9841230</v>
      </c>
      <c r="S60" s="264">
        <f t="shared" si="14"/>
        <v>5017016</v>
      </c>
      <c r="T60" s="219">
        <f t="shared" si="14"/>
        <v>6723805</v>
      </c>
      <c r="U60" s="219">
        <f t="shared" si="14"/>
        <v>7067954</v>
      </c>
      <c r="V60" s="264">
        <f t="shared" si="14"/>
        <v>18808775</v>
      </c>
      <c r="W60" s="264">
        <f t="shared" si="14"/>
        <v>70695883</v>
      </c>
      <c r="X60" s="219">
        <f t="shared" si="14"/>
        <v>84545000</v>
      </c>
      <c r="Y60" s="264">
        <f t="shared" si="14"/>
        <v>-13849117</v>
      </c>
      <c r="Z60" s="337">
        <f>+IF(X60&lt;&gt;0,+(Y60/X60)*100,0)</f>
        <v>-16.380764090129517</v>
      </c>
      <c r="AA60" s="232">
        <f>+AA57+AA54+AA51+AA40+AA37+AA34+AA22+AA5</f>
        <v>84545000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2016-08-06T08:08:39Z</dcterms:created>
  <dcterms:modified xsi:type="dcterms:W3CDTF">2016-08-06T08:08:46Z</dcterms:modified>
  <cp:category/>
  <cp:version/>
  <cp:contentType/>
  <cp:contentStatus/>
</cp:coreProperties>
</file>