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<sst xmlns="http://schemas.openxmlformats.org/spreadsheetml/2006/main" count="857" uniqueCount="303">
  <si>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Dannhauser(KZN254) - Table C1 Schedule Quarterly Budget Statement Summary for 4th Quarter ended 30 June 2016 (Figures Finalised as at 2016/08/02)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</si>
  <si>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</si>
  <si>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</si>
  <si>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</si>
  <si>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</si>
  <si>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</si>
  <si>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</si>
  <si>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</si>
  <si>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</si>
  <si>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</si>
  <si>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</si>
  <si>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</si>
  <si>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</si>
  <si>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</si>
  <si>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</si>
  <si>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</si>
  <si>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</si>
  <si>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</si>
  <si>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</si>
  <si>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</si>
  <si>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</si>
  <si>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</si>
  <si>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</si>
  <si>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</si>
  <si>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</si>
  <si>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</si>
  <si>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</si>
  <si>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</si>
  <si>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</si>
  <si>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</si>
  <si>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</si>
  <si>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</si>
  <si>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</si>
  <si>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</si>
  <si>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</si>
  <si>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</si>
  <si>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</si>
  <si>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</si>
  <si>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</si>
  <si>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</si>
  <si>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</si>
  <si>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</si>
  <si>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</si>
  <si>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</si>
  <si>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</si>
  <si>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</si>
  <si>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</si>
  <si>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</si>
  <si>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</si>
  <si>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</si>
  <si>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</si>
  <si>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</si>
  <si>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</si>
  <si>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</si>
  <si>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</si>
  <si>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</si>
  <si>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</si>
  <si>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</si>
  <si>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</si>
  <si>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</si>
  <si>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</si>
  <si>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</si>
  <si>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</si>
  <si>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</si>
  <si>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</si>
  <si>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</si>
  <si>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</si>
  <si>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</si>
  <si>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</si>
  <si>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</si>
  <si>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Dannhauser(KZN254) - Table C2 Quarterly Budget Statement - Financial Performance (standard classification) for 4th Quarter ended 30 June 2016 (Figures Finalised as at 2016/08/02)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</si>
  <si>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</si>
  <si>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</si>
  <si>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</si>
  <si>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</si>
  <si>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</si>
  <si>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</si>
  <si>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</si>
  <si>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</si>
  <si>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</si>
  <si>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</si>
  <si>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</si>
  <si>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</si>
  <si>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</si>
  <si>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</si>
  <si>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</si>
  <si>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</si>
  <si>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</si>
  <si>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</si>
  <si>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</si>
  <si>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</si>
  <si>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</si>
  <si>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</si>
  <si>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</si>
  <si>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</si>
  <si>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</si>
  <si>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</si>
  <si>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</si>
  <si>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</si>
  <si>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</si>
  <si>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Dannhauser(KZN254) - Table C4 Quarterly Budget Statement - Financial Performance (revenue and expenditure) for 4th Quarter ended 30 June 2016 (Figures Finalised as at 2016/08/02)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</si>
  <si>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</si>
  <si>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</si>
  <si>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</si>
  <si>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</si>
  <si>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</si>
  <si>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</si>
  <si>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</si>
  <si>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</si>
  <si>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</si>
  <si>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</si>
  <si>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</si>
  <si>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</si>
  <si>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</si>
  <si>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</si>
  <si>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</si>
  <si>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</si>
  <si>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</si>
  <si>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</si>
  <si>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</si>
  <si>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</si>
  <si>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</si>
  <si>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</si>
  <si>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</si>
  <si>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</si>
  <si>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</si>
  <si>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</si>
  <si>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</si>
  <si>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</si>
  <si>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Dannhauser(KZN254) - Table C5 Quarterly Budget Statement - Capital Expenditure by Standard Classification and Funding for 4th Quarter ended 30 June 2016 (Figures Finalised as at 2016/08/02)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</si>
  <si>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</si>
  <si>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</si>
  <si>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</si>
  <si>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</si>
  <si>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</si>
  <si>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</si>
  <si>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</si>
  <si>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</si>
  <si>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</si>
  <si>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</si>
  <si>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Dannhauser(KZN254) - Table C6 Quarterly Budget Statement - Financial Position for 4th Quarter ended 30 June 2016 (Figures Finalised as at 2016/08/02)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</si>
  <si>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</si>
  <si>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</si>
  <si>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</si>
  <si>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</si>
  <si>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</si>
  <si>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</si>
  <si>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</si>
  <si>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</si>
  <si>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</si>
  <si>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</si>
  <si>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</si>
  <si>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</si>
  <si>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</si>
  <si>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</si>
  <si>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</si>
  <si>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</si>
  <si>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</si>
  <si>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</si>
  <si>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</si>
  <si>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</si>
  <si>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</si>
  <si>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</si>
  <si>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</si>
  <si>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</si>
  <si>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</si>
  <si>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</si>
  <si>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</si>
  <si>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</si>
  <si>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</si>
  <si>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</si>
  <si>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</si>
  <si>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</si>
  <si>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</si>
  <si>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Dannhauser(KZN254) - Table C7 Quarterly Budget Statement - Cash Flows for 4th Quarter ended 30 June 2016 (Figures Finalised as at 2016/08/02)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</si>
  <si>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</si>
  <si>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</si>
  <si>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</si>
  <si>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</si>
  <si>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</si>
  <si>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</si>
  <si>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</si>
  <si>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</si>
  <si>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</si>
  <si>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</si>
  <si>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</si>
  <si>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</si>
  <si>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</si>
  <si>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</si>
  <si>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</si>
  <si>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</si>
  <si>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</si>
  <si>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</si>
  <si>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</si>
  <si>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</si>
  <si>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</si>
  <si>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</si>
  <si>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</si>
  <si>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</si>
  <si>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</si>
  <si>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</si>
  <si>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</si>
  <si>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Dannhauser(KZN254) - Table C9 Quarterly Budget Statement - Capital Expenditure by Asset Clas for 4th Quarter ended 30 June 2016 (Figures Finalised as at 2016/08/02)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</si>
  <si>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</si>
  <si>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</si>
  <si>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</si>
  <si>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</si>
  <si>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</si>
  <si>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</si>
  <si>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</si>
  <si>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</si>
  <si>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</si>
  <si>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</si>
  <si>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</si>
  <si>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</si>
  <si>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</si>
  <si>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</si>
  <si>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</si>
  <si>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</si>
  <si>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</si>
  <si>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</si>
  <si>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</si>
  <si>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</si>
  <si>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</si>
  <si>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</si>
  <si>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</si>
  <si>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</si>
  <si>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Dannhauser(KZN254) - Table SC13a Quarterly Budget Statement - Capital Expenditure on New Assets by Asset Class for 4th Quarter ended 30 June 2016 (Figures Finalised as at 2016/08/02)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</si>
  <si>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</si>
  <si>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</si>
  <si>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</si>
  <si>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</si>
  <si>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</si>
  <si>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</si>
  <si>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</si>
  <si>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</si>
  <si>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</si>
  <si>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</si>
  <si>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</si>
  <si>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</si>
  <si>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</si>
  <si>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</si>
  <si>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</si>
  <si>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</si>
  <si>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</si>
  <si>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</si>
  <si>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</si>
  <si>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</si>
  <si>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</si>
  <si>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</si>
  <si>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</si>
  <si>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</si>
  <si>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</si>
  <si>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</si>
  <si>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</si>
  <si>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</si>
  <si>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</si>
  <si>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</si>
  <si>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</si>
  <si>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</si>
  <si>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</si>
  <si>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</si>
  <si>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</si>
  <si>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Dannhauser(KZN254) - Table SC13B Quarterly Budget Statement - Capital Expenditure on Renewal of existing assets by Asset Class for 4th Quarter ended 30 June 2016 (Figures Finalised as at 2016/08/02)</t>
  </si>
  <si>
    <t>Capital Expenditure on Renewal of Existing Assets by Asset Class/Sub-class</t>
  </si>
  <si>
    <t>Total Capital Expenditure on Renewal of Existing Assets</t>
  </si>
  <si>
    <t>Kwazulu-Natal: Dannhauser(KZN254) - Table SC13C Quarterly Budget Statement - Repairs and Maintenance Expenditure by Asset Class for 4th Quarter ended 30 June 2016 (Figures Finalised as at 2016/08/02)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</si>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</sst>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13502865</v>
      </c>
      <c r="C5" s="19">
        <v>0</v>
      </c>
      <c r="D5" s="59">
        <v>10249440</v>
      </c>
      <c r="E5" s="60">
        <v>13087000</v>
      </c>
      <c r="F5" s="60">
        <v>1191214</v>
      </c>
      <c r="G5" s="60">
        <v>1392135</v>
      </c>
      <c r="H5" s="60">
        <v>1396844</v>
      </c>
      <c r="I5" s="60">
        <v>3980193</v>
      </c>
      <c r="J5" s="60">
        <v>1365558</v>
      </c>
      <c r="K5" s="60">
        <v>1396797</v>
      </c>
      <c r="L5" s="60">
        <v>1270696</v>
      </c>
      <c r="M5" s="60">
        <v>4033051</v>
      </c>
      <c r="N5" s="60">
        <v>1270696</v>
      </c>
      <c r="O5" s="60">
        <v>1404039</v>
      </c>
      <c r="P5" s="60">
        <v>1404041</v>
      </c>
      <c r="Q5" s="60">
        <v>4078776</v>
      </c>
      <c r="R5" s="60">
        <v>1404300</v>
      </c>
      <c r="S5" s="60">
        <v>1401910</v>
      </c>
      <c r="T5" s="60">
        <v>1191214</v>
      </c>
      <c r="U5" s="60">
        <v>3997424</v>
      </c>
      <c r="V5" s="60">
        <v>16089444</v>
      </c>
      <c r="W5" s="60">
        <v>10249915</v>
      </c>
      <c r="X5" s="60">
        <v>5839529</v>
      </c>
      <c r="Y5" s="61">
        <v>56.97</v>
      </c>
      <c r="Z5" s="62">
        <v>13087000</v>
      </c>
    </row>
    <row r="6" spans="1:26" ht="13.5">
      <c r="A6" s="58" t="s">
        <v>32</v>
      </c>
      <c r="B6" s="19">
        <v>928131</v>
      </c>
      <c r="C6" s="19">
        <v>0</v>
      </c>
      <c r="D6" s="59">
        <v>980634</v>
      </c>
      <c r="E6" s="60">
        <v>981000</v>
      </c>
      <c r="F6" s="60">
        <v>82977</v>
      </c>
      <c r="G6" s="60">
        <v>82977</v>
      </c>
      <c r="H6" s="60">
        <v>80454</v>
      </c>
      <c r="I6" s="60">
        <v>246408</v>
      </c>
      <c r="J6" s="60">
        <v>83311</v>
      </c>
      <c r="K6" s="60">
        <v>13473</v>
      </c>
      <c r="L6" s="60">
        <v>80310</v>
      </c>
      <c r="M6" s="60">
        <v>177094</v>
      </c>
      <c r="N6" s="60">
        <v>80576</v>
      </c>
      <c r="O6" s="60">
        <v>80576</v>
      </c>
      <c r="P6" s="60">
        <v>83060</v>
      </c>
      <c r="Q6" s="60">
        <v>244212</v>
      </c>
      <c r="R6" s="60">
        <v>79216</v>
      </c>
      <c r="S6" s="60">
        <v>82935</v>
      </c>
      <c r="T6" s="60">
        <v>82977</v>
      </c>
      <c r="U6" s="60">
        <v>245128</v>
      </c>
      <c r="V6" s="60">
        <v>912842</v>
      </c>
      <c r="W6" s="60">
        <v>980634</v>
      </c>
      <c r="X6" s="60">
        <v>-67792</v>
      </c>
      <c r="Y6" s="61">
        <v>-6.91</v>
      </c>
      <c r="Z6" s="62">
        <v>981000</v>
      </c>
    </row>
    <row r="7" spans="1:26" ht="13.5">
      <c r="A7" s="58" t="s">
        <v>33</v>
      </c>
      <c r="B7" s="19">
        <v>1419856</v>
      </c>
      <c r="C7" s="19">
        <v>0</v>
      </c>
      <c r="D7" s="59">
        <v>895000</v>
      </c>
      <c r="E7" s="60">
        <v>1500000</v>
      </c>
      <c r="F7" s="60">
        <v>123610</v>
      </c>
      <c r="G7" s="60">
        <v>196880</v>
      </c>
      <c r="H7" s="60">
        <v>262903</v>
      </c>
      <c r="I7" s="60">
        <v>583393</v>
      </c>
      <c r="J7" s="60">
        <v>186214</v>
      </c>
      <c r="K7" s="60">
        <v>149111</v>
      </c>
      <c r="L7" s="60">
        <v>211419</v>
      </c>
      <c r="M7" s="60">
        <v>546744</v>
      </c>
      <c r="N7" s="60">
        <v>211419</v>
      </c>
      <c r="O7" s="60">
        <v>204925</v>
      </c>
      <c r="P7" s="60">
        <v>231346</v>
      </c>
      <c r="Q7" s="60">
        <v>647690</v>
      </c>
      <c r="R7" s="60">
        <v>293715</v>
      </c>
      <c r="S7" s="60">
        <v>265269</v>
      </c>
      <c r="T7" s="60">
        <v>123610</v>
      </c>
      <c r="U7" s="60">
        <v>682594</v>
      </c>
      <c r="V7" s="60">
        <v>2460421</v>
      </c>
      <c r="W7" s="60">
        <v>895000</v>
      </c>
      <c r="X7" s="60">
        <v>1565421</v>
      </c>
      <c r="Y7" s="61">
        <v>174.91</v>
      </c>
      <c r="Z7" s="62">
        <v>1500000</v>
      </c>
    </row>
    <row r="8" spans="1:26" ht="13.5">
      <c r="A8" s="58" t="s">
        <v>34</v>
      </c>
      <c r="B8" s="19">
        <v>79727080</v>
      </c>
      <c r="C8" s="19">
        <v>0</v>
      </c>
      <c r="D8" s="59">
        <v>83634000</v>
      </c>
      <c r="E8" s="60">
        <v>77704000</v>
      </c>
      <c r="F8" s="60">
        <v>36639000</v>
      </c>
      <c r="G8" s="60">
        <v>36639000</v>
      </c>
      <c r="H8" s="60">
        <v>2553000</v>
      </c>
      <c r="I8" s="60">
        <v>75831000</v>
      </c>
      <c r="J8" s="60">
        <v>0</v>
      </c>
      <c r="K8" s="60">
        <v>25027000</v>
      </c>
      <c r="L8" s="60">
        <v>0</v>
      </c>
      <c r="M8" s="60">
        <v>25027000</v>
      </c>
      <c r="N8" s="60">
        <v>0</v>
      </c>
      <c r="O8" s="60">
        <v>0</v>
      </c>
      <c r="P8" s="60">
        <v>18545000</v>
      </c>
      <c r="Q8" s="60">
        <v>18545000</v>
      </c>
      <c r="R8" s="60">
        <v>0</v>
      </c>
      <c r="S8" s="60">
        <v>0</v>
      </c>
      <c r="T8" s="60">
        <v>30909000</v>
      </c>
      <c r="U8" s="60">
        <v>30909000</v>
      </c>
      <c r="V8" s="60">
        <v>150312000</v>
      </c>
      <c r="W8" s="60">
        <v>83634000</v>
      </c>
      <c r="X8" s="60">
        <v>66678000</v>
      </c>
      <c r="Y8" s="61">
        <v>79.73</v>
      </c>
      <c r="Z8" s="62">
        <v>77704000</v>
      </c>
    </row>
    <row r="9" spans="1:26" ht="13.5">
      <c r="A9" s="58" t="s">
        <v>35</v>
      </c>
      <c r="B9" s="19">
        <v>8214884</v>
      </c>
      <c r="C9" s="19">
        <v>0</v>
      </c>
      <c r="D9" s="59">
        <v>20353927</v>
      </c>
      <c r="E9" s="60">
        <v>14729000</v>
      </c>
      <c r="F9" s="60">
        <v>114159</v>
      </c>
      <c r="G9" s="60">
        <v>745965</v>
      </c>
      <c r="H9" s="60">
        <v>251216</v>
      </c>
      <c r="I9" s="60">
        <v>1111340</v>
      </c>
      <c r="J9" s="60">
        <v>172023</v>
      </c>
      <c r="K9" s="60">
        <v>1987729</v>
      </c>
      <c r="L9" s="60">
        <v>162612</v>
      </c>
      <c r="M9" s="60">
        <v>2322364</v>
      </c>
      <c r="N9" s="60">
        <v>171043</v>
      </c>
      <c r="O9" s="60">
        <v>162036</v>
      </c>
      <c r="P9" s="60">
        <v>2872015</v>
      </c>
      <c r="Q9" s="60">
        <v>3205094</v>
      </c>
      <c r="R9" s="60">
        <v>124416</v>
      </c>
      <c r="S9" s="60">
        <v>1194135</v>
      </c>
      <c r="T9" s="60">
        <v>296056</v>
      </c>
      <c r="U9" s="60">
        <v>1614607</v>
      </c>
      <c r="V9" s="60">
        <v>8253405</v>
      </c>
      <c r="W9" s="60">
        <v>20354895</v>
      </c>
      <c r="X9" s="60">
        <v>-12101490</v>
      </c>
      <c r="Y9" s="61">
        <v>-59.45</v>
      </c>
      <c r="Z9" s="62">
        <v>14729000</v>
      </c>
    </row>
    <row r="10" spans="1:26" ht="25.5">
      <c r="A10" s="63" t="s">
        <v>278</v>
      </c>
      <c r="B10" s="64">
        <f>SUM(B5:B9)</f>
        <v>103792816</v>
      </c>
      <c r="C10" s="64">
        <f>SUM(C5:C9)</f>
        <v>0</v>
      </c>
      <c r="D10" s="65">
        <f aca="true" t="shared" si="0" ref="D10:Z10">SUM(D5:D9)</f>
        <v>116113001</v>
      </c>
      <c r="E10" s="66">
        <f t="shared" si="0"/>
        <v>108001000</v>
      </c>
      <c r="F10" s="66">
        <f t="shared" si="0"/>
        <v>38150960</v>
      </c>
      <c r="G10" s="66">
        <f t="shared" si="0"/>
        <v>39056957</v>
      </c>
      <c r="H10" s="66">
        <f t="shared" si="0"/>
        <v>4544417</v>
      </c>
      <c r="I10" s="66">
        <f t="shared" si="0"/>
        <v>81752334</v>
      </c>
      <c r="J10" s="66">
        <f t="shared" si="0"/>
        <v>1807106</v>
      </c>
      <c r="K10" s="66">
        <f t="shared" si="0"/>
        <v>28574110</v>
      </c>
      <c r="L10" s="66">
        <f t="shared" si="0"/>
        <v>1725037</v>
      </c>
      <c r="M10" s="66">
        <f t="shared" si="0"/>
        <v>32106253</v>
      </c>
      <c r="N10" s="66">
        <f t="shared" si="0"/>
        <v>1733734</v>
      </c>
      <c r="O10" s="66">
        <f t="shared" si="0"/>
        <v>1851576</v>
      </c>
      <c r="P10" s="66">
        <f t="shared" si="0"/>
        <v>23135462</v>
      </c>
      <c r="Q10" s="66">
        <f t="shared" si="0"/>
        <v>26720772</v>
      </c>
      <c r="R10" s="66">
        <f t="shared" si="0"/>
        <v>1901647</v>
      </c>
      <c r="S10" s="66">
        <f t="shared" si="0"/>
        <v>2944249</v>
      </c>
      <c r="T10" s="66">
        <f t="shared" si="0"/>
        <v>32602857</v>
      </c>
      <c r="U10" s="66">
        <f t="shared" si="0"/>
        <v>37448753</v>
      </c>
      <c r="V10" s="66">
        <f t="shared" si="0"/>
        <v>178028112</v>
      </c>
      <c r="W10" s="66">
        <f t="shared" si="0"/>
        <v>116114444</v>
      </c>
      <c r="X10" s="66">
        <f t="shared" si="0"/>
        <v>61913668</v>
      </c>
      <c r="Y10" s="67">
        <f>+IF(W10&lt;&gt;0,(X10/W10)*100,0)</f>
        <v>53.32124571857744</v>
      </c>
      <c r="Z10" s="68">
        <f t="shared" si="0"/>
        <v>108001000</v>
      </c>
    </row>
    <row r="11" spans="1:26" ht="13.5">
      <c r="A11" s="58" t="s">
        <v>37</v>
      </c>
      <c r="B11" s="19">
        <v>20113950</v>
      </c>
      <c r="C11" s="19">
        <v>0</v>
      </c>
      <c r="D11" s="59">
        <v>29428898</v>
      </c>
      <c r="E11" s="60">
        <v>36580000</v>
      </c>
      <c r="F11" s="60">
        <v>1972346</v>
      </c>
      <c r="G11" s="60">
        <v>1972346</v>
      </c>
      <c r="H11" s="60">
        <v>1769493</v>
      </c>
      <c r="I11" s="60">
        <v>5714185</v>
      </c>
      <c r="J11" s="60">
        <v>1722302</v>
      </c>
      <c r="K11" s="60">
        <v>1978313</v>
      </c>
      <c r="L11" s="60">
        <v>3655749</v>
      </c>
      <c r="M11" s="60">
        <v>7356364</v>
      </c>
      <c r="N11" s="60">
        <v>1593460</v>
      </c>
      <c r="O11" s="60">
        <v>2260923</v>
      </c>
      <c r="P11" s="60">
        <v>1971194</v>
      </c>
      <c r="Q11" s="60">
        <v>5825577</v>
      </c>
      <c r="R11" s="60">
        <v>1702991</v>
      </c>
      <c r="S11" s="60">
        <v>1641379</v>
      </c>
      <c r="T11" s="60">
        <v>1671426</v>
      </c>
      <c r="U11" s="60">
        <v>5015796</v>
      </c>
      <c r="V11" s="60">
        <v>23911922</v>
      </c>
      <c r="W11" s="60">
        <v>29428529</v>
      </c>
      <c r="X11" s="60">
        <v>-5516607</v>
      </c>
      <c r="Y11" s="61">
        <v>-18.75</v>
      </c>
      <c r="Z11" s="62">
        <v>36580000</v>
      </c>
    </row>
    <row r="12" spans="1:26" ht="13.5">
      <c r="A12" s="58" t="s">
        <v>38</v>
      </c>
      <c r="B12" s="19">
        <v>5844773</v>
      </c>
      <c r="C12" s="19">
        <v>0</v>
      </c>
      <c r="D12" s="59">
        <v>7413026</v>
      </c>
      <c r="E12" s="60">
        <v>0</v>
      </c>
      <c r="F12" s="60">
        <v>491543</v>
      </c>
      <c r="G12" s="60">
        <v>491543</v>
      </c>
      <c r="H12" s="60">
        <v>491542</v>
      </c>
      <c r="I12" s="60">
        <v>1474628</v>
      </c>
      <c r="J12" s="60">
        <v>491542</v>
      </c>
      <c r="K12" s="60">
        <v>518438</v>
      </c>
      <c r="L12" s="60">
        <v>518438</v>
      </c>
      <c r="M12" s="60">
        <v>1528418</v>
      </c>
      <c r="N12" s="60">
        <v>518438</v>
      </c>
      <c r="O12" s="60">
        <v>518438</v>
      </c>
      <c r="P12" s="60">
        <v>545604</v>
      </c>
      <c r="Q12" s="60">
        <v>1582480</v>
      </c>
      <c r="R12" s="60">
        <v>545604</v>
      </c>
      <c r="S12" s="60">
        <v>545604</v>
      </c>
      <c r="T12" s="60">
        <v>545604</v>
      </c>
      <c r="U12" s="60">
        <v>1636812</v>
      </c>
      <c r="V12" s="60">
        <v>6222338</v>
      </c>
      <c r="W12" s="60">
        <v>7413026</v>
      </c>
      <c r="X12" s="60">
        <v>-1190688</v>
      </c>
      <c r="Y12" s="61">
        <v>-16.06</v>
      </c>
      <c r="Z12" s="62">
        <v>0</v>
      </c>
    </row>
    <row r="13" spans="1:26" ht="13.5">
      <c r="A13" s="58" t="s">
        <v>279</v>
      </c>
      <c r="B13" s="19">
        <v>26010279</v>
      </c>
      <c r="C13" s="19">
        <v>0</v>
      </c>
      <c r="D13" s="59">
        <v>5000000</v>
      </c>
      <c r="E13" s="60">
        <v>6500000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5000000</v>
      </c>
      <c r="X13" s="60">
        <v>-5000000</v>
      </c>
      <c r="Y13" s="61">
        <v>-100</v>
      </c>
      <c r="Z13" s="62">
        <v>6500000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6036509</v>
      </c>
      <c r="C15" s="19">
        <v>0</v>
      </c>
      <c r="D15" s="59">
        <v>6684646</v>
      </c>
      <c r="E15" s="60">
        <v>7468000</v>
      </c>
      <c r="F15" s="60">
        <v>518626</v>
      </c>
      <c r="G15" s="60">
        <v>120639</v>
      </c>
      <c r="H15" s="60">
        <v>1349214</v>
      </c>
      <c r="I15" s="60">
        <v>1988479</v>
      </c>
      <c r="J15" s="60">
        <v>425814</v>
      </c>
      <c r="K15" s="60">
        <v>953538</v>
      </c>
      <c r="L15" s="60">
        <v>326466</v>
      </c>
      <c r="M15" s="60">
        <v>1705818</v>
      </c>
      <c r="N15" s="60">
        <v>138459</v>
      </c>
      <c r="O15" s="60">
        <v>143597</v>
      </c>
      <c r="P15" s="60">
        <v>113788</v>
      </c>
      <c r="Q15" s="60">
        <v>395844</v>
      </c>
      <c r="R15" s="60">
        <v>502773</v>
      </c>
      <c r="S15" s="60">
        <v>791426</v>
      </c>
      <c r="T15" s="60">
        <v>506487</v>
      </c>
      <c r="U15" s="60">
        <v>1800686</v>
      </c>
      <c r="V15" s="60">
        <v>5890827</v>
      </c>
      <c r="W15" s="60">
        <v>6684687</v>
      </c>
      <c r="X15" s="60">
        <v>-793860</v>
      </c>
      <c r="Y15" s="61">
        <v>-11.88</v>
      </c>
      <c r="Z15" s="62">
        <v>7468000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50447215</v>
      </c>
      <c r="C17" s="19">
        <v>0</v>
      </c>
      <c r="D17" s="59">
        <v>37427377</v>
      </c>
      <c r="E17" s="60">
        <v>35966000</v>
      </c>
      <c r="F17" s="60">
        <v>808680</v>
      </c>
      <c r="G17" s="60">
        <v>1288784</v>
      </c>
      <c r="H17" s="60">
        <v>3274682</v>
      </c>
      <c r="I17" s="60">
        <v>5372146</v>
      </c>
      <c r="J17" s="60">
        <v>2666167</v>
      </c>
      <c r="K17" s="60">
        <v>5188836</v>
      </c>
      <c r="L17" s="60">
        <v>2524921</v>
      </c>
      <c r="M17" s="60">
        <v>10379924</v>
      </c>
      <c r="N17" s="60">
        <v>2222081</v>
      </c>
      <c r="O17" s="60">
        <v>3808663</v>
      </c>
      <c r="P17" s="60">
        <v>2115295</v>
      </c>
      <c r="Q17" s="60">
        <v>8146039</v>
      </c>
      <c r="R17" s="60">
        <v>2413735</v>
      </c>
      <c r="S17" s="60">
        <v>2364455</v>
      </c>
      <c r="T17" s="60">
        <v>4582427</v>
      </c>
      <c r="U17" s="60">
        <v>9360617</v>
      </c>
      <c r="V17" s="60">
        <v>33258726</v>
      </c>
      <c r="W17" s="60">
        <v>37427586</v>
      </c>
      <c r="X17" s="60">
        <v>-4168860</v>
      </c>
      <c r="Y17" s="61">
        <v>-11.14</v>
      </c>
      <c r="Z17" s="62">
        <v>35966000</v>
      </c>
    </row>
    <row r="18" spans="1:26" ht="13.5">
      <c r="A18" s="70" t="s">
        <v>44</v>
      </c>
      <c r="B18" s="71">
        <f>SUM(B11:B17)</f>
        <v>108452726</v>
      </c>
      <c r="C18" s="71">
        <f>SUM(C11:C17)</f>
        <v>0</v>
      </c>
      <c r="D18" s="72">
        <f aca="true" t="shared" si="1" ref="D18:Z18">SUM(D11:D17)</f>
        <v>85953947</v>
      </c>
      <c r="E18" s="73">
        <f t="shared" si="1"/>
        <v>86514000</v>
      </c>
      <c r="F18" s="73">
        <f t="shared" si="1"/>
        <v>3791195</v>
      </c>
      <c r="G18" s="73">
        <f t="shared" si="1"/>
        <v>3873312</v>
      </c>
      <c r="H18" s="73">
        <f t="shared" si="1"/>
        <v>6884931</v>
      </c>
      <c r="I18" s="73">
        <f t="shared" si="1"/>
        <v>14549438</v>
      </c>
      <c r="J18" s="73">
        <f t="shared" si="1"/>
        <v>5305825</v>
      </c>
      <c r="K18" s="73">
        <f t="shared" si="1"/>
        <v>8639125</v>
      </c>
      <c r="L18" s="73">
        <f t="shared" si="1"/>
        <v>7025574</v>
      </c>
      <c r="M18" s="73">
        <f t="shared" si="1"/>
        <v>20970524</v>
      </c>
      <c r="N18" s="73">
        <f t="shared" si="1"/>
        <v>4472438</v>
      </c>
      <c r="O18" s="73">
        <f t="shared" si="1"/>
        <v>6731621</v>
      </c>
      <c r="P18" s="73">
        <f t="shared" si="1"/>
        <v>4745881</v>
      </c>
      <c r="Q18" s="73">
        <f t="shared" si="1"/>
        <v>15949940</v>
      </c>
      <c r="R18" s="73">
        <f t="shared" si="1"/>
        <v>5165103</v>
      </c>
      <c r="S18" s="73">
        <f t="shared" si="1"/>
        <v>5342864</v>
      </c>
      <c r="T18" s="73">
        <f t="shared" si="1"/>
        <v>7305944</v>
      </c>
      <c r="U18" s="73">
        <f t="shared" si="1"/>
        <v>17813911</v>
      </c>
      <c r="V18" s="73">
        <f t="shared" si="1"/>
        <v>69283813</v>
      </c>
      <c r="W18" s="73">
        <f t="shared" si="1"/>
        <v>85953828</v>
      </c>
      <c r="X18" s="73">
        <f t="shared" si="1"/>
        <v>-16670015</v>
      </c>
      <c r="Y18" s="67">
        <f>+IF(W18&lt;&gt;0,(X18/W18)*100,0)</f>
        <v>-19.394150775925883</v>
      </c>
      <c r="Z18" s="74">
        <f t="shared" si="1"/>
        <v>86514000</v>
      </c>
    </row>
    <row r="19" spans="1:26" ht="13.5">
      <c r="A19" s="70" t="s">
        <v>45</v>
      </c>
      <c r="B19" s="75">
        <f>+B10-B18</f>
        <v>-4659910</v>
      </c>
      <c r="C19" s="75">
        <f>+C10-C18</f>
        <v>0</v>
      </c>
      <c r="D19" s="76">
        <f aca="true" t="shared" si="2" ref="D19:Z19">+D10-D18</f>
        <v>30159054</v>
      </c>
      <c r="E19" s="77">
        <f t="shared" si="2"/>
        <v>21487000</v>
      </c>
      <c r="F19" s="77">
        <f t="shared" si="2"/>
        <v>34359765</v>
      </c>
      <c r="G19" s="77">
        <f t="shared" si="2"/>
        <v>35183645</v>
      </c>
      <c r="H19" s="77">
        <f t="shared" si="2"/>
        <v>-2340514</v>
      </c>
      <c r="I19" s="77">
        <f t="shared" si="2"/>
        <v>67202896</v>
      </c>
      <c r="J19" s="77">
        <f t="shared" si="2"/>
        <v>-3498719</v>
      </c>
      <c r="K19" s="77">
        <f t="shared" si="2"/>
        <v>19934985</v>
      </c>
      <c r="L19" s="77">
        <f t="shared" si="2"/>
        <v>-5300537</v>
      </c>
      <c r="M19" s="77">
        <f t="shared" si="2"/>
        <v>11135729</v>
      </c>
      <c r="N19" s="77">
        <f t="shared" si="2"/>
        <v>-2738704</v>
      </c>
      <c r="O19" s="77">
        <f t="shared" si="2"/>
        <v>-4880045</v>
      </c>
      <c r="P19" s="77">
        <f t="shared" si="2"/>
        <v>18389581</v>
      </c>
      <c r="Q19" s="77">
        <f t="shared" si="2"/>
        <v>10770832</v>
      </c>
      <c r="R19" s="77">
        <f t="shared" si="2"/>
        <v>-3263456</v>
      </c>
      <c r="S19" s="77">
        <f t="shared" si="2"/>
        <v>-2398615</v>
      </c>
      <c r="T19" s="77">
        <f t="shared" si="2"/>
        <v>25296913</v>
      </c>
      <c r="U19" s="77">
        <f t="shared" si="2"/>
        <v>19634842</v>
      </c>
      <c r="V19" s="77">
        <f t="shared" si="2"/>
        <v>108744299</v>
      </c>
      <c r="W19" s="77">
        <f>IF(E10=E18,0,W10-W18)</f>
        <v>30160616</v>
      </c>
      <c r="X19" s="77">
        <f t="shared" si="2"/>
        <v>78583683</v>
      </c>
      <c r="Y19" s="78">
        <f>+IF(W19&lt;&gt;0,(X19/W19)*100,0)</f>
        <v>260.55065652505243</v>
      </c>
      <c r="Z19" s="79">
        <f t="shared" si="2"/>
        <v>21487000</v>
      </c>
    </row>
    <row r="20" spans="1:26" ht="13.5">
      <c r="A20" s="58" t="s">
        <v>46</v>
      </c>
      <c r="B20" s="19">
        <v>20422000</v>
      </c>
      <c r="C20" s="19">
        <v>0</v>
      </c>
      <c r="D20" s="59">
        <v>26074000</v>
      </c>
      <c r="E20" s="60">
        <v>26074000</v>
      </c>
      <c r="F20" s="60">
        <v>11000000</v>
      </c>
      <c r="G20" s="60">
        <v>11000000</v>
      </c>
      <c r="H20" s="60">
        <v>0</v>
      </c>
      <c r="I20" s="60">
        <v>22000000</v>
      </c>
      <c r="J20" s="60">
        <v>8000000</v>
      </c>
      <c r="K20" s="60">
        <v>0</v>
      </c>
      <c r="L20" s="60">
        <v>0</v>
      </c>
      <c r="M20" s="60">
        <v>8000000</v>
      </c>
      <c r="N20" s="60">
        <v>0</v>
      </c>
      <c r="O20" s="60">
        <v>0</v>
      </c>
      <c r="P20" s="60">
        <v>2074000</v>
      </c>
      <c r="Q20" s="60">
        <v>2074000</v>
      </c>
      <c r="R20" s="60">
        <v>0</v>
      </c>
      <c r="S20" s="60">
        <v>0</v>
      </c>
      <c r="T20" s="60">
        <v>0</v>
      </c>
      <c r="U20" s="60">
        <v>0</v>
      </c>
      <c r="V20" s="60">
        <v>32074000</v>
      </c>
      <c r="W20" s="60">
        <v>26074000</v>
      </c>
      <c r="X20" s="60">
        <v>6000000</v>
      </c>
      <c r="Y20" s="61">
        <v>23.01</v>
      </c>
      <c r="Z20" s="62">
        <v>26074000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15762090</v>
      </c>
      <c r="C22" s="86">
        <f>SUM(C19:C21)</f>
        <v>0</v>
      </c>
      <c r="D22" s="87">
        <f aca="true" t="shared" si="3" ref="D22:Z22">SUM(D19:D21)</f>
        <v>56233054</v>
      </c>
      <c r="E22" s="88">
        <f t="shared" si="3"/>
        <v>47561000</v>
      </c>
      <c r="F22" s="88">
        <f t="shared" si="3"/>
        <v>45359765</v>
      </c>
      <c r="G22" s="88">
        <f t="shared" si="3"/>
        <v>46183645</v>
      </c>
      <c r="H22" s="88">
        <f t="shared" si="3"/>
        <v>-2340514</v>
      </c>
      <c r="I22" s="88">
        <f t="shared" si="3"/>
        <v>89202896</v>
      </c>
      <c r="J22" s="88">
        <f t="shared" si="3"/>
        <v>4501281</v>
      </c>
      <c r="K22" s="88">
        <f t="shared" si="3"/>
        <v>19934985</v>
      </c>
      <c r="L22" s="88">
        <f t="shared" si="3"/>
        <v>-5300537</v>
      </c>
      <c r="M22" s="88">
        <f t="shared" si="3"/>
        <v>19135729</v>
      </c>
      <c r="N22" s="88">
        <f t="shared" si="3"/>
        <v>-2738704</v>
      </c>
      <c r="O22" s="88">
        <f t="shared" si="3"/>
        <v>-4880045</v>
      </c>
      <c r="P22" s="88">
        <f t="shared" si="3"/>
        <v>20463581</v>
      </c>
      <c r="Q22" s="88">
        <f t="shared" si="3"/>
        <v>12844832</v>
      </c>
      <c r="R22" s="88">
        <f t="shared" si="3"/>
        <v>-3263456</v>
      </c>
      <c r="S22" s="88">
        <f t="shared" si="3"/>
        <v>-2398615</v>
      </c>
      <c r="T22" s="88">
        <f t="shared" si="3"/>
        <v>25296913</v>
      </c>
      <c r="U22" s="88">
        <f t="shared" si="3"/>
        <v>19634842</v>
      </c>
      <c r="V22" s="88">
        <f t="shared" si="3"/>
        <v>140818299</v>
      </c>
      <c r="W22" s="88">
        <f t="shared" si="3"/>
        <v>56234616</v>
      </c>
      <c r="X22" s="88">
        <f t="shared" si="3"/>
        <v>84583683</v>
      </c>
      <c r="Y22" s="89">
        <f>+IF(W22&lt;&gt;0,(X22/W22)*100,0)</f>
        <v>150.4121287144559</v>
      </c>
      <c r="Z22" s="90">
        <f t="shared" si="3"/>
        <v>47561000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15762090</v>
      </c>
      <c r="C24" s="75">
        <f>SUM(C22:C23)</f>
        <v>0</v>
      </c>
      <c r="D24" s="76">
        <f aca="true" t="shared" si="4" ref="D24:Z24">SUM(D22:D23)</f>
        <v>56233054</v>
      </c>
      <c r="E24" s="77">
        <f t="shared" si="4"/>
        <v>47561000</v>
      </c>
      <c r="F24" s="77">
        <f t="shared" si="4"/>
        <v>45359765</v>
      </c>
      <c r="G24" s="77">
        <f t="shared" si="4"/>
        <v>46183645</v>
      </c>
      <c r="H24" s="77">
        <f t="shared" si="4"/>
        <v>-2340514</v>
      </c>
      <c r="I24" s="77">
        <f t="shared" si="4"/>
        <v>89202896</v>
      </c>
      <c r="J24" s="77">
        <f t="shared" si="4"/>
        <v>4501281</v>
      </c>
      <c r="K24" s="77">
        <f t="shared" si="4"/>
        <v>19934985</v>
      </c>
      <c r="L24" s="77">
        <f t="shared" si="4"/>
        <v>-5300537</v>
      </c>
      <c r="M24" s="77">
        <f t="shared" si="4"/>
        <v>19135729</v>
      </c>
      <c r="N24" s="77">
        <f t="shared" si="4"/>
        <v>-2738704</v>
      </c>
      <c r="O24" s="77">
        <f t="shared" si="4"/>
        <v>-4880045</v>
      </c>
      <c r="P24" s="77">
        <f t="shared" si="4"/>
        <v>20463581</v>
      </c>
      <c r="Q24" s="77">
        <f t="shared" si="4"/>
        <v>12844832</v>
      </c>
      <c r="R24" s="77">
        <f t="shared" si="4"/>
        <v>-3263456</v>
      </c>
      <c r="S24" s="77">
        <f t="shared" si="4"/>
        <v>-2398615</v>
      </c>
      <c r="T24" s="77">
        <f t="shared" si="4"/>
        <v>25296913</v>
      </c>
      <c r="U24" s="77">
        <f t="shared" si="4"/>
        <v>19634842</v>
      </c>
      <c r="V24" s="77">
        <f t="shared" si="4"/>
        <v>140818299</v>
      </c>
      <c r="W24" s="77">
        <f t="shared" si="4"/>
        <v>56234616</v>
      </c>
      <c r="X24" s="77">
        <f t="shared" si="4"/>
        <v>84583683</v>
      </c>
      <c r="Y24" s="78">
        <f>+IF(W24&lt;&gt;0,(X24/W24)*100,0)</f>
        <v>150.4121287144559</v>
      </c>
      <c r="Z24" s="79">
        <f t="shared" si="4"/>
        <v>47561000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28554374</v>
      </c>
      <c r="C27" s="22">
        <v>0</v>
      </c>
      <c r="D27" s="99">
        <v>42536906</v>
      </c>
      <c r="E27" s="100">
        <v>49089000</v>
      </c>
      <c r="F27" s="100">
        <v>2702993</v>
      </c>
      <c r="G27" s="100">
        <v>8409658</v>
      </c>
      <c r="H27" s="100">
        <v>8418182</v>
      </c>
      <c r="I27" s="100">
        <v>19530833</v>
      </c>
      <c r="J27" s="100">
        <v>4995886</v>
      </c>
      <c r="K27" s="100">
        <v>5893686</v>
      </c>
      <c r="L27" s="100">
        <v>3912910</v>
      </c>
      <c r="M27" s="100">
        <v>14802482</v>
      </c>
      <c r="N27" s="100">
        <v>23670</v>
      </c>
      <c r="O27" s="100">
        <v>3912910</v>
      </c>
      <c r="P27" s="100">
        <v>17761</v>
      </c>
      <c r="Q27" s="100">
        <v>3954341</v>
      </c>
      <c r="R27" s="100">
        <v>633851</v>
      </c>
      <c r="S27" s="100">
        <v>494246</v>
      </c>
      <c r="T27" s="100">
        <v>3828464</v>
      </c>
      <c r="U27" s="100">
        <v>4956561</v>
      </c>
      <c r="V27" s="100">
        <v>43244217</v>
      </c>
      <c r="W27" s="100">
        <v>49089000</v>
      </c>
      <c r="X27" s="100">
        <v>-5844783</v>
      </c>
      <c r="Y27" s="101">
        <v>-11.91</v>
      </c>
      <c r="Z27" s="102">
        <v>49089000</v>
      </c>
    </row>
    <row r="28" spans="1:26" ht="13.5">
      <c r="A28" s="103" t="s">
        <v>46</v>
      </c>
      <c r="B28" s="19">
        <v>20422000</v>
      </c>
      <c r="C28" s="19">
        <v>0</v>
      </c>
      <c r="D28" s="59">
        <v>26074000</v>
      </c>
      <c r="E28" s="60">
        <v>26074000</v>
      </c>
      <c r="F28" s="60">
        <v>0</v>
      </c>
      <c r="G28" s="60">
        <v>5622825</v>
      </c>
      <c r="H28" s="60">
        <v>5622825</v>
      </c>
      <c r="I28" s="60">
        <v>11245650</v>
      </c>
      <c r="J28" s="60">
        <v>3659470</v>
      </c>
      <c r="K28" s="60">
        <v>4558731</v>
      </c>
      <c r="L28" s="60">
        <v>2326063</v>
      </c>
      <c r="M28" s="60">
        <v>10544264</v>
      </c>
      <c r="N28" s="60">
        <v>0</v>
      </c>
      <c r="O28" s="60">
        <v>2326063</v>
      </c>
      <c r="P28" s="60">
        <v>6292</v>
      </c>
      <c r="Q28" s="60">
        <v>2332355</v>
      </c>
      <c r="R28" s="60">
        <v>633851</v>
      </c>
      <c r="S28" s="60">
        <v>418187</v>
      </c>
      <c r="T28" s="60">
        <v>1776346</v>
      </c>
      <c r="U28" s="60">
        <v>2828384</v>
      </c>
      <c r="V28" s="60">
        <v>26950653</v>
      </c>
      <c r="W28" s="60">
        <v>26074000</v>
      </c>
      <c r="X28" s="60">
        <v>876653</v>
      </c>
      <c r="Y28" s="61">
        <v>3.36</v>
      </c>
      <c r="Z28" s="62">
        <v>26074000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8132374</v>
      </c>
      <c r="C31" s="19">
        <v>0</v>
      </c>
      <c r="D31" s="59">
        <v>16462906</v>
      </c>
      <c r="E31" s="60">
        <v>23015000</v>
      </c>
      <c r="F31" s="60">
        <v>2702993</v>
      </c>
      <c r="G31" s="60">
        <v>2786833</v>
      </c>
      <c r="H31" s="60">
        <v>2795357</v>
      </c>
      <c r="I31" s="60">
        <v>8285183</v>
      </c>
      <c r="J31" s="60">
        <v>1336416</v>
      </c>
      <c r="K31" s="60">
        <v>1334955</v>
      </c>
      <c r="L31" s="60">
        <v>1586847</v>
      </c>
      <c r="M31" s="60">
        <v>4258218</v>
      </c>
      <c r="N31" s="60">
        <v>23670</v>
      </c>
      <c r="O31" s="60">
        <v>1586847</v>
      </c>
      <c r="P31" s="60">
        <v>11469</v>
      </c>
      <c r="Q31" s="60">
        <v>1621986</v>
      </c>
      <c r="R31" s="60">
        <v>0</v>
      </c>
      <c r="S31" s="60">
        <v>76059</v>
      </c>
      <c r="T31" s="60">
        <v>2052118</v>
      </c>
      <c r="U31" s="60">
        <v>2128177</v>
      </c>
      <c r="V31" s="60">
        <v>16293564</v>
      </c>
      <c r="W31" s="60">
        <v>23015000</v>
      </c>
      <c r="X31" s="60">
        <v>-6721436</v>
      </c>
      <c r="Y31" s="61">
        <v>-29.2</v>
      </c>
      <c r="Z31" s="62">
        <v>23015000</v>
      </c>
    </row>
    <row r="32" spans="1:26" ht="13.5">
      <c r="A32" s="70" t="s">
        <v>54</v>
      </c>
      <c r="B32" s="22">
        <f>SUM(B28:B31)</f>
        <v>28554374</v>
      </c>
      <c r="C32" s="22">
        <f>SUM(C28:C31)</f>
        <v>0</v>
      </c>
      <c r="D32" s="99">
        <f aca="true" t="shared" si="5" ref="D32:Z32">SUM(D28:D31)</f>
        <v>42536906</v>
      </c>
      <c r="E32" s="100">
        <f t="shared" si="5"/>
        <v>49089000</v>
      </c>
      <c r="F32" s="100">
        <f t="shared" si="5"/>
        <v>2702993</v>
      </c>
      <c r="G32" s="100">
        <f t="shared" si="5"/>
        <v>8409658</v>
      </c>
      <c r="H32" s="100">
        <f t="shared" si="5"/>
        <v>8418182</v>
      </c>
      <c r="I32" s="100">
        <f t="shared" si="5"/>
        <v>19530833</v>
      </c>
      <c r="J32" s="100">
        <f t="shared" si="5"/>
        <v>4995886</v>
      </c>
      <c r="K32" s="100">
        <f t="shared" si="5"/>
        <v>5893686</v>
      </c>
      <c r="L32" s="100">
        <f t="shared" si="5"/>
        <v>3912910</v>
      </c>
      <c r="M32" s="100">
        <f t="shared" si="5"/>
        <v>14802482</v>
      </c>
      <c r="N32" s="100">
        <f t="shared" si="5"/>
        <v>23670</v>
      </c>
      <c r="O32" s="100">
        <f t="shared" si="5"/>
        <v>3912910</v>
      </c>
      <c r="P32" s="100">
        <f t="shared" si="5"/>
        <v>17761</v>
      </c>
      <c r="Q32" s="100">
        <f t="shared" si="5"/>
        <v>3954341</v>
      </c>
      <c r="R32" s="100">
        <f t="shared" si="5"/>
        <v>633851</v>
      </c>
      <c r="S32" s="100">
        <f t="shared" si="5"/>
        <v>494246</v>
      </c>
      <c r="T32" s="100">
        <f t="shared" si="5"/>
        <v>3828464</v>
      </c>
      <c r="U32" s="100">
        <f t="shared" si="5"/>
        <v>4956561</v>
      </c>
      <c r="V32" s="100">
        <f t="shared" si="5"/>
        <v>43244217</v>
      </c>
      <c r="W32" s="100">
        <f t="shared" si="5"/>
        <v>49089000</v>
      </c>
      <c r="X32" s="100">
        <f t="shared" si="5"/>
        <v>-5844783</v>
      </c>
      <c r="Y32" s="101">
        <f>+IF(W32&lt;&gt;0,(X32/W32)*100,0)</f>
        <v>-11.906502475096254</v>
      </c>
      <c r="Z32" s="102">
        <f t="shared" si="5"/>
        <v>49089000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42102847</v>
      </c>
      <c r="C35" s="19">
        <v>0</v>
      </c>
      <c r="D35" s="59">
        <v>62330000</v>
      </c>
      <c r="E35" s="60">
        <v>62330000</v>
      </c>
      <c r="F35" s="60">
        <v>71764135</v>
      </c>
      <c r="G35" s="60">
        <v>13631726</v>
      </c>
      <c r="H35" s="60">
        <v>76390135</v>
      </c>
      <c r="I35" s="60">
        <v>76390135</v>
      </c>
      <c r="J35" s="60">
        <v>60798836</v>
      </c>
      <c r="K35" s="60">
        <v>66489194</v>
      </c>
      <c r="L35" s="60">
        <v>50839797</v>
      </c>
      <c r="M35" s="60">
        <v>50839797</v>
      </c>
      <c r="N35" s="60">
        <v>80700135</v>
      </c>
      <c r="O35" s="60">
        <v>61639504</v>
      </c>
      <c r="P35" s="60">
        <v>98650513</v>
      </c>
      <c r="Q35" s="60">
        <v>98650513</v>
      </c>
      <c r="R35" s="60">
        <v>98650513</v>
      </c>
      <c r="S35" s="60">
        <v>98650513</v>
      </c>
      <c r="T35" s="60">
        <v>0</v>
      </c>
      <c r="U35" s="60">
        <v>98650513</v>
      </c>
      <c r="V35" s="60">
        <v>98650513</v>
      </c>
      <c r="W35" s="60">
        <v>62330000</v>
      </c>
      <c r="X35" s="60">
        <v>36320513</v>
      </c>
      <c r="Y35" s="61">
        <v>58.27</v>
      </c>
      <c r="Z35" s="62">
        <v>62330000</v>
      </c>
    </row>
    <row r="36" spans="1:26" ht="13.5">
      <c r="A36" s="58" t="s">
        <v>57</v>
      </c>
      <c r="B36" s="19">
        <v>349160884</v>
      </c>
      <c r="C36" s="19">
        <v>0</v>
      </c>
      <c r="D36" s="59">
        <v>244642000</v>
      </c>
      <c r="E36" s="60">
        <v>244642000</v>
      </c>
      <c r="F36" s="60">
        <v>336551768</v>
      </c>
      <c r="G36" s="60">
        <v>323839952</v>
      </c>
      <c r="H36" s="60">
        <v>338407774</v>
      </c>
      <c r="I36" s="60">
        <v>338407774</v>
      </c>
      <c r="J36" s="60">
        <v>342545721</v>
      </c>
      <c r="K36" s="60">
        <v>338804646</v>
      </c>
      <c r="L36" s="60">
        <v>350413427</v>
      </c>
      <c r="M36" s="60">
        <v>350413427</v>
      </c>
      <c r="N36" s="60">
        <v>348408774</v>
      </c>
      <c r="O36" s="60">
        <v>379967659</v>
      </c>
      <c r="P36" s="60">
        <v>380428116</v>
      </c>
      <c r="Q36" s="60">
        <v>380428116</v>
      </c>
      <c r="R36" s="60">
        <v>380428116</v>
      </c>
      <c r="S36" s="60">
        <v>380428116</v>
      </c>
      <c r="T36" s="60">
        <v>0</v>
      </c>
      <c r="U36" s="60">
        <v>380428116</v>
      </c>
      <c r="V36" s="60">
        <v>380428116</v>
      </c>
      <c r="W36" s="60">
        <v>244642000</v>
      </c>
      <c r="X36" s="60">
        <v>135786116</v>
      </c>
      <c r="Y36" s="61">
        <v>55.5</v>
      </c>
      <c r="Z36" s="62">
        <v>244642000</v>
      </c>
    </row>
    <row r="37" spans="1:26" ht="13.5">
      <c r="A37" s="58" t="s">
        <v>58</v>
      </c>
      <c r="B37" s="19">
        <v>30166455</v>
      </c>
      <c r="C37" s="19">
        <v>0</v>
      </c>
      <c r="D37" s="59">
        <v>14022000</v>
      </c>
      <c r="E37" s="60">
        <v>14022000</v>
      </c>
      <c r="F37" s="60">
        <v>11499629</v>
      </c>
      <c r="G37" s="60">
        <v>18351633</v>
      </c>
      <c r="H37" s="60">
        <v>11799629</v>
      </c>
      <c r="I37" s="60">
        <v>11799629</v>
      </c>
      <c r="J37" s="60">
        <v>33237436</v>
      </c>
      <c r="K37" s="60">
        <v>5003500</v>
      </c>
      <c r="L37" s="60">
        <v>11503352</v>
      </c>
      <c r="M37" s="60">
        <v>11503352</v>
      </c>
      <c r="N37" s="60">
        <v>11940629</v>
      </c>
      <c r="O37" s="60">
        <v>23464629</v>
      </c>
      <c r="P37" s="60">
        <v>18899629</v>
      </c>
      <c r="Q37" s="60">
        <v>18899629</v>
      </c>
      <c r="R37" s="60">
        <v>18899629</v>
      </c>
      <c r="S37" s="60">
        <v>18899629</v>
      </c>
      <c r="T37" s="60">
        <v>0</v>
      </c>
      <c r="U37" s="60">
        <v>18899629</v>
      </c>
      <c r="V37" s="60">
        <v>18899629</v>
      </c>
      <c r="W37" s="60">
        <v>14022000</v>
      </c>
      <c r="X37" s="60">
        <v>4877629</v>
      </c>
      <c r="Y37" s="61">
        <v>34.79</v>
      </c>
      <c r="Z37" s="62">
        <v>14022000</v>
      </c>
    </row>
    <row r="38" spans="1:26" ht="13.5">
      <c r="A38" s="58" t="s">
        <v>59</v>
      </c>
      <c r="B38" s="19">
        <v>0</v>
      </c>
      <c r="C38" s="19">
        <v>0</v>
      </c>
      <c r="D38" s="59">
        <v>2500000</v>
      </c>
      <c r="E38" s="60">
        <v>2500000</v>
      </c>
      <c r="F38" s="60">
        <v>61891274</v>
      </c>
      <c r="G38" s="60">
        <v>3254000</v>
      </c>
      <c r="H38" s="60">
        <v>66073280</v>
      </c>
      <c r="I38" s="60">
        <v>66073280</v>
      </c>
      <c r="J38" s="60">
        <v>3926000</v>
      </c>
      <c r="K38" s="60">
        <v>2245170</v>
      </c>
      <c r="L38" s="60">
        <v>5444000</v>
      </c>
      <c r="M38" s="60">
        <v>5444000</v>
      </c>
      <c r="N38" s="60">
        <v>70073280</v>
      </c>
      <c r="O38" s="60">
        <v>4454000</v>
      </c>
      <c r="P38" s="60">
        <v>3254000</v>
      </c>
      <c r="Q38" s="60">
        <v>3254000</v>
      </c>
      <c r="R38" s="60">
        <v>3254000</v>
      </c>
      <c r="S38" s="60">
        <v>3254000</v>
      </c>
      <c r="T38" s="60">
        <v>0</v>
      </c>
      <c r="U38" s="60">
        <v>3254000</v>
      </c>
      <c r="V38" s="60">
        <v>3254000</v>
      </c>
      <c r="W38" s="60">
        <v>2500000</v>
      </c>
      <c r="X38" s="60">
        <v>754000</v>
      </c>
      <c r="Y38" s="61">
        <v>30.16</v>
      </c>
      <c r="Z38" s="62">
        <v>2500000</v>
      </c>
    </row>
    <row r="39" spans="1:26" ht="13.5">
      <c r="A39" s="58" t="s">
        <v>60</v>
      </c>
      <c r="B39" s="19">
        <v>361097276</v>
      </c>
      <c r="C39" s="19">
        <v>0</v>
      </c>
      <c r="D39" s="59">
        <v>290450000</v>
      </c>
      <c r="E39" s="60">
        <v>290450000</v>
      </c>
      <c r="F39" s="60">
        <v>334925000</v>
      </c>
      <c r="G39" s="60">
        <v>315866045</v>
      </c>
      <c r="H39" s="60">
        <v>336925000</v>
      </c>
      <c r="I39" s="60">
        <v>336925000</v>
      </c>
      <c r="J39" s="60">
        <v>366181121</v>
      </c>
      <c r="K39" s="60">
        <v>398045170</v>
      </c>
      <c r="L39" s="60">
        <v>384305872</v>
      </c>
      <c r="M39" s="60">
        <v>384305872</v>
      </c>
      <c r="N39" s="60">
        <v>347095000</v>
      </c>
      <c r="O39" s="60">
        <v>413688534</v>
      </c>
      <c r="P39" s="60">
        <v>456925000</v>
      </c>
      <c r="Q39" s="60">
        <v>456925000</v>
      </c>
      <c r="R39" s="60">
        <v>456925000</v>
      </c>
      <c r="S39" s="60">
        <v>456925000</v>
      </c>
      <c r="T39" s="60">
        <v>0</v>
      </c>
      <c r="U39" s="60">
        <v>456925000</v>
      </c>
      <c r="V39" s="60">
        <v>456925000</v>
      </c>
      <c r="W39" s="60">
        <v>290450000</v>
      </c>
      <c r="X39" s="60">
        <v>166475000</v>
      </c>
      <c r="Y39" s="61">
        <v>57.32</v>
      </c>
      <c r="Z39" s="62">
        <v>290450000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50594814</v>
      </c>
      <c r="C42" s="19">
        <v>0</v>
      </c>
      <c r="D42" s="59">
        <v>-12759420</v>
      </c>
      <c r="E42" s="60">
        <v>49791000</v>
      </c>
      <c r="F42" s="60">
        <v>20123809</v>
      </c>
      <c r="G42" s="60">
        <v>-17222587</v>
      </c>
      <c r="H42" s="60">
        <v>30563597</v>
      </c>
      <c r="I42" s="60">
        <v>33464819</v>
      </c>
      <c r="J42" s="60">
        <v>-30346777</v>
      </c>
      <c r="K42" s="60">
        <v>29835356</v>
      </c>
      <c r="L42" s="60">
        <v>-4659903</v>
      </c>
      <c r="M42" s="60">
        <v>-5171324</v>
      </c>
      <c r="N42" s="60">
        <v>-3535243</v>
      </c>
      <c r="O42" s="60">
        <v>-5434392</v>
      </c>
      <c r="P42" s="60">
        <v>11418584</v>
      </c>
      <c r="Q42" s="60">
        <v>2448949</v>
      </c>
      <c r="R42" s="60">
        <v>-17502548</v>
      </c>
      <c r="S42" s="60">
        <v>-449965</v>
      </c>
      <c r="T42" s="60">
        <v>-2592869</v>
      </c>
      <c r="U42" s="60">
        <v>-20545382</v>
      </c>
      <c r="V42" s="60">
        <v>10197062</v>
      </c>
      <c r="W42" s="60">
        <v>49791000</v>
      </c>
      <c r="X42" s="60">
        <v>-39593938</v>
      </c>
      <c r="Y42" s="61">
        <v>-79.52</v>
      </c>
      <c r="Z42" s="62">
        <v>49791000</v>
      </c>
    </row>
    <row r="43" spans="1:26" ht="13.5">
      <c r="A43" s="58" t="s">
        <v>63</v>
      </c>
      <c r="B43" s="19">
        <v>-49631816</v>
      </c>
      <c r="C43" s="19">
        <v>0</v>
      </c>
      <c r="D43" s="59">
        <v>16453992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/>
      <c r="X43" s="60">
        <v>0</v>
      </c>
      <c r="Y43" s="61">
        <v>0</v>
      </c>
      <c r="Z43" s="62">
        <v>0</v>
      </c>
    </row>
    <row r="44" spans="1:26" ht="13.5">
      <c r="A44" s="58" t="s">
        <v>64</v>
      </c>
      <c r="B44" s="19">
        <v>284538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21777667</v>
      </c>
      <c r="C45" s="22">
        <v>0</v>
      </c>
      <c r="D45" s="99">
        <v>3694572</v>
      </c>
      <c r="E45" s="100">
        <v>49791000</v>
      </c>
      <c r="F45" s="100">
        <v>20123809</v>
      </c>
      <c r="G45" s="100">
        <v>2901222</v>
      </c>
      <c r="H45" s="100">
        <v>33464819</v>
      </c>
      <c r="I45" s="100">
        <v>33464819</v>
      </c>
      <c r="J45" s="100">
        <v>3118042</v>
      </c>
      <c r="K45" s="100">
        <v>32953398</v>
      </c>
      <c r="L45" s="100">
        <v>28293495</v>
      </c>
      <c r="M45" s="100">
        <v>28293495</v>
      </c>
      <c r="N45" s="100">
        <v>24758252</v>
      </c>
      <c r="O45" s="100">
        <v>19323860</v>
      </c>
      <c r="P45" s="100">
        <v>30742444</v>
      </c>
      <c r="Q45" s="100">
        <v>24758252</v>
      </c>
      <c r="R45" s="100">
        <v>13239896</v>
      </c>
      <c r="S45" s="100">
        <v>12789931</v>
      </c>
      <c r="T45" s="100">
        <v>10197062</v>
      </c>
      <c r="U45" s="100">
        <v>10197062</v>
      </c>
      <c r="V45" s="100">
        <v>10197062</v>
      </c>
      <c r="W45" s="100">
        <v>49791000</v>
      </c>
      <c r="X45" s="100">
        <v>-39593938</v>
      </c>
      <c r="Y45" s="101">
        <v>-79.52</v>
      </c>
      <c r="Z45" s="102">
        <v>49791000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950255</v>
      </c>
      <c r="C49" s="52">
        <v>0</v>
      </c>
      <c r="D49" s="129">
        <v>841474</v>
      </c>
      <c r="E49" s="54">
        <v>734038</v>
      </c>
      <c r="F49" s="54">
        <v>0</v>
      </c>
      <c r="G49" s="54">
        <v>0</v>
      </c>
      <c r="H49" s="54">
        <v>0</v>
      </c>
      <c r="I49" s="54">
        <v>669361</v>
      </c>
      <c r="J49" s="54">
        <v>0</v>
      </c>
      <c r="K49" s="54">
        <v>0</v>
      </c>
      <c r="L49" s="54">
        <v>0</v>
      </c>
      <c r="M49" s="54">
        <v>329472</v>
      </c>
      <c r="N49" s="54">
        <v>0</v>
      </c>
      <c r="O49" s="54">
        <v>0</v>
      </c>
      <c r="P49" s="54">
        <v>0</v>
      </c>
      <c r="Q49" s="54">
        <v>486562</v>
      </c>
      <c r="R49" s="54">
        <v>0</v>
      </c>
      <c r="S49" s="54">
        <v>0</v>
      </c>
      <c r="T49" s="54">
        <v>0</v>
      </c>
      <c r="U49" s="54">
        <v>2783076</v>
      </c>
      <c r="V49" s="54">
        <v>13382190</v>
      </c>
      <c r="W49" s="54">
        <v>20176428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1037780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71000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1108780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122.92129385941206</v>
      </c>
      <c r="C58" s="5">
        <f>IF(C67=0,0,+(C76/C67)*100)</f>
        <v>0</v>
      </c>
      <c r="D58" s="6">
        <f aca="true" t="shared" si="6" ref="D58:Z58">IF(D67=0,0,+(D76/D67)*100)</f>
        <v>70.61620518317486</v>
      </c>
      <c r="E58" s="7">
        <f t="shared" si="6"/>
        <v>101.33636622121125</v>
      </c>
      <c r="F58" s="7">
        <f t="shared" si="6"/>
        <v>21.60594447771174</v>
      </c>
      <c r="G58" s="7">
        <f t="shared" si="6"/>
        <v>22.85792536431132</v>
      </c>
      <c r="H58" s="7">
        <f t="shared" si="6"/>
        <v>124.63287704985724</v>
      </c>
      <c r="I58" s="7">
        <f t="shared" si="6"/>
        <v>58.053267862284606</v>
      </c>
      <c r="J58" s="7">
        <f t="shared" si="6"/>
        <v>107.35484022365031</v>
      </c>
      <c r="K58" s="7">
        <f t="shared" si="6"/>
        <v>170.77545434562177</v>
      </c>
      <c r="L58" s="7">
        <f t="shared" si="6"/>
        <v>189.25326756505893</v>
      </c>
      <c r="M58" s="7">
        <f t="shared" si="6"/>
        <v>154.87944001928676</v>
      </c>
      <c r="N58" s="7">
        <f t="shared" si="6"/>
        <v>84.29649989047357</v>
      </c>
      <c r="O58" s="7">
        <f t="shared" si="6"/>
        <v>61.88075696392667</v>
      </c>
      <c r="P58" s="7">
        <f t="shared" si="6"/>
        <v>31.29868112522283</v>
      </c>
      <c r="Q58" s="7">
        <f t="shared" si="6"/>
        <v>58.36724506290556</v>
      </c>
      <c r="R58" s="7">
        <f t="shared" si="6"/>
        <v>31.778760727892386</v>
      </c>
      <c r="S58" s="7">
        <f t="shared" si="6"/>
        <v>29.467722220164394</v>
      </c>
      <c r="T58" s="7">
        <f t="shared" si="6"/>
        <v>42.52462935305618</v>
      </c>
      <c r="U58" s="7">
        <f t="shared" si="6"/>
        <v>34.1972944586183</v>
      </c>
      <c r="V58" s="7">
        <f t="shared" si="6"/>
        <v>76.15667681392961</v>
      </c>
      <c r="W58" s="7">
        <f t="shared" si="6"/>
        <v>128.8840024992069</v>
      </c>
      <c r="X58" s="7">
        <f t="shared" si="6"/>
        <v>0</v>
      </c>
      <c r="Y58" s="7">
        <f t="shared" si="6"/>
        <v>0</v>
      </c>
      <c r="Z58" s="8">
        <f t="shared" si="6"/>
        <v>101.33636622121125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71.16964285714286</v>
      </c>
      <c r="E59" s="10">
        <f t="shared" si="7"/>
        <v>100.01528234125468</v>
      </c>
      <c r="F59" s="10">
        <f t="shared" si="7"/>
        <v>22.42569345222605</v>
      </c>
      <c r="G59" s="10">
        <f t="shared" si="7"/>
        <v>23.52616664332123</v>
      </c>
      <c r="H59" s="10">
        <f t="shared" si="7"/>
        <v>131.0479194527091</v>
      </c>
      <c r="I59" s="10">
        <f t="shared" si="7"/>
        <v>60.9314422692568</v>
      </c>
      <c r="J59" s="10">
        <f t="shared" si="7"/>
        <v>112.44011605512179</v>
      </c>
      <c r="K59" s="10">
        <f t="shared" si="7"/>
        <v>171.45812884764214</v>
      </c>
      <c r="L59" s="10">
        <f t="shared" si="7"/>
        <v>200.28551282132</v>
      </c>
      <c r="M59" s="10">
        <f t="shared" si="7"/>
        <v>160.55777623441904</v>
      </c>
      <c r="N59" s="10">
        <f t="shared" si="7"/>
        <v>88.81439777885505</v>
      </c>
      <c r="O59" s="10">
        <f t="shared" si="7"/>
        <v>64.37620322512409</v>
      </c>
      <c r="P59" s="10">
        <f t="shared" si="7"/>
        <v>32.78380047306311</v>
      </c>
      <c r="Q59" s="10">
        <f t="shared" si="7"/>
        <v>61.11455985815353</v>
      </c>
      <c r="R59" s="10">
        <f t="shared" si="7"/>
        <v>33.23677276935128</v>
      </c>
      <c r="S59" s="10">
        <f t="shared" si="7"/>
        <v>29.974677404398285</v>
      </c>
      <c r="T59" s="10">
        <f t="shared" si="7"/>
        <v>44.63967011804763</v>
      </c>
      <c r="U59" s="10">
        <f t="shared" si="7"/>
        <v>35.4907560468942</v>
      </c>
      <c r="V59" s="10">
        <f t="shared" si="7"/>
        <v>79.62989895735365</v>
      </c>
      <c r="W59" s="10">
        <f t="shared" si="7"/>
        <v>129.84507178481172</v>
      </c>
      <c r="X59" s="10">
        <f t="shared" si="7"/>
        <v>0</v>
      </c>
      <c r="Y59" s="10">
        <f t="shared" si="7"/>
        <v>0</v>
      </c>
      <c r="Z59" s="11">
        <f t="shared" si="7"/>
        <v>100.01528234125468</v>
      </c>
    </row>
    <row r="60" spans="1:26" ht="13.5">
      <c r="A60" s="38" t="s">
        <v>32</v>
      </c>
      <c r="B60" s="12">
        <f t="shared" si="7"/>
        <v>1758.2551385526397</v>
      </c>
      <c r="C60" s="12">
        <f t="shared" si="7"/>
        <v>0</v>
      </c>
      <c r="D60" s="3">
        <f t="shared" si="7"/>
        <v>64.92738371298567</v>
      </c>
      <c r="E60" s="13">
        <f t="shared" si="7"/>
        <v>118.96024464831805</v>
      </c>
      <c r="F60" s="13">
        <f t="shared" si="7"/>
        <v>9.837665859213999</v>
      </c>
      <c r="G60" s="13">
        <f t="shared" si="7"/>
        <v>11.646600865300023</v>
      </c>
      <c r="H60" s="13">
        <f t="shared" si="7"/>
        <v>13.254779128446067</v>
      </c>
      <c r="I60" s="13">
        <f t="shared" si="7"/>
        <v>11.562530437323463</v>
      </c>
      <c r="J60" s="13">
        <f t="shared" si="7"/>
        <v>24.00163243749325</v>
      </c>
      <c r="K60" s="13">
        <f t="shared" si="7"/>
        <v>100</v>
      </c>
      <c r="L60" s="13">
        <f t="shared" si="7"/>
        <v>14.696799900386004</v>
      </c>
      <c r="M60" s="13">
        <f t="shared" si="7"/>
        <v>25.563824861373057</v>
      </c>
      <c r="N60" s="13">
        <f t="shared" si="7"/>
        <v>13.048550436854647</v>
      </c>
      <c r="O60" s="13">
        <f t="shared" si="7"/>
        <v>18.397537728355836</v>
      </c>
      <c r="P60" s="13">
        <f t="shared" si="7"/>
        <v>6.194317360943896</v>
      </c>
      <c r="Q60" s="13">
        <f t="shared" si="7"/>
        <v>12.482187607488575</v>
      </c>
      <c r="R60" s="13">
        <f t="shared" si="7"/>
        <v>5.931882447990304</v>
      </c>
      <c r="S60" s="13">
        <f t="shared" si="7"/>
        <v>20.89829384457708</v>
      </c>
      <c r="T60" s="13">
        <f t="shared" si="7"/>
        <v>12.161201296744881</v>
      </c>
      <c r="U60" s="13">
        <f t="shared" si="7"/>
        <v>13.104174145752424</v>
      </c>
      <c r="V60" s="13">
        <f t="shared" si="7"/>
        <v>14.938839361028524</v>
      </c>
      <c r="W60" s="13">
        <f t="shared" si="7"/>
        <v>119.00464393443426</v>
      </c>
      <c r="X60" s="13">
        <f t="shared" si="7"/>
        <v>0</v>
      </c>
      <c r="Y60" s="13">
        <f t="shared" si="7"/>
        <v>0</v>
      </c>
      <c r="Z60" s="14">
        <f t="shared" si="7"/>
        <v>118.96024464831805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64.92738371298567</v>
      </c>
      <c r="E64" s="13">
        <f t="shared" si="7"/>
        <v>100</v>
      </c>
      <c r="F64" s="13">
        <f t="shared" si="7"/>
        <v>9.837665859213999</v>
      </c>
      <c r="G64" s="13">
        <f t="shared" si="7"/>
        <v>11.646600865300023</v>
      </c>
      <c r="H64" s="13">
        <f t="shared" si="7"/>
        <v>13.254779128446067</v>
      </c>
      <c r="I64" s="13">
        <f t="shared" si="7"/>
        <v>11.562530437323463</v>
      </c>
      <c r="J64" s="13">
        <f t="shared" si="7"/>
        <v>24.00163243749325</v>
      </c>
      <c r="K64" s="13">
        <f t="shared" si="7"/>
        <v>100</v>
      </c>
      <c r="L64" s="13">
        <f t="shared" si="7"/>
        <v>14.696799900386004</v>
      </c>
      <c r="M64" s="13">
        <f t="shared" si="7"/>
        <v>25.563824861373057</v>
      </c>
      <c r="N64" s="13">
        <f t="shared" si="7"/>
        <v>13.048550436854647</v>
      </c>
      <c r="O64" s="13">
        <f t="shared" si="7"/>
        <v>18.397537728355836</v>
      </c>
      <c r="P64" s="13">
        <f t="shared" si="7"/>
        <v>6.194317360943896</v>
      </c>
      <c r="Q64" s="13">
        <f t="shared" si="7"/>
        <v>12.482187607488575</v>
      </c>
      <c r="R64" s="13">
        <f t="shared" si="7"/>
        <v>5.931882447990304</v>
      </c>
      <c r="S64" s="13">
        <f t="shared" si="7"/>
        <v>20.89829384457708</v>
      </c>
      <c r="T64" s="13">
        <f t="shared" si="7"/>
        <v>12.161201296744881</v>
      </c>
      <c r="U64" s="13">
        <f t="shared" si="7"/>
        <v>13.104174145752424</v>
      </c>
      <c r="V64" s="13">
        <f t="shared" si="7"/>
        <v>14.938839361028524</v>
      </c>
      <c r="W64" s="13">
        <f t="shared" si="7"/>
        <v>100.03732279321338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286</v>
      </c>
      <c r="B67" s="24">
        <v>14430996</v>
      </c>
      <c r="C67" s="24"/>
      <c r="D67" s="25">
        <v>11060634</v>
      </c>
      <c r="E67" s="26">
        <v>14068000</v>
      </c>
      <c r="F67" s="26">
        <v>1274191</v>
      </c>
      <c r="G67" s="26">
        <v>1475112</v>
      </c>
      <c r="H67" s="26">
        <v>1477298</v>
      </c>
      <c r="I67" s="26">
        <v>4226601</v>
      </c>
      <c r="J67" s="26">
        <v>1448869</v>
      </c>
      <c r="K67" s="26">
        <v>1410270</v>
      </c>
      <c r="L67" s="26">
        <v>1351006</v>
      </c>
      <c r="M67" s="26">
        <v>4210145</v>
      </c>
      <c r="N67" s="26">
        <v>1351272</v>
      </c>
      <c r="O67" s="26">
        <v>1484615</v>
      </c>
      <c r="P67" s="26">
        <v>1487101</v>
      </c>
      <c r="Q67" s="26">
        <v>4322988</v>
      </c>
      <c r="R67" s="26">
        <v>1483516</v>
      </c>
      <c r="S67" s="26">
        <v>1484845</v>
      </c>
      <c r="T67" s="26">
        <v>1274191</v>
      </c>
      <c r="U67" s="26">
        <v>4242552</v>
      </c>
      <c r="V67" s="26">
        <v>17002286</v>
      </c>
      <c r="W67" s="26">
        <v>11061109</v>
      </c>
      <c r="X67" s="26"/>
      <c r="Y67" s="25"/>
      <c r="Z67" s="27">
        <v>14068000</v>
      </c>
    </row>
    <row r="68" spans="1:26" ht="13.5" hidden="1">
      <c r="A68" s="37" t="s">
        <v>31</v>
      </c>
      <c r="B68" s="19">
        <v>13502865</v>
      </c>
      <c r="C68" s="19"/>
      <c r="D68" s="20">
        <v>10080000</v>
      </c>
      <c r="E68" s="21">
        <v>13087000</v>
      </c>
      <c r="F68" s="21">
        <v>1191214</v>
      </c>
      <c r="G68" s="21">
        <v>1392135</v>
      </c>
      <c r="H68" s="21">
        <v>1396844</v>
      </c>
      <c r="I68" s="21">
        <v>3980193</v>
      </c>
      <c r="J68" s="21">
        <v>1365558</v>
      </c>
      <c r="K68" s="21">
        <v>1396797</v>
      </c>
      <c r="L68" s="21">
        <v>1270696</v>
      </c>
      <c r="M68" s="21">
        <v>4033051</v>
      </c>
      <c r="N68" s="21">
        <v>1270696</v>
      </c>
      <c r="O68" s="21">
        <v>1404039</v>
      </c>
      <c r="P68" s="21">
        <v>1404041</v>
      </c>
      <c r="Q68" s="21">
        <v>4078776</v>
      </c>
      <c r="R68" s="21">
        <v>1404300</v>
      </c>
      <c r="S68" s="21">
        <v>1401910</v>
      </c>
      <c r="T68" s="21">
        <v>1191214</v>
      </c>
      <c r="U68" s="21">
        <v>3997424</v>
      </c>
      <c r="V68" s="21">
        <v>16089444</v>
      </c>
      <c r="W68" s="21">
        <v>10080475</v>
      </c>
      <c r="X68" s="21"/>
      <c r="Y68" s="20"/>
      <c r="Z68" s="23">
        <v>13087000</v>
      </c>
    </row>
    <row r="69" spans="1:26" ht="13.5" hidden="1">
      <c r="A69" s="38" t="s">
        <v>32</v>
      </c>
      <c r="B69" s="19">
        <v>928131</v>
      </c>
      <c r="C69" s="19"/>
      <c r="D69" s="20">
        <v>980634</v>
      </c>
      <c r="E69" s="21">
        <v>981000</v>
      </c>
      <c r="F69" s="21">
        <v>82977</v>
      </c>
      <c r="G69" s="21">
        <v>82977</v>
      </c>
      <c r="H69" s="21">
        <v>80454</v>
      </c>
      <c r="I69" s="21">
        <v>246408</v>
      </c>
      <c r="J69" s="21">
        <v>83311</v>
      </c>
      <c r="K69" s="21">
        <v>13473</v>
      </c>
      <c r="L69" s="21">
        <v>80310</v>
      </c>
      <c r="M69" s="21">
        <v>177094</v>
      </c>
      <c r="N69" s="21">
        <v>80576</v>
      </c>
      <c r="O69" s="21">
        <v>80576</v>
      </c>
      <c r="P69" s="21">
        <v>83060</v>
      </c>
      <c r="Q69" s="21">
        <v>244212</v>
      </c>
      <c r="R69" s="21">
        <v>79216</v>
      </c>
      <c r="S69" s="21">
        <v>82935</v>
      </c>
      <c r="T69" s="21">
        <v>82977</v>
      </c>
      <c r="U69" s="21">
        <v>245128</v>
      </c>
      <c r="V69" s="21">
        <v>912842</v>
      </c>
      <c r="W69" s="21">
        <v>980634</v>
      </c>
      <c r="X69" s="21"/>
      <c r="Y69" s="20"/>
      <c r="Z69" s="23">
        <v>981000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928131</v>
      </c>
      <c r="C73" s="19"/>
      <c r="D73" s="20">
        <v>980634</v>
      </c>
      <c r="E73" s="21">
        <v>981000</v>
      </c>
      <c r="F73" s="21">
        <v>82977</v>
      </c>
      <c r="G73" s="21">
        <v>82977</v>
      </c>
      <c r="H73" s="21">
        <v>80454</v>
      </c>
      <c r="I73" s="21">
        <v>246408</v>
      </c>
      <c r="J73" s="21">
        <v>83311</v>
      </c>
      <c r="K73" s="21">
        <v>13473</v>
      </c>
      <c r="L73" s="21">
        <v>80310</v>
      </c>
      <c r="M73" s="21">
        <v>177094</v>
      </c>
      <c r="N73" s="21">
        <v>80576</v>
      </c>
      <c r="O73" s="21">
        <v>80576</v>
      </c>
      <c r="P73" s="21">
        <v>83060</v>
      </c>
      <c r="Q73" s="21">
        <v>244212</v>
      </c>
      <c r="R73" s="21">
        <v>79216</v>
      </c>
      <c r="S73" s="21">
        <v>82935</v>
      </c>
      <c r="T73" s="21">
        <v>82977</v>
      </c>
      <c r="U73" s="21">
        <v>245128</v>
      </c>
      <c r="V73" s="21">
        <v>912842</v>
      </c>
      <c r="W73" s="21">
        <v>980634</v>
      </c>
      <c r="X73" s="21"/>
      <c r="Y73" s="20"/>
      <c r="Z73" s="23">
        <v>981000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287</v>
      </c>
      <c r="B76" s="32">
        <v>17738767</v>
      </c>
      <c r="C76" s="32"/>
      <c r="D76" s="33">
        <v>7810600</v>
      </c>
      <c r="E76" s="34">
        <v>14256000</v>
      </c>
      <c r="F76" s="34">
        <v>275301</v>
      </c>
      <c r="G76" s="34">
        <v>337180</v>
      </c>
      <c r="H76" s="34">
        <v>1841199</v>
      </c>
      <c r="I76" s="34">
        <v>2453680</v>
      </c>
      <c r="J76" s="34">
        <v>1555431</v>
      </c>
      <c r="K76" s="34">
        <v>2408395</v>
      </c>
      <c r="L76" s="34">
        <v>2556823</v>
      </c>
      <c r="M76" s="34">
        <v>6520649</v>
      </c>
      <c r="N76" s="34">
        <v>1139075</v>
      </c>
      <c r="O76" s="34">
        <v>918691</v>
      </c>
      <c r="P76" s="34">
        <v>465443</v>
      </c>
      <c r="Q76" s="34">
        <v>2523209</v>
      </c>
      <c r="R76" s="34">
        <v>471443</v>
      </c>
      <c r="S76" s="34">
        <v>437550</v>
      </c>
      <c r="T76" s="34">
        <v>541845</v>
      </c>
      <c r="U76" s="34">
        <v>1450838</v>
      </c>
      <c r="V76" s="34">
        <v>12948376</v>
      </c>
      <c r="W76" s="34">
        <v>14256000</v>
      </c>
      <c r="X76" s="34"/>
      <c r="Y76" s="33"/>
      <c r="Z76" s="35">
        <v>14256000</v>
      </c>
    </row>
    <row r="77" spans="1:26" ht="13.5" hidden="1">
      <c r="A77" s="37" t="s">
        <v>31</v>
      </c>
      <c r="B77" s="19"/>
      <c r="C77" s="19"/>
      <c r="D77" s="20">
        <v>7173900</v>
      </c>
      <c r="E77" s="21">
        <v>13089000</v>
      </c>
      <c r="F77" s="21">
        <v>267138</v>
      </c>
      <c r="G77" s="21">
        <v>327516</v>
      </c>
      <c r="H77" s="21">
        <v>1830535</v>
      </c>
      <c r="I77" s="21">
        <v>2425189</v>
      </c>
      <c r="J77" s="21">
        <v>1535435</v>
      </c>
      <c r="K77" s="21">
        <v>2394922</v>
      </c>
      <c r="L77" s="21">
        <v>2545020</v>
      </c>
      <c r="M77" s="21">
        <v>6475377</v>
      </c>
      <c r="N77" s="21">
        <v>1128561</v>
      </c>
      <c r="O77" s="21">
        <v>903867</v>
      </c>
      <c r="P77" s="21">
        <v>460298</v>
      </c>
      <c r="Q77" s="21">
        <v>2492726</v>
      </c>
      <c r="R77" s="21">
        <v>466744</v>
      </c>
      <c r="S77" s="21">
        <v>420218</v>
      </c>
      <c r="T77" s="21">
        <v>531754</v>
      </c>
      <c r="U77" s="21">
        <v>1418716</v>
      </c>
      <c r="V77" s="21">
        <v>12812008</v>
      </c>
      <c r="W77" s="21">
        <v>13089000</v>
      </c>
      <c r="X77" s="21"/>
      <c r="Y77" s="20"/>
      <c r="Z77" s="23">
        <v>13089000</v>
      </c>
    </row>
    <row r="78" spans="1:26" ht="13.5" hidden="1">
      <c r="A78" s="38" t="s">
        <v>32</v>
      </c>
      <c r="B78" s="19">
        <v>16318911</v>
      </c>
      <c r="C78" s="19"/>
      <c r="D78" s="20">
        <v>636700</v>
      </c>
      <c r="E78" s="21">
        <v>1167000</v>
      </c>
      <c r="F78" s="21">
        <v>8163</v>
      </c>
      <c r="G78" s="21">
        <v>9664</v>
      </c>
      <c r="H78" s="21">
        <v>10664</v>
      </c>
      <c r="I78" s="21">
        <v>28491</v>
      </c>
      <c r="J78" s="21">
        <v>19996</v>
      </c>
      <c r="K78" s="21">
        <v>13473</v>
      </c>
      <c r="L78" s="21">
        <v>11803</v>
      </c>
      <c r="M78" s="21">
        <v>45272</v>
      </c>
      <c r="N78" s="21">
        <v>10514</v>
      </c>
      <c r="O78" s="21">
        <v>14824</v>
      </c>
      <c r="P78" s="21">
        <v>5145</v>
      </c>
      <c r="Q78" s="21">
        <v>30483</v>
      </c>
      <c r="R78" s="21">
        <v>4699</v>
      </c>
      <c r="S78" s="21">
        <v>17332</v>
      </c>
      <c r="T78" s="21">
        <v>10091</v>
      </c>
      <c r="U78" s="21">
        <v>32122</v>
      </c>
      <c r="V78" s="21">
        <v>136368</v>
      </c>
      <c r="W78" s="21">
        <v>1167000</v>
      </c>
      <c r="X78" s="21"/>
      <c r="Y78" s="20"/>
      <c r="Z78" s="23">
        <v>1167000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636700</v>
      </c>
      <c r="E82" s="21">
        <v>981000</v>
      </c>
      <c r="F82" s="21">
        <v>8163</v>
      </c>
      <c r="G82" s="21">
        <v>9664</v>
      </c>
      <c r="H82" s="21">
        <v>10664</v>
      </c>
      <c r="I82" s="21">
        <v>28491</v>
      </c>
      <c r="J82" s="21">
        <v>19996</v>
      </c>
      <c r="K82" s="21">
        <v>13473</v>
      </c>
      <c r="L82" s="21">
        <v>11803</v>
      </c>
      <c r="M82" s="21">
        <v>45272</v>
      </c>
      <c r="N82" s="21">
        <v>10514</v>
      </c>
      <c r="O82" s="21">
        <v>14824</v>
      </c>
      <c r="P82" s="21">
        <v>5145</v>
      </c>
      <c r="Q82" s="21">
        <v>30483</v>
      </c>
      <c r="R82" s="21">
        <v>4699</v>
      </c>
      <c r="S82" s="21">
        <v>17332</v>
      </c>
      <c r="T82" s="21">
        <v>10091</v>
      </c>
      <c r="U82" s="21">
        <v>32122</v>
      </c>
      <c r="V82" s="21">
        <v>136368</v>
      </c>
      <c r="W82" s="21">
        <v>981000</v>
      </c>
      <c r="X82" s="21"/>
      <c r="Y82" s="20"/>
      <c r="Z82" s="23">
        <v>981000</v>
      </c>
    </row>
    <row r="83" spans="1:26" ht="13.5" hidden="1">
      <c r="A83" s="39" t="s">
        <v>107</v>
      </c>
      <c r="B83" s="19">
        <v>16318911</v>
      </c>
      <c r="C83" s="19"/>
      <c r="D83" s="20"/>
      <c r="E83" s="21">
        <v>186000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186000</v>
      </c>
      <c r="X83" s="21"/>
      <c r="Y83" s="20"/>
      <c r="Z83" s="23">
        <v>186000</v>
      </c>
    </row>
    <row r="84" spans="1:26" ht="13.5" hidden="1">
      <c r="A84" s="40" t="s">
        <v>110</v>
      </c>
      <c r="B84" s="28">
        <v>1419856</v>
      </c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2583000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2583000</v>
      </c>
      <c r="Y5" s="358">
        <f t="shared" si="0"/>
        <v>-2583000</v>
      </c>
      <c r="Z5" s="359">
        <f>+IF(X5&lt;&gt;0,+(Y5/X5)*100,0)</f>
        <v>-100</v>
      </c>
      <c r="AA5" s="360">
        <f>+AA6+AA8+AA11+AA13+AA15</f>
        <v>2583000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2061000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2061000</v>
      </c>
      <c r="Y6" s="59">
        <f t="shared" si="1"/>
        <v>-2061000</v>
      </c>
      <c r="Z6" s="61">
        <f>+IF(X6&lt;&gt;0,+(Y6/X6)*100,0)</f>
        <v>-100</v>
      </c>
      <c r="AA6" s="62">
        <f t="shared" si="1"/>
        <v>2061000</v>
      </c>
    </row>
    <row r="7" spans="1:27" ht="13.5">
      <c r="A7" s="291" t="s">
        <v>229</v>
      </c>
      <c r="B7" s="142"/>
      <c r="C7" s="60"/>
      <c r="D7" s="340"/>
      <c r="E7" s="60"/>
      <c r="F7" s="59">
        <v>2061000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2061000</v>
      </c>
      <c r="Y7" s="59">
        <v>-2061000</v>
      </c>
      <c r="Z7" s="61">
        <v>-100</v>
      </c>
      <c r="AA7" s="62">
        <v>2061000</v>
      </c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100000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100000</v>
      </c>
      <c r="Y8" s="59">
        <f t="shared" si="2"/>
        <v>-100000</v>
      </c>
      <c r="Z8" s="61">
        <f>+IF(X8&lt;&gt;0,+(Y8/X8)*100,0)</f>
        <v>-100</v>
      </c>
      <c r="AA8" s="62">
        <f>SUM(AA9:AA10)</f>
        <v>100000</v>
      </c>
    </row>
    <row r="9" spans="1:27" ht="13.5">
      <c r="A9" s="291" t="s">
        <v>230</v>
      </c>
      <c r="B9" s="142"/>
      <c r="C9" s="60"/>
      <c r="D9" s="340"/>
      <c r="E9" s="60"/>
      <c r="F9" s="59">
        <v>100000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100000</v>
      </c>
      <c r="Y9" s="59">
        <v>-100000</v>
      </c>
      <c r="Z9" s="61">
        <v>-100</v>
      </c>
      <c r="AA9" s="62">
        <v>100000</v>
      </c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300000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300000</v>
      </c>
      <c r="Y11" s="364">
        <f t="shared" si="3"/>
        <v>-300000</v>
      </c>
      <c r="Z11" s="365">
        <f>+IF(X11&lt;&gt;0,+(Y11/X11)*100,0)</f>
        <v>-100</v>
      </c>
      <c r="AA11" s="366">
        <f t="shared" si="3"/>
        <v>300000</v>
      </c>
    </row>
    <row r="12" spans="1:27" ht="13.5">
      <c r="A12" s="291" t="s">
        <v>232</v>
      </c>
      <c r="B12" s="136"/>
      <c r="C12" s="60"/>
      <c r="D12" s="340"/>
      <c r="E12" s="60"/>
      <c r="F12" s="59">
        <v>300000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300000</v>
      </c>
      <c r="Y12" s="59">
        <v>-300000</v>
      </c>
      <c r="Z12" s="61">
        <v>-100</v>
      </c>
      <c r="AA12" s="62">
        <v>300000</v>
      </c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122000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122000</v>
      </c>
      <c r="Y15" s="59">
        <f t="shared" si="5"/>
        <v>-122000</v>
      </c>
      <c r="Z15" s="61">
        <f>+IF(X15&lt;&gt;0,+(Y15/X15)*100,0)</f>
        <v>-100</v>
      </c>
      <c r="AA15" s="62">
        <f>SUM(AA16:AA20)</f>
        <v>122000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>
        <v>122000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122000</v>
      </c>
      <c r="Y20" s="59">
        <v>-122000</v>
      </c>
      <c r="Z20" s="61">
        <v>-100</v>
      </c>
      <c r="AA20" s="62">
        <v>122000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390000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390000</v>
      </c>
      <c r="Y22" s="345">
        <f t="shared" si="6"/>
        <v>-390000</v>
      </c>
      <c r="Z22" s="336">
        <f>+IF(X22&lt;&gt;0,+(Y22/X22)*100,0)</f>
        <v>-100</v>
      </c>
      <c r="AA22" s="350">
        <f>SUM(AA23:AA32)</f>
        <v>390000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>
        <v>390000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390000</v>
      </c>
      <c r="Y32" s="59">
        <v>-390000</v>
      </c>
      <c r="Z32" s="61">
        <v>-100</v>
      </c>
      <c r="AA32" s="62">
        <v>390000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2928000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2928000</v>
      </c>
      <c r="Y40" s="345">
        <f t="shared" si="9"/>
        <v>-2928000</v>
      </c>
      <c r="Z40" s="336">
        <f>+IF(X40&lt;&gt;0,+(Y40/X40)*100,0)</f>
        <v>-100</v>
      </c>
      <c r="AA40" s="350">
        <f>SUM(AA41:AA49)</f>
        <v>2928000</v>
      </c>
    </row>
    <row r="41" spans="1:27" ht="13.5">
      <c r="A41" s="361" t="s">
        <v>248</v>
      </c>
      <c r="B41" s="142"/>
      <c r="C41" s="362"/>
      <c r="D41" s="363"/>
      <c r="E41" s="362"/>
      <c r="F41" s="364">
        <v>471000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471000</v>
      </c>
      <c r="Y41" s="364">
        <v>-471000</v>
      </c>
      <c r="Z41" s="365">
        <v>-100</v>
      </c>
      <c r="AA41" s="366">
        <v>471000</v>
      </c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>
        <v>1094000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1094000</v>
      </c>
      <c r="Y43" s="370">
        <v>-1094000</v>
      </c>
      <c r="Z43" s="371">
        <v>-100</v>
      </c>
      <c r="AA43" s="303">
        <v>1094000</v>
      </c>
    </row>
    <row r="44" spans="1:27" ht="13.5">
      <c r="A44" s="361" t="s">
        <v>251</v>
      </c>
      <c r="B44" s="136"/>
      <c r="C44" s="60"/>
      <c r="D44" s="368"/>
      <c r="E44" s="54"/>
      <c r="F44" s="53">
        <v>62000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62000</v>
      </c>
      <c r="Y44" s="53">
        <v>-62000</v>
      </c>
      <c r="Z44" s="94">
        <v>-100</v>
      </c>
      <c r="AA44" s="95">
        <v>62000</v>
      </c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>
        <v>865000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865000</v>
      </c>
      <c r="Y47" s="53">
        <v>-865000</v>
      </c>
      <c r="Z47" s="94">
        <v>-100</v>
      </c>
      <c r="AA47" s="95">
        <v>865000</v>
      </c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>
        <v>436000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436000</v>
      </c>
      <c r="Y49" s="53">
        <v>-436000</v>
      </c>
      <c r="Z49" s="94">
        <v>-100</v>
      </c>
      <c r="AA49" s="95">
        <v>436000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5901000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5901000</v>
      </c>
      <c r="Y60" s="264">
        <f t="shared" si="14"/>
        <v>-5901000</v>
      </c>
      <c r="Z60" s="337">
        <f>+IF(X60&lt;&gt;0,+(Y60/X60)*100,0)</f>
        <v>-100</v>
      </c>
      <c r="AA60" s="232">
        <f>+AA57+AA54+AA51+AA40+AA37+AA34+AA22+AA5</f>
        <v>5901000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116968039</v>
      </c>
      <c r="D5" s="153">
        <f>SUM(D6:D8)</f>
        <v>0</v>
      </c>
      <c r="E5" s="154">
        <f t="shared" si="0"/>
        <v>136900340</v>
      </c>
      <c r="F5" s="100">
        <f t="shared" si="0"/>
        <v>129564601</v>
      </c>
      <c r="G5" s="100">
        <f t="shared" si="0"/>
        <v>48025455</v>
      </c>
      <c r="H5" s="100">
        <f t="shared" si="0"/>
        <v>48877170</v>
      </c>
      <c r="I5" s="100">
        <f t="shared" si="0"/>
        <v>3839731</v>
      </c>
      <c r="J5" s="100">
        <f t="shared" si="0"/>
        <v>100742356</v>
      </c>
      <c r="K5" s="100">
        <f t="shared" si="0"/>
        <v>9723115</v>
      </c>
      <c r="L5" s="100">
        <f t="shared" si="0"/>
        <v>28192640</v>
      </c>
      <c r="M5" s="100">
        <f t="shared" si="0"/>
        <v>1520427</v>
      </c>
      <c r="N5" s="100">
        <f t="shared" si="0"/>
        <v>39436182</v>
      </c>
      <c r="O5" s="100">
        <f t="shared" si="0"/>
        <v>1514382</v>
      </c>
      <c r="P5" s="100">
        <f t="shared" si="0"/>
        <v>1632224</v>
      </c>
      <c r="Q5" s="100">
        <f t="shared" si="0"/>
        <v>25052445</v>
      </c>
      <c r="R5" s="100">
        <f t="shared" si="0"/>
        <v>28199051</v>
      </c>
      <c r="S5" s="100">
        <f t="shared" si="0"/>
        <v>1740415</v>
      </c>
      <c r="T5" s="100">
        <f t="shared" si="0"/>
        <v>2701407</v>
      </c>
      <c r="U5" s="100">
        <f t="shared" si="0"/>
        <v>32242450</v>
      </c>
      <c r="V5" s="100">
        <f t="shared" si="0"/>
        <v>36684272</v>
      </c>
      <c r="W5" s="100">
        <f t="shared" si="0"/>
        <v>205061861</v>
      </c>
      <c r="X5" s="100">
        <f t="shared" si="0"/>
        <v>129274332</v>
      </c>
      <c r="Y5" s="100">
        <f t="shared" si="0"/>
        <v>75787529</v>
      </c>
      <c r="Z5" s="137">
        <f>+IF(X5&lt;&gt;0,+(Y5/X5)*100,0)</f>
        <v>58.62534953961317</v>
      </c>
      <c r="AA5" s="153">
        <f>SUM(AA6:AA8)</f>
        <v>129564601</v>
      </c>
    </row>
    <row r="6" spans="1:27" ht="13.5">
      <c r="A6" s="138" t="s">
        <v>75</v>
      </c>
      <c r="B6" s="136"/>
      <c r="C6" s="155"/>
      <c r="D6" s="155"/>
      <c r="E6" s="156">
        <v>8823000</v>
      </c>
      <c r="F6" s="60">
        <v>3823000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3823000</v>
      </c>
      <c r="Y6" s="60">
        <v>-3823000</v>
      </c>
      <c r="Z6" s="140">
        <v>-100</v>
      </c>
      <c r="AA6" s="155">
        <v>3823000</v>
      </c>
    </row>
    <row r="7" spans="1:27" ht="13.5">
      <c r="A7" s="138" t="s">
        <v>76</v>
      </c>
      <c r="B7" s="136"/>
      <c r="C7" s="157">
        <v>77440049</v>
      </c>
      <c r="D7" s="157"/>
      <c r="E7" s="158">
        <v>96444956</v>
      </c>
      <c r="F7" s="159">
        <v>99342344</v>
      </c>
      <c r="G7" s="159">
        <v>34023824</v>
      </c>
      <c r="H7" s="159">
        <v>34860495</v>
      </c>
      <c r="I7" s="159">
        <v>1804849</v>
      </c>
      <c r="J7" s="159">
        <v>70689168</v>
      </c>
      <c r="K7" s="159">
        <v>1701596</v>
      </c>
      <c r="L7" s="159">
        <v>28176121</v>
      </c>
      <c r="M7" s="159">
        <v>1497895</v>
      </c>
      <c r="N7" s="159">
        <v>31375612</v>
      </c>
      <c r="O7" s="159">
        <v>1497895</v>
      </c>
      <c r="P7" s="159">
        <v>1615737</v>
      </c>
      <c r="Q7" s="159">
        <v>22963918</v>
      </c>
      <c r="R7" s="159">
        <v>26077550</v>
      </c>
      <c r="S7" s="159">
        <v>1714069</v>
      </c>
      <c r="T7" s="159">
        <v>2678050</v>
      </c>
      <c r="U7" s="159">
        <v>32223824</v>
      </c>
      <c r="V7" s="159">
        <v>36615943</v>
      </c>
      <c r="W7" s="159">
        <v>164758273</v>
      </c>
      <c r="X7" s="159">
        <v>98885242</v>
      </c>
      <c r="Y7" s="159">
        <v>65873031</v>
      </c>
      <c r="Z7" s="141">
        <v>66.62</v>
      </c>
      <c r="AA7" s="157">
        <v>99342344</v>
      </c>
    </row>
    <row r="8" spans="1:27" ht="13.5">
      <c r="A8" s="138" t="s">
        <v>77</v>
      </c>
      <c r="B8" s="136"/>
      <c r="C8" s="155">
        <v>39527990</v>
      </c>
      <c r="D8" s="155"/>
      <c r="E8" s="156">
        <v>31632384</v>
      </c>
      <c r="F8" s="60">
        <v>26399257</v>
      </c>
      <c r="G8" s="60">
        <v>14001631</v>
      </c>
      <c r="H8" s="60">
        <v>14016675</v>
      </c>
      <c r="I8" s="60">
        <v>2034882</v>
      </c>
      <c r="J8" s="60">
        <v>30053188</v>
      </c>
      <c r="K8" s="60">
        <v>8021519</v>
      </c>
      <c r="L8" s="60">
        <v>16519</v>
      </c>
      <c r="M8" s="60">
        <v>22532</v>
      </c>
      <c r="N8" s="60">
        <v>8060570</v>
      </c>
      <c r="O8" s="60">
        <v>16487</v>
      </c>
      <c r="P8" s="60">
        <v>16487</v>
      </c>
      <c r="Q8" s="60">
        <v>2088527</v>
      </c>
      <c r="R8" s="60">
        <v>2121501</v>
      </c>
      <c r="S8" s="60">
        <v>26346</v>
      </c>
      <c r="T8" s="60">
        <v>23357</v>
      </c>
      <c r="U8" s="60">
        <v>18626</v>
      </c>
      <c r="V8" s="60">
        <v>68329</v>
      </c>
      <c r="W8" s="60">
        <v>40303588</v>
      </c>
      <c r="X8" s="60">
        <v>26566090</v>
      </c>
      <c r="Y8" s="60">
        <v>13737498</v>
      </c>
      <c r="Z8" s="140">
        <v>51.71</v>
      </c>
      <c r="AA8" s="155">
        <v>26399257</v>
      </c>
    </row>
    <row r="9" spans="1:27" ht="13.5">
      <c r="A9" s="135" t="s">
        <v>78</v>
      </c>
      <c r="B9" s="136"/>
      <c r="C9" s="153">
        <f aca="true" t="shared" si="1" ref="C9:Y9">SUM(C10:C14)</f>
        <v>5379424</v>
      </c>
      <c r="D9" s="153">
        <f>SUM(D10:D14)</f>
        <v>0</v>
      </c>
      <c r="E9" s="154">
        <f t="shared" si="1"/>
        <v>3376027</v>
      </c>
      <c r="F9" s="100">
        <f t="shared" si="1"/>
        <v>3529399</v>
      </c>
      <c r="G9" s="100">
        <f t="shared" si="1"/>
        <v>112528</v>
      </c>
      <c r="H9" s="100">
        <f t="shared" si="1"/>
        <v>166810</v>
      </c>
      <c r="I9" s="100">
        <f t="shared" si="1"/>
        <v>624232</v>
      </c>
      <c r="J9" s="100">
        <f t="shared" si="1"/>
        <v>903570</v>
      </c>
      <c r="K9" s="100">
        <f t="shared" si="1"/>
        <v>680</v>
      </c>
      <c r="L9" s="100">
        <f t="shared" si="1"/>
        <v>367997</v>
      </c>
      <c r="M9" s="100">
        <f t="shared" si="1"/>
        <v>124300</v>
      </c>
      <c r="N9" s="100">
        <f t="shared" si="1"/>
        <v>492977</v>
      </c>
      <c r="O9" s="100">
        <f t="shared" si="1"/>
        <v>138776</v>
      </c>
      <c r="P9" s="100">
        <f t="shared" si="1"/>
        <v>138776</v>
      </c>
      <c r="Q9" s="100">
        <f t="shared" si="1"/>
        <v>73957</v>
      </c>
      <c r="R9" s="100">
        <f t="shared" si="1"/>
        <v>351509</v>
      </c>
      <c r="S9" s="100">
        <f t="shared" si="1"/>
        <v>82016</v>
      </c>
      <c r="T9" s="100">
        <f t="shared" si="1"/>
        <v>159907</v>
      </c>
      <c r="U9" s="100">
        <f t="shared" si="1"/>
        <v>277430</v>
      </c>
      <c r="V9" s="100">
        <f t="shared" si="1"/>
        <v>519353</v>
      </c>
      <c r="W9" s="100">
        <f t="shared" si="1"/>
        <v>2267409</v>
      </c>
      <c r="X9" s="100">
        <f t="shared" si="1"/>
        <v>4359670</v>
      </c>
      <c r="Y9" s="100">
        <f t="shared" si="1"/>
        <v>-2092261</v>
      </c>
      <c r="Z9" s="137">
        <f>+IF(X9&lt;&gt;0,+(Y9/X9)*100,0)</f>
        <v>-47.99126998144355</v>
      </c>
      <c r="AA9" s="153">
        <f>SUM(AA10:AA14)</f>
        <v>3529399</v>
      </c>
    </row>
    <row r="10" spans="1:27" ht="13.5">
      <c r="A10" s="138" t="s">
        <v>79</v>
      </c>
      <c r="B10" s="136"/>
      <c r="C10" s="155">
        <v>3473702</v>
      </c>
      <c r="D10" s="155"/>
      <c r="E10" s="156">
        <v>1762000</v>
      </c>
      <c r="F10" s="60">
        <v>2030662</v>
      </c>
      <c r="G10" s="60">
        <v>2046</v>
      </c>
      <c r="H10" s="60">
        <v>56328</v>
      </c>
      <c r="I10" s="60">
        <v>555756</v>
      </c>
      <c r="J10" s="60">
        <v>614130</v>
      </c>
      <c r="K10" s="60">
        <v>680</v>
      </c>
      <c r="L10" s="60">
        <v>301565</v>
      </c>
      <c r="M10" s="60">
        <v>735</v>
      </c>
      <c r="N10" s="60">
        <v>302980</v>
      </c>
      <c r="O10" s="60">
        <v>1278</v>
      </c>
      <c r="P10" s="60">
        <v>1278</v>
      </c>
      <c r="Q10" s="60">
        <v>1312</v>
      </c>
      <c r="R10" s="60">
        <v>3868</v>
      </c>
      <c r="S10" s="60">
        <v>10473</v>
      </c>
      <c r="T10" s="60">
        <v>126702</v>
      </c>
      <c r="U10" s="60">
        <v>2046</v>
      </c>
      <c r="V10" s="60">
        <v>139221</v>
      </c>
      <c r="W10" s="60">
        <v>1060199</v>
      </c>
      <c r="X10" s="60">
        <v>2742388</v>
      </c>
      <c r="Y10" s="60">
        <v>-1682189</v>
      </c>
      <c r="Z10" s="140">
        <v>-61.34</v>
      </c>
      <c r="AA10" s="155">
        <v>2030662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1905722</v>
      </c>
      <c r="D12" s="155"/>
      <c r="E12" s="156">
        <v>1614027</v>
      </c>
      <c r="F12" s="60">
        <v>1498737</v>
      </c>
      <c r="G12" s="60">
        <v>110482</v>
      </c>
      <c r="H12" s="60">
        <v>110482</v>
      </c>
      <c r="I12" s="60">
        <v>68476</v>
      </c>
      <c r="J12" s="60">
        <v>289440</v>
      </c>
      <c r="K12" s="60"/>
      <c r="L12" s="60">
        <v>66432</v>
      </c>
      <c r="M12" s="60">
        <v>123565</v>
      </c>
      <c r="N12" s="60">
        <v>189997</v>
      </c>
      <c r="O12" s="60">
        <v>137498</v>
      </c>
      <c r="P12" s="60">
        <v>137498</v>
      </c>
      <c r="Q12" s="60">
        <v>72645</v>
      </c>
      <c r="R12" s="60">
        <v>347641</v>
      </c>
      <c r="S12" s="60">
        <v>71543</v>
      </c>
      <c r="T12" s="60">
        <v>33205</v>
      </c>
      <c r="U12" s="60">
        <v>275384</v>
      </c>
      <c r="V12" s="60">
        <v>380132</v>
      </c>
      <c r="W12" s="60">
        <v>1207210</v>
      </c>
      <c r="X12" s="60">
        <v>1617282</v>
      </c>
      <c r="Y12" s="60">
        <v>-410072</v>
      </c>
      <c r="Z12" s="140">
        <v>-25.36</v>
      </c>
      <c r="AA12" s="155">
        <v>1498737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939222</v>
      </c>
      <c r="D15" s="153">
        <f>SUM(D16:D18)</f>
        <v>0</v>
      </c>
      <c r="E15" s="154">
        <f t="shared" si="2"/>
        <v>930000</v>
      </c>
      <c r="F15" s="100">
        <f t="shared" si="2"/>
        <v>0</v>
      </c>
      <c r="G15" s="100">
        <f t="shared" si="2"/>
        <v>930000</v>
      </c>
      <c r="H15" s="100">
        <f t="shared" si="2"/>
        <v>930000</v>
      </c>
      <c r="I15" s="100">
        <f t="shared" si="2"/>
        <v>0</v>
      </c>
      <c r="J15" s="100">
        <f t="shared" si="2"/>
        <v>1860000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1860000</v>
      </c>
      <c r="X15" s="100">
        <f t="shared" si="2"/>
        <v>930000</v>
      </c>
      <c r="Y15" s="100">
        <f t="shared" si="2"/>
        <v>930000</v>
      </c>
      <c r="Z15" s="137">
        <f>+IF(X15&lt;&gt;0,+(Y15/X15)*100,0)</f>
        <v>100</v>
      </c>
      <c r="AA15" s="153">
        <f>SUM(AA16:AA18)</f>
        <v>0</v>
      </c>
    </row>
    <row r="16" spans="1:27" ht="13.5">
      <c r="A16" s="138" t="s">
        <v>85</v>
      </c>
      <c r="B16" s="136"/>
      <c r="C16" s="155">
        <v>939222</v>
      </c>
      <c r="D16" s="155"/>
      <c r="E16" s="156">
        <v>930000</v>
      </c>
      <c r="F16" s="60"/>
      <c r="G16" s="60">
        <v>930000</v>
      </c>
      <c r="H16" s="60">
        <v>930000</v>
      </c>
      <c r="I16" s="60"/>
      <c r="J16" s="60">
        <v>1860000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1860000</v>
      </c>
      <c r="X16" s="60">
        <v>930000</v>
      </c>
      <c r="Y16" s="60">
        <v>930000</v>
      </c>
      <c r="Z16" s="140">
        <v>100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928131</v>
      </c>
      <c r="D19" s="153">
        <f>SUM(D20:D23)</f>
        <v>0</v>
      </c>
      <c r="E19" s="154">
        <f t="shared" si="3"/>
        <v>980634</v>
      </c>
      <c r="F19" s="100">
        <f t="shared" si="3"/>
        <v>981000</v>
      </c>
      <c r="G19" s="100">
        <f t="shared" si="3"/>
        <v>82977</v>
      </c>
      <c r="H19" s="100">
        <f t="shared" si="3"/>
        <v>82977</v>
      </c>
      <c r="I19" s="100">
        <f t="shared" si="3"/>
        <v>80454</v>
      </c>
      <c r="J19" s="100">
        <f t="shared" si="3"/>
        <v>246408</v>
      </c>
      <c r="K19" s="100">
        <f t="shared" si="3"/>
        <v>83311</v>
      </c>
      <c r="L19" s="100">
        <f t="shared" si="3"/>
        <v>13473</v>
      </c>
      <c r="M19" s="100">
        <f t="shared" si="3"/>
        <v>80310</v>
      </c>
      <c r="N19" s="100">
        <f t="shared" si="3"/>
        <v>177094</v>
      </c>
      <c r="O19" s="100">
        <f t="shared" si="3"/>
        <v>80576</v>
      </c>
      <c r="P19" s="100">
        <f t="shared" si="3"/>
        <v>80576</v>
      </c>
      <c r="Q19" s="100">
        <f t="shared" si="3"/>
        <v>83060</v>
      </c>
      <c r="R19" s="100">
        <f t="shared" si="3"/>
        <v>244212</v>
      </c>
      <c r="S19" s="100">
        <f t="shared" si="3"/>
        <v>79216</v>
      </c>
      <c r="T19" s="100">
        <f t="shared" si="3"/>
        <v>82935</v>
      </c>
      <c r="U19" s="100">
        <f t="shared" si="3"/>
        <v>82977</v>
      </c>
      <c r="V19" s="100">
        <f t="shared" si="3"/>
        <v>245128</v>
      </c>
      <c r="W19" s="100">
        <f t="shared" si="3"/>
        <v>912842</v>
      </c>
      <c r="X19" s="100">
        <f t="shared" si="3"/>
        <v>0</v>
      </c>
      <c r="Y19" s="100">
        <f t="shared" si="3"/>
        <v>912842</v>
      </c>
      <c r="Z19" s="137">
        <f>+IF(X19&lt;&gt;0,+(Y19/X19)*100,0)</f>
        <v>0</v>
      </c>
      <c r="AA19" s="153">
        <f>SUM(AA20:AA23)</f>
        <v>981000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928131</v>
      </c>
      <c r="D23" s="155"/>
      <c r="E23" s="156">
        <v>980634</v>
      </c>
      <c r="F23" s="60">
        <v>981000</v>
      </c>
      <c r="G23" s="60">
        <v>82977</v>
      </c>
      <c r="H23" s="60">
        <v>82977</v>
      </c>
      <c r="I23" s="60">
        <v>80454</v>
      </c>
      <c r="J23" s="60">
        <v>246408</v>
      </c>
      <c r="K23" s="60">
        <v>83311</v>
      </c>
      <c r="L23" s="60">
        <v>13473</v>
      </c>
      <c r="M23" s="60">
        <v>80310</v>
      </c>
      <c r="N23" s="60">
        <v>177094</v>
      </c>
      <c r="O23" s="60">
        <v>80576</v>
      </c>
      <c r="P23" s="60">
        <v>80576</v>
      </c>
      <c r="Q23" s="60">
        <v>83060</v>
      </c>
      <c r="R23" s="60">
        <v>244212</v>
      </c>
      <c r="S23" s="60">
        <v>79216</v>
      </c>
      <c r="T23" s="60">
        <v>82935</v>
      </c>
      <c r="U23" s="60">
        <v>82977</v>
      </c>
      <c r="V23" s="60">
        <v>245128</v>
      </c>
      <c r="W23" s="60">
        <v>912842</v>
      </c>
      <c r="X23" s="60"/>
      <c r="Y23" s="60">
        <v>912842</v>
      </c>
      <c r="Z23" s="140">
        <v>0</v>
      </c>
      <c r="AA23" s="155">
        <v>981000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124214816</v>
      </c>
      <c r="D25" s="168">
        <f>+D5+D9+D15+D19+D24</f>
        <v>0</v>
      </c>
      <c r="E25" s="169">
        <f t="shared" si="4"/>
        <v>142187001</v>
      </c>
      <c r="F25" s="73">
        <f t="shared" si="4"/>
        <v>134075000</v>
      </c>
      <c r="G25" s="73">
        <f t="shared" si="4"/>
        <v>49150960</v>
      </c>
      <c r="H25" s="73">
        <f t="shared" si="4"/>
        <v>50056957</v>
      </c>
      <c r="I25" s="73">
        <f t="shared" si="4"/>
        <v>4544417</v>
      </c>
      <c r="J25" s="73">
        <f t="shared" si="4"/>
        <v>103752334</v>
      </c>
      <c r="K25" s="73">
        <f t="shared" si="4"/>
        <v>9807106</v>
      </c>
      <c r="L25" s="73">
        <f t="shared" si="4"/>
        <v>28574110</v>
      </c>
      <c r="M25" s="73">
        <f t="shared" si="4"/>
        <v>1725037</v>
      </c>
      <c r="N25" s="73">
        <f t="shared" si="4"/>
        <v>40106253</v>
      </c>
      <c r="O25" s="73">
        <f t="shared" si="4"/>
        <v>1733734</v>
      </c>
      <c r="P25" s="73">
        <f t="shared" si="4"/>
        <v>1851576</v>
      </c>
      <c r="Q25" s="73">
        <f t="shared" si="4"/>
        <v>25209462</v>
      </c>
      <c r="R25" s="73">
        <f t="shared" si="4"/>
        <v>28794772</v>
      </c>
      <c r="S25" s="73">
        <f t="shared" si="4"/>
        <v>1901647</v>
      </c>
      <c r="T25" s="73">
        <f t="shared" si="4"/>
        <v>2944249</v>
      </c>
      <c r="U25" s="73">
        <f t="shared" si="4"/>
        <v>32602857</v>
      </c>
      <c r="V25" s="73">
        <f t="shared" si="4"/>
        <v>37448753</v>
      </c>
      <c r="W25" s="73">
        <f t="shared" si="4"/>
        <v>210102112</v>
      </c>
      <c r="X25" s="73">
        <f t="shared" si="4"/>
        <v>134564002</v>
      </c>
      <c r="Y25" s="73">
        <f t="shared" si="4"/>
        <v>75538110</v>
      </c>
      <c r="Z25" s="170">
        <f>+IF(X25&lt;&gt;0,+(Y25/X25)*100,0)</f>
        <v>56.13545144116626</v>
      </c>
      <c r="AA25" s="168">
        <f>+AA5+AA9+AA15+AA19+AA24</f>
        <v>134075000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78335939</v>
      </c>
      <c r="D28" s="153">
        <f>SUM(D29:D31)</f>
        <v>0</v>
      </c>
      <c r="E28" s="154">
        <f t="shared" si="5"/>
        <v>64772333</v>
      </c>
      <c r="F28" s="100">
        <f t="shared" si="5"/>
        <v>57204000</v>
      </c>
      <c r="G28" s="100">
        <f t="shared" si="5"/>
        <v>2571500</v>
      </c>
      <c r="H28" s="100">
        <f t="shared" si="5"/>
        <v>2736451</v>
      </c>
      <c r="I28" s="100">
        <f t="shared" si="5"/>
        <v>5048719</v>
      </c>
      <c r="J28" s="100">
        <f t="shared" si="5"/>
        <v>10356670</v>
      </c>
      <c r="K28" s="100">
        <f t="shared" si="5"/>
        <v>4389312</v>
      </c>
      <c r="L28" s="100">
        <f t="shared" si="5"/>
        <v>6010678</v>
      </c>
      <c r="M28" s="100">
        <f t="shared" si="5"/>
        <v>5468005</v>
      </c>
      <c r="N28" s="100">
        <f t="shared" si="5"/>
        <v>15867995</v>
      </c>
      <c r="O28" s="100">
        <f t="shared" si="5"/>
        <v>3048025</v>
      </c>
      <c r="P28" s="100">
        <f t="shared" si="5"/>
        <v>5089535</v>
      </c>
      <c r="Q28" s="100">
        <f t="shared" si="5"/>
        <v>3598387</v>
      </c>
      <c r="R28" s="100">
        <f t="shared" si="5"/>
        <v>11735947</v>
      </c>
      <c r="S28" s="100">
        <f t="shared" si="5"/>
        <v>4033763</v>
      </c>
      <c r="T28" s="100">
        <f t="shared" si="5"/>
        <v>4173261</v>
      </c>
      <c r="U28" s="100">
        <f t="shared" si="5"/>
        <v>6367399</v>
      </c>
      <c r="V28" s="100">
        <f t="shared" si="5"/>
        <v>14574423</v>
      </c>
      <c r="W28" s="100">
        <f t="shared" si="5"/>
        <v>52535035</v>
      </c>
      <c r="X28" s="100">
        <f t="shared" si="5"/>
        <v>112306746</v>
      </c>
      <c r="Y28" s="100">
        <f t="shared" si="5"/>
        <v>-59771711</v>
      </c>
      <c r="Z28" s="137">
        <f>+IF(X28&lt;&gt;0,+(Y28/X28)*100,0)</f>
        <v>-53.22183495548878</v>
      </c>
      <c r="AA28" s="153">
        <f>SUM(AA29:AA31)</f>
        <v>57204000</v>
      </c>
    </row>
    <row r="29" spans="1:27" ht="13.5">
      <c r="A29" s="138" t="s">
        <v>75</v>
      </c>
      <c r="B29" s="136"/>
      <c r="C29" s="155">
        <v>24101373</v>
      </c>
      <c r="D29" s="155"/>
      <c r="E29" s="156">
        <v>21844902</v>
      </c>
      <c r="F29" s="60">
        <v>8715000</v>
      </c>
      <c r="G29" s="60">
        <v>635395</v>
      </c>
      <c r="H29" s="60">
        <v>743206</v>
      </c>
      <c r="I29" s="60">
        <v>1234950</v>
      </c>
      <c r="J29" s="60">
        <v>2613551</v>
      </c>
      <c r="K29" s="60">
        <v>1483484</v>
      </c>
      <c r="L29" s="60">
        <v>2540546</v>
      </c>
      <c r="M29" s="60">
        <v>967290</v>
      </c>
      <c r="N29" s="60">
        <v>4991320</v>
      </c>
      <c r="O29" s="60">
        <v>967290</v>
      </c>
      <c r="P29" s="60">
        <v>2114434</v>
      </c>
      <c r="Q29" s="60">
        <v>1207138</v>
      </c>
      <c r="R29" s="60">
        <v>4288862</v>
      </c>
      <c r="S29" s="60">
        <v>1942626</v>
      </c>
      <c r="T29" s="60">
        <v>1355311</v>
      </c>
      <c r="U29" s="60">
        <v>1320985</v>
      </c>
      <c r="V29" s="60">
        <v>4618922</v>
      </c>
      <c r="W29" s="60">
        <v>16512655</v>
      </c>
      <c r="X29" s="60">
        <v>22190570</v>
      </c>
      <c r="Y29" s="60">
        <v>-5677915</v>
      </c>
      <c r="Z29" s="140">
        <v>-25.59</v>
      </c>
      <c r="AA29" s="155">
        <v>8715000</v>
      </c>
    </row>
    <row r="30" spans="1:27" ht="13.5">
      <c r="A30" s="138" t="s">
        <v>76</v>
      </c>
      <c r="B30" s="136"/>
      <c r="C30" s="157">
        <v>34606344</v>
      </c>
      <c r="D30" s="157"/>
      <c r="E30" s="158">
        <v>19998198</v>
      </c>
      <c r="F30" s="159">
        <v>14967000</v>
      </c>
      <c r="G30" s="159">
        <v>558085</v>
      </c>
      <c r="H30" s="159">
        <v>515732</v>
      </c>
      <c r="I30" s="159">
        <v>1515534</v>
      </c>
      <c r="J30" s="159">
        <v>2589351</v>
      </c>
      <c r="K30" s="159">
        <v>623159</v>
      </c>
      <c r="L30" s="159">
        <v>946847</v>
      </c>
      <c r="M30" s="159">
        <v>941267</v>
      </c>
      <c r="N30" s="159">
        <v>2511273</v>
      </c>
      <c r="O30" s="159">
        <v>392386</v>
      </c>
      <c r="P30" s="159">
        <v>1736868</v>
      </c>
      <c r="Q30" s="159">
        <v>633347</v>
      </c>
      <c r="R30" s="159">
        <v>2762601</v>
      </c>
      <c r="S30" s="159">
        <v>780776</v>
      </c>
      <c r="T30" s="159">
        <v>794749</v>
      </c>
      <c r="U30" s="159">
        <v>571495</v>
      </c>
      <c r="V30" s="159">
        <v>2147020</v>
      </c>
      <c r="W30" s="159">
        <v>10010245</v>
      </c>
      <c r="X30" s="159">
        <v>19706660</v>
      </c>
      <c r="Y30" s="159">
        <v>-9696415</v>
      </c>
      <c r="Z30" s="141">
        <v>-49.2</v>
      </c>
      <c r="AA30" s="157">
        <v>14967000</v>
      </c>
    </row>
    <row r="31" spans="1:27" ht="13.5">
      <c r="A31" s="138" t="s">
        <v>77</v>
      </c>
      <c r="B31" s="136"/>
      <c r="C31" s="155">
        <v>19628222</v>
      </c>
      <c r="D31" s="155"/>
      <c r="E31" s="156">
        <v>22929233</v>
      </c>
      <c r="F31" s="60">
        <v>33522000</v>
      </c>
      <c r="G31" s="60">
        <v>1378020</v>
      </c>
      <c r="H31" s="60">
        <v>1477513</v>
      </c>
      <c r="I31" s="60">
        <v>2298235</v>
      </c>
      <c r="J31" s="60">
        <v>5153768</v>
      </c>
      <c r="K31" s="60">
        <v>2282669</v>
      </c>
      <c r="L31" s="60">
        <v>2523285</v>
      </c>
      <c r="M31" s="60">
        <v>3559448</v>
      </c>
      <c r="N31" s="60">
        <v>8365402</v>
      </c>
      <c r="O31" s="60">
        <v>1688349</v>
      </c>
      <c r="P31" s="60">
        <v>1238233</v>
      </c>
      <c r="Q31" s="60">
        <v>1757902</v>
      </c>
      <c r="R31" s="60">
        <v>4684484</v>
      </c>
      <c r="S31" s="60">
        <v>1310361</v>
      </c>
      <c r="T31" s="60">
        <v>2023201</v>
      </c>
      <c r="U31" s="60">
        <v>4474919</v>
      </c>
      <c r="V31" s="60">
        <v>7808481</v>
      </c>
      <c r="W31" s="60">
        <v>26012135</v>
      </c>
      <c r="X31" s="60">
        <v>70409516</v>
      </c>
      <c r="Y31" s="60">
        <v>-44397381</v>
      </c>
      <c r="Z31" s="140">
        <v>-63.06</v>
      </c>
      <c r="AA31" s="155">
        <v>33522000</v>
      </c>
    </row>
    <row r="32" spans="1:27" ht="13.5">
      <c r="A32" s="135" t="s">
        <v>78</v>
      </c>
      <c r="B32" s="136"/>
      <c r="C32" s="153">
        <f aca="true" t="shared" si="6" ref="C32:Y32">SUM(C33:C37)</f>
        <v>21124575</v>
      </c>
      <c r="D32" s="153">
        <f>SUM(D33:D37)</f>
        <v>0</v>
      </c>
      <c r="E32" s="154">
        <f t="shared" si="6"/>
        <v>15925930</v>
      </c>
      <c r="F32" s="100">
        <f t="shared" si="6"/>
        <v>25402000</v>
      </c>
      <c r="G32" s="100">
        <f t="shared" si="6"/>
        <v>1014519</v>
      </c>
      <c r="H32" s="100">
        <f t="shared" si="6"/>
        <v>1014519</v>
      </c>
      <c r="I32" s="100">
        <f t="shared" si="6"/>
        <v>871329</v>
      </c>
      <c r="J32" s="100">
        <f t="shared" si="6"/>
        <v>2900367</v>
      </c>
      <c r="K32" s="100">
        <f t="shared" si="6"/>
        <v>784287</v>
      </c>
      <c r="L32" s="100">
        <f t="shared" si="6"/>
        <v>1651051</v>
      </c>
      <c r="M32" s="100">
        <f t="shared" si="6"/>
        <v>1099985</v>
      </c>
      <c r="N32" s="100">
        <f t="shared" si="6"/>
        <v>3535323</v>
      </c>
      <c r="O32" s="100">
        <f t="shared" si="6"/>
        <v>1045239</v>
      </c>
      <c r="P32" s="100">
        <f t="shared" si="6"/>
        <v>1045239</v>
      </c>
      <c r="Q32" s="100">
        <f t="shared" si="6"/>
        <v>615745</v>
      </c>
      <c r="R32" s="100">
        <f t="shared" si="6"/>
        <v>2706223</v>
      </c>
      <c r="S32" s="100">
        <f t="shared" si="6"/>
        <v>954522</v>
      </c>
      <c r="T32" s="100">
        <f t="shared" si="6"/>
        <v>777036</v>
      </c>
      <c r="U32" s="100">
        <f t="shared" si="6"/>
        <v>708951</v>
      </c>
      <c r="V32" s="100">
        <f t="shared" si="6"/>
        <v>2440509</v>
      </c>
      <c r="W32" s="100">
        <f t="shared" si="6"/>
        <v>11582422</v>
      </c>
      <c r="X32" s="100">
        <f t="shared" si="6"/>
        <v>17394910</v>
      </c>
      <c r="Y32" s="100">
        <f t="shared" si="6"/>
        <v>-5812488</v>
      </c>
      <c r="Z32" s="137">
        <f>+IF(X32&lt;&gt;0,+(Y32/X32)*100,0)</f>
        <v>-33.414878260364674</v>
      </c>
      <c r="AA32" s="153">
        <f>SUM(AA33:AA37)</f>
        <v>25402000</v>
      </c>
    </row>
    <row r="33" spans="1:27" ht="13.5">
      <c r="A33" s="138" t="s">
        <v>79</v>
      </c>
      <c r="B33" s="136"/>
      <c r="C33" s="155">
        <v>10408626</v>
      </c>
      <c r="D33" s="155"/>
      <c r="E33" s="156">
        <v>13016679</v>
      </c>
      <c r="F33" s="60">
        <v>20842000</v>
      </c>
      <c r="G33" s="60">
        <v>550064</v>
      </c>
      <c r="H33" s="60">
        <v>550064</v>
      </c>
      <c r="I33" s="60">
        <v>629637</v>
      </c>
      <c r="J33" s="60">
        <v>1729765</v>
      </c>
      <c r="K33" s="60">
        <v>617642</v>
      </c>
      <c r="L33" s="60">
        <v>974384</v>
      </c>
      <c r="M33" s="60">
        <v>892742</v>
      </c>
      <c r="N33" s="60">
        <v>2484768</v>
      </c>
      <c r="O33" s="60">
        <v>816125</v>
      </c>
      <c r="P33" s="60">
        <v>816125</v>
      </c>
      <c r="Q33" s="60">
        <v>409929</v>
      </c>
      <c r="R33" s="60">
        <v>2042179</v>
      </c>
      <c r="S33" s="60">
        <v>736233</v>
      </c>
      <c r="T33" s="60">
        <v>552790</v>
      </c>
      <c r="U33" s="60">
        <v>477177</v>
      </c>
      <c r="V33" s="60">
        <v>1766200</v>
      </c>
      <c r="W33" s="60">
        <v>8022912</v>
      </c>
      <c r="X33" s="60">
        <v>13327265</v>
      </c>
      <c r="Y33" s="60">
        <v>-5304353</v>
      </c>
      <c r="Z33" s="140">
        <v>-39.8</v>
      </c>
      <c r="AA33" s="155">
        <v>20842000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10715949</v>
      </c>
      <c r="D35" s="155"/>
      <c r="E35" s="156">
        <v>2909251</v>
      </c>
      <c r="F35" s="60">
        <v>4560000</v>
      </c>
      <c r="G35" s="60">
        <v>464455</v>
      </c>
      <c r="H35" s="60">
        <v>464455</v>
      </c>
      <c r="I35" s="60">
        <v>241692</v>
      </c>
      <c r="J35" s="60">
        <v>1170602</v>
      </c>
      <c r="K35" s="60">
        <v>166645</v>
      </c>
      <c r="L35" s="60">
        <v>676667</v>
      </c>
      <c r="M35" s="60">
        <v>207243</v>
      </c>
      <c r="N35" s="60">
        <v>1050555</v>
      </c>
      <c r="O35" s="60">
        <v>229114</v>
      </c>
      <c r="P35" s="60">
        <v>229114</v>
      </c>
      <c r="Q35" s="60">
        <v>205816</v>
      </c>
      <c r="R35" s="60">
        <v>664044</v>
      </c>
      <c r="S35" s="60">
        <v>218289</v>
      </c>
      <c r="T35" s="60">
        <v>224246</v>
      </c>
      <c r="U35" s="60">
        <v>231774</v>
      </c>
      <c r="V35" s="60">
        <v>674309</v>
      </c>
      <c r="W35" s="60">
        <v>3559510</v>
      </c>
      <c r="X35" s="60">
        <v>4067645</v>
      </c>
      <c r="Y35" s="60">
        <v>-508135</v>
      </c>
      <c r="Z35" s="140">
        <v>-12.49</v>
      </c>
      <c r="AA35" s="155">
        <v>4560000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8992212</v>
      </c>
      <c r="D38" s="153">
        <f>SUM(D39:D41)</f>
        <v>0</v>
      </c>
      <c r="E38" s="154">
        <f t="shared" si="7"/>
        <v>5255684</v>
      </c>
      <c r="F38" s="100">
        <f t="shared" si="7"/>
        <v>3908000</v>
      </c>
      <c r="G38" s="100">
        <f t="shared" si="7"/>
        <v>205176</v>
      </c>
      <c r="H38" s="100">
        <f t="shared" si="7"/>
        <v>122342</v>
      </c>
      <c r="I38" s="100">
        <f t="shared" si="7"/>
        <v>964883</v>
      </c>
      <c r="J38" s="100">
        <f t="shared" si="7"/>
        <v>1292401</v>
      </c>
      <c r="K38" s="100">
        <f t="shared" si="7"/>
        <v>132226</v>
      </c>
      <c r="L38" s="100">
        <f t="shared" si="7"/>
        <v>977396</v>
      </c>
      <c r="M38" s="100">
        <f t="shared" si="7"/>
        <v>457584</v>
      </c>
      <c r="N38" s="100">
        <f t="shared" si="7"/>
        <v>1567206</v>
      </c>
      <c r="O38" s="100">
        <f t="shared" si="7"/>
        <v>379174</v>
      </c>
      <c r="P38" s="100">
        <f t="shared" si="7"/>
        <v>596847</v>
      </c>
      <c r="Q38" s="100">
        <f t="shared" si="7"/>
        <v>531749</v>
      </c>
      <c r="R38" s="100">
        <f t="shared" si="7"/>
        <v>1507770</v>
      </c>
      <c r="S38" s="100">
        <f t="shared" si="7"/>
        <v>176818</v>
      </c>
      <c r="T38" s="100">
        <f t="shared" si="7"/>
        <v>392567</v>
      </c>
      <c r="U38" s="100">
        <f t="shared" si="7"/>
        <v>229594</v>
      </c>
      <c r="V38" s="100">
        <f t="shared" si="7"/>
        <v>798979</v>
      </c>
      <c r="W38" s="100">
        <f t="shared" si="7"/>
        <v>5166356</v>
      </c>
      <c r="X38" s="100">
        <f t="shared" si="7"/>
        <v>4811498</v>
      </c>
      <c r="Y38" s="100">
        <f t="shared" si="7"/>
        <v>354858</v>
      </c>
      <c r="Z38" s="137">
        <f>+IF(X38&lt;&gt;0,+(Y38/X38)*100,0)</f>
        <v>7.375208303110591</v>
      </c>
      <c r="AA38" s="153">
        <f>SUM(AA39:AA41)</f>
        <v>3908000</v>
      </c>
    </row>
    <row r="39" spans="1:27" ht="13.5">
      <c r="A39" s="138" t="s">
        <v>85</v>
      </c>
      <c r="B39" s="136"/>
      <c r="C39" s="155">
        <v>8992212</v>
      </c>
      <c r="D39" s="155"/>
      <c r="E39" s="156">
        <v>5255684</v>
      </c>
      <c r="F39" s="60">
        <v>3908000</v>
      </c>
      <c r="G39" s="60">
        <v>205176</v>
      </c>
      <c r="H39" s="60">
        <v>122342</v>
      </c>
      <c r="I39" s="60">
        <v>964883</v>
      </c>
      <c r="J39" s="60">
        <v>1292401</v>
      </c>
      <c r="K39" s="60">
        <v>132226</v>
      </c>
      <c r="L39" s="60">
        <v>977396</v>
      </c>
      <c r="M39" s="60">
        <v>457584</v>
      </c>
      <c r="N39" s="60">
        <v>1567206</v>
      </c>
      <c r="O39" s="60">
        <v>379174</v>
      </c>
      <c r="P39" s="60">
        <v>596847</v>
      </c>
      <c r="Q39" s="60">
        <v>531749</v>
      </c>
      <c r="R39" s="60">
        <v>1507770</v>
      </c>
      <c r="S39" s="60">
        <v>176818</v>
      </c>
      <c r="T39" s="60">
        <v>392567</v>
      </c>
      <c r="U39" s="60">
        <v>229594</v>
      </c>
      <c r="V39" s="60">
        <v>798979</v>
      </c>
      <c r="W39" s="60">
        <v>5166356</v>
      </c>
      <c r="X39" s="60">
        <v>4811498</v>
      </c>
      <c r="Y39" s="60">
        <v>354858</v>
      </c>
      <c r="Z39" s="140">
        <v>7.38</v>
      </c>
      <c r="AA39" s="155">
        <v>3908000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108452726</v>
      </c>
      <c r="D48" s="168">
        <f>+D28+D32+D38+D42+D47</f>
        <v>0</v>
      </c>
      <c r="E48" s="169">
        <f t="shared" si="9"/>
        <v>85953947</v>
      </c>
      <c r="F48" s="73">
        <f t="shared" si="9"/>
        <v>86514000</v>
      </c>
      <c r="G48" s="73">
        <f t="shared" si="9"/>
        <v>3791195</v>
      </c>
      <c r="H48" s="73">
        <f t="shared" si="9"/>
        <v>3873312</v>
      </c>
      <c r="I48" s="73">
        <f t="shared" si="9"/>
        <v>6884931</v>
      </c>
      <c r="J48" s="73">
        <f t="shared" si="9"/>
        <v>14549438</v>
      </c>
      <c r="K48" s="73">
        <f t="shared" si="9"/>
        <v>5305825</v>
      </c>
      <c r="L48" s="73">
        <f t="shared" si="9"/>
        <v>8639125</v>
      </c>
      <c r="M48" s="73">
        <f t="shared" si="9"/>
        <v>7025574</v>
      </c>
      <c r="N48" s="73">
        <f t="shared" si="9"/>
        <v>20970524</v>
      </c>
      <c r="O48" s="73">
        <f t="shared" si="9"/>
        <v>4472438</v>
      </c>
      <c r="P48" s="73">
        <f t="shared" si="9"/>
        <v>6731621</v>
      </c>
      <c r="Q48" s="73">
        <f t="shared" si="9"/>
        <v>4745881</v>
      </c>
      <c r="R48" s="73">
        <f t="shared" si="9"/>
        <v>15949940</v>
      </c>
      <c r="S48" s="73">
        <f t="shared" si="9"/>
        <v>5165103</v>
      </c>
      <c r="T48" s="73">
        <f t="shared" si="9"/>
        <v>5342864</v>
      </c>
      <c r="U48" s="73">
        <f t="shared" si="9"/>
        <v>7305944</v>
      </c>
      <c r="V48" s="73">
        <f t="shared" si="9"/>
        <v>17813911</v>
      </c>
      <c r="W48" s="73">
        <f t="shared" si="9"/>
        <v>69283813</v>
      </c>
      <c r="X48" s="73">
        <f t="shared" si="9"/>
        <v>134513154</v>
      </c>
      <c r="Y48" s="73">
        <f t="shared" si="9"/>
        <v>-65229341</v>
      </c>
      <c r="Z48" s="170">
        <f>+IF(X48&lt;&gt;0,+(Y48/X48)*100,0)</f>
        <v>-48.49290873069559</v>
      </c>
      <c r="AA48" s="168">
        <f>+AA28+AA32+AA38+AA42+AA47</f>
        <v>86514000</v>
      </c>
    </row>
    <row r="49" spans="1:27" ht="13.5">
      <c r="A49" s="148" t="s">
        <v>49</v>
      </c>
      <c r="B49" s="149"/>
      <c r="C49" s="171">
        <f aca="true" t="shared" si="10" ref="C49:Y49">+C25-C48</f>
        <v>15762090</v>
      </c>
      <c r="D49" s="171">
        <f>+D25-D48</f>
        <v>0</v>
      </c>
      <c r="E49" s="172">
        <f t="shared" si="10"/>
        <v>56233054</v>
      </c>
      <c r="F49" s="173">
        <f t="shared" si="10"/>
        <v>47561000</v>
      </c>
      <c r="G49" s="173">
        <f t="shared" si="10"/>
        <v>45359765</v>
      </c>
      <c r="H49" s="173">
        <f t="shared" si="10"/>
        <v>46183645</v>
      </c>
      <c r="I49" s="173">
        <f t="shared" si="10"/>
        <v>-2340514</v>
      </c>
      <c r="J49" s="173">
        <f t="shared" si="10"/>
        <v>89202896</v>
      </c>
      <c r="K49" s="173">
        <f t="shared" si="10"/>
        <v>4501281</v>
      </c>
      <c r="L49" s="173">
        <f t="shared" si="10"/>
        <v>19934985</v>
      </c>
      <c r="M49" s="173">
        <f t="shared" si="10"/>
        <v>-5300537</v>
      </c>
      <c r="N49" s="173">
        <f t="shared" si="10"/>
        <v>19135729</v>
      </c>
      <c r="O49" s="173">
        <f t="shared" si="10"/>
        <v>-2738704</v>
      </c>
      <c r="P49" s="173">
        <f t="shared" si="10"/>
        <v>-4880045</v>
      </c>
      <c r="Q49" s="173">
        <f t="shared" si="10"/>
        <v>20463581</v>
      </c>
      <c r="R49" s="173">
        <f t="shared" si="10"/>
        <v>12844832</v>
      </c>
      <c r="S49" s="173">
        <f t="shared" si="10"/>
        <v>-3263456</v>
      </c>
      <c r="T49" s="173">
        <f t="shared" si="10"/>
        <v>-2398615</v>
      </c>
      <c r="U49" s="173">
        <f t="shared" si="10"/>
        <v>25296913</v>
      </c>
      <c r="V49" s="173">
        <f t="shared" si="10"/>
        <v>19634842</v>
      </c>
      <c r="W49" s="173">
        <f t="shared" si="10"/>
        <v>140818299</v>
      </c>
      <c r="X49" s="173">
        <f>IF(F25=F48,0,X25-X48)</f>
        <v>50848</v>
      </c>
      <c r="Y49" s="173">
        <f t="shared" si="10"/>
        <v>140767451</v>
      </c>
      <c r="Z49" s="174">
        <f>+IF(X49&lt;&gt;0,+(Y49/X49)*100,0)</f>
        <v>276839.7006765261</v>
      </c>
      <c r="AA49" s="171">
        <f>+AA25-AA48</f>
        <v>47561000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13502865</v>
      </c>
      <c r="D5" s="155">
        <v>0</v>
      </c>
      <c r="E5" s="156">
        <v>10080000</v>
      </c>
      <c r="F5" s="60">
        <v>13087000</v>
      </c>
      <c r="G5" s="60">
        <v>1191214</v>
      </c>
      <c r="H5" s="60">
        <v>1392135</v>
      </c>
      <c r="I5" s="60">
        <v>1396844</v>
      </c>
      <c r="J5" s="60">
        <v>3980193</v>
      </c>
      <c r="K5" s="60">
        <v>1365558</v>
      </c>
      <c r="L5" s="60">
        <v>1396797</v>
      </c>
      <c r="M5" s="60">
        <v>1270696</v>
      </c>
      <c r="N5" s="60">
        <v>4033051</v>
      </c>
      <c r="O5" s="60">
        <v>1270696</v>
      </c>
      <c r="P5" s="60">
        <v>1404039</v>
      </c>
      <c r="Q5" s="60">
        <v>1404041</v>
      </c>
      <c r="R5" s="60">
        <v>4078776</v>
      </c>
      <c r="S5" s="60">
        <v>1404300</v>
      </c>
      <c r="T5" s="60">
        <v>1401910</v>
      </c>
      <c r="U5" s="60">
        <v>1191214</v>
      </c>
      <c r="V5" s="60">
        <v>3997424</v>
      </c>
      <c r="W5" s="60">
        <v>16089444</v>
      </c>
      <c r="X5" s="60">
        <v>10080475</v>
      </c>
      <c r="Y5" s="60">
        <v>6008969</v>
      </c>
      <c r="Z5" s="140">
        <v>59.61</v>
      </c>
      <c r="AA5" s="155">
        <v>13087000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169440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169440</v>
      </c>
      <c r="Y6" s="60">
        <v>-169440</v>
      </c>
      <c r="Z6" s="140">
        <v>-100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928131</v>
      </c>
      <c r="D10" s="155">
        <v>0</v>
      </c>
      <c r="E10" s="156">
        <v>980634</v>
      </c>
      <c r="F10" s="54">
        <v>981000</v>
      </c>
      <c r="G10" s="54">
        <v>82977</v>
      </c>
      <c r="H10" s="54">
        <v>82977</v>
      </c>
      <c r="I10" s="54">
        <v>80454</v>
      </c>
      <c r="J10" s="54">
        <v>246408</v>
      </c>
      <c r="K10" s="54">
        <v>83311</v>
      </c>
      <c r="L10" s="54">
        <v>13473</v>
      </c>
      <c r="M10" s="54">
        <v>80310</v>
      </c>
      <c r="N10" s="54">
        <v>177094</v>
      </c>
      <c r="O10" s="54">
        <v>80576</v>
      </c>
      <c r="P10" s="54">
        <v>80576</v>
      </c>
      <c r="Q10" s="54">
        <v>83060</v>
      </c>
      <c r="R10" s="54">
        <v>244212</v>
      </c>
      <c r="S10" s="54">
        <v>79216</v>
      </c>
      <c r="T10" s="54">
        <v>82935</v>
      </c>
      <c r="U10" s="54">
        <v>82977</v>
      </c>
      <c r="V10" s="54">
        <v>245128</v>
      </c>
      <c r="W10" s="54">
        <v>912842</v>
      </c>
      <c r="X10" s="54">
        <v>980634</v>
      </c>
      <c r="Y10" s="54">
        <v>-67792</v>
      </c>
      <c r="Z10" s="184">
        <v>-6.91</v>
      </c>
      <c r="AA10" s="130">
        <v>981000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165337</v>
      </c>
      <c r="D12" s="155">
        <v>0</v>
      </c>
      <c r="E12" s="156">
        <v>186384</v>
      </c>
      <c r="F12" s="60">
        <v>174332</v>
      </c>
      <c r="G12" s="60">
        <v>0</v>
      </c>
      <c r="H12" s="60">
        <v>15044</v>
      </c>
      <c r="I12" s="60">
        <v>15044</v>
      </c>
      <c r="J12" s="60">
        <v>30088</v>
      </c>
      <c r="K12" s="60">
        <v>15044</v>
      </c>
      <c r="L12" s="60">
        <v>15044</v>
      </c>
      <c r="M12" s="60">
        <v>14445</v>
      </c>
      <c r="N12" s="60">
        <v>44533</v>
      </c>
      <c r="O12" s="60">
        <v>12029</v>
      </c>
      <c r="P12" s="60">
        <v>12029</v>
      </c>
      <c r="Q12" s="60">
        <v>3959</v>
      </c>
      <c r="R12" s="60">
        <v>28017</v>
      </c>
      <c r="S12" s="60">
        <v>0</v>
      </c>
      <c r="T12" s="60">
        <v>0</v>
      </c>
      <c r="U12" s="60">
        <v>15044</v>
      </c>
      <c r="V12" s="60">
        <v>15044</v>
      </c>
      <c r="W12" s="60">
        <v>117682</v>
      </c>
      <c r="X12" s="60">
        <v>186384</v>
      </c>
      <c r="Y12" s="60">
        <v>-68702</v>
      </c>
      <c r="Z12" s="140">
        <v>-36.86</v>
      </c>
      <c r="AA12" s="155">
        <v>174332</v>
      </c>
    </row>
    <row r="13" spans="1:27" ht="13.5">
      <c r="A13" s="181" t="s">
        <v>109</v>
      </c>
      <c r="B13" s="185"/>
      <c r="C13" s="155">
        <v>1419856</v>
      </c>
      <c r="D13" s="155">
        <v>0</v>
      </c>
      <c r="E13" s="156">
        <v>895000</v>
      </c>
      <c r="F13" s="60">
        <v>1500000</v>
      </c>
      <c r="G13" s="60">
        <v>123610</v>
      </c>
      <c r="H13" s="60">
        <v>196880</v>
      </c>
      <c r="I13" s="60">
        <v>262903</v>
      </c>
      <c r="J13" s="60">
        <v>583393</v>
      </c>
      <c r="K13" s="60">
        <v>186214</v>
      </c>
      <c r="L13" s="60">
        <v>149111</v>
      </c>
      <c r="M13" s="60">
        <v>211419</v>
      </c>
      <c r="N13" s="60">
        <v>546744</v>
      </c>
      <c r="O13" s="60">
        <v>211419</v>
      </c>
      <c r="P13" s="60">
        <v>204925</v>
      </c>
      <c r="Q13" s="60">
        <v>231346</v>
      </c>
      <c r="R13" s="60">
        <v>647690</v>
      </c>
      <c r="S13" s="60">
        <v>293715</v>
      </c>
      <c r="T13" s="60">
        <v>265269</v>
      </c>
      <c r="U13" s="60">
        <v>123610</v>
      </c>
      <c r="V13" s="60">
        <v>682594</v>
      </c>
      <c r="W13" s="60">
        <v>2460421</v>
      </c>
      <c r="X13" s="60">
        <v>895000</v>
      </c>
      <c r="Y13" s="60">
        <v>1565421</v>
      </c>
      <c r="Z13" s="140">
        <v>174.91</v>
      </c>
      <c r="AA13" s="155">
        <v>1500000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714010</v>
      </c>
      <c r="D16" s="155">
        <v>0</v>
      </c>
      <c r="E16" s="156">
        <v>169000</v>
      </c>
      <c r="F16" s="60">
        <v>169000</v>
      </c>
      <c r="G16" s="60">
        <v>3100</v>
      </c>
      <c r="H16" s="60">
        <v>3100</v>
      </c>
      <c r="I16" s="60">
        <v>0</v>
      </c>
      <c r="J16" s="60">
        <v>6200</v>
      </c>
      <c r="K16" s="60">
        <v>0</v>
      </c>
      <c r="L16" s="60">
        <v>0</v>
      </c>
      <c r="M16" s="60">
        <v>17700</v>
      </c>
      <c r="N16" s="60">
        <v>17700</v>
      </c>
      <c r="O16" s="60">
        <v>2400</v>
      </c>
      <c r="P16" s="60">
        <v>2400</v>
      </c>
      <c r="Q16" s="60">
        <v>0</v>
      </c>
      <c r="R16" s="60">
        <v>4800</v>
      </c>
      <c r="S16" s="60">
        <v>9500</v>
      </c>
      <c r="T16" s="60">
        <v>0</v>
      </c>
      <c r="U16" s="60">
        <v>6750</v>
      </c>
      <c r="V16" s="60">
        <v>16250</v>
      </c>
      <c r="W16" s="60">
        <v>44950</v>
      </c>
      <c r="X16" s="60">
        <v>169000</v>
      </c>
      <c r="Y16" s="60">
        <v>-124050</v>
      </c>
      <c r="Z16" s="140">
        <v>-73.4</v>
      </c>
      <c r="AA16" s="155">
        <v>169000</v>
      </c>
    </row>
    <row r="17" spans="1:27" ht="13.5">
      <c r="A17" s="181" t="s">
        <v>113</v>
      </c>
      <c r="B17" s="185"/>
      <c r="C17" s="155">
        <v>1173905</v>
      </c>
      <c r="D17" s="155">
        <v>0</v>
      </c>
      <c r="E17" s="156">
        <v>1208027</v>
      </c>
      <c r="F17" s="60">
        <v>1211000</v>
      </c>
      <c r="G17" s="60">
        <v>107382</v>
      </c>
      <c r="H17" s="60">
        <v>163710</v>
      </c>
      <c r="I17" s="60">
        <v>68476</v>
      </c>
      <c r="J17" s="60">
        <v>339568</v>
      </c>
      <c r="K17" s="60">
        <v>0</v>
      </c>
      <c r="L17" s="60">
        <v>66432</v>
      </c>
      <c r="M17" s="60">
        <v>105865</v>
      </c>
      <c r="N17" s="60">
        <v>172297</v>
      </c>
      <c r="O17" s="60">
        <v>135098</v>
      </c>
      <c r="P17" s="60">
        <v>135098</v>
      </c>
      <c r="Q17" s="60">
        <v>72645</v>
      </c>
      <c r="R17" s="60">
        <v>342841</v>
      </c>
      <c r="S17" s="60">
        <v>62043</v>
      </c>
      <c r="T17" s="60">
        <v>33205</v>
      </c>
      <c r="U17" s="60">
        <v>268634</v>
      </c>
      <c r="V17" s="60">
        <v>363882</v>
      </c>
      <c r="W17" s="60">
        <v>1218588</v>
      </c>
      <c r="X17" s="60">
        <v>1208027</v>
      </c>
      <c r="Y17" s="60">
        <v>10561</v>
      </c>
      <c r="Z17" s="140">
        <v>0.87</v>
      </c>
      <c r="AA17" s="155">
        <v>1211000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79727080</v>
      </c>
      <c r="D19" s="155">
        <v>0</v>
      </c>
      <c r="E19" s="156">
        <v>83634000</v>
      </c>
      <c r="F19" s="60">
        <v>77704000</v>
      </c>
      <c r="G19" s="60">
        <v>36639000</v>
      </c>
      <c r="H19" s="60">
        <v>36639000</v>
      </c>
      <c r="I19" s="60">
        <v>2553000</v>
      </c>
      <c r="J19" s="60">
        <v>75831000</v>
      </c>
      <c r="K19" s="60">
        <v>0</v>
      </c>
      <c r="L19" s="60">
        <v>25027000</v>
      </c>
      <c r="M19" s="60">
        <v>0</v>
      </c>
      <c r="N19" s="60">
        <v>25027000</v>
      </c>
      <c r="O19" s="60">
        <v>0</v>
      </c>
      <c r="P19" s="60">
        <v>0</v>
      </c>
      <c r="Q19" s="60">
        <v>18545000</v>
      </c>
      <c r="R19" s="60">
        <v>18545000</v>
      </c>
      <c r="S19" s="60">
        <v>0</v>
      </c>
      <c r="T19" s="60">
        <v>0</v>
      </c>
      <c r="U19" s="60">
        <v>30909000</v>
      </c>
      <c r="V19" s="60">
        <v>30909000</v>
      </c>
      <c r="W19" s="60">
        <v>150312000</v>
      </c>
      <c r="X19" s="60">
        <v>83634000</v>
      </c>
      <c r="Y19" s="60">
        <v>66678000</v>
      </c>
      <c r="Z19" s="140">
        <v>79.73</v>
      </c>
      <c r="AA19" s="155">
        <v>77704000</v>
      </c>
    </row>
    <row r="20" spans="1:27" ht="13.5">
      <c r="A20" s="181" t="s">
        <v>35</v>
      </c>
      <c r="B20" s="185"/>
      <c r="C20" s="155">
        <v>6161632</v>
      </c>
      <c r="D20" s="155">
        <v>0</v>
      </c>
      <c r="E20" s="156">
        <v>18790516</v>
      </c>
      <c r="F20" s="54">
        <v>13174668</v>
      </c>
      <c r="G20" s="54">
        <v>3677</v>
      </c>
      <c r="H20" s="54">
        <v>564111</v>
      </c>
      <c r="I20" s="54">
        <v>167696</v>
      </c>
      <c r="J20" s="54">
        <v>735484</v>
      </c>
      <c r="K20" s="54">
        <v>156979</v>
      </c>
      <c r="L20" s="54">
        <v>1906253</v>
      </c>
      <c r="M20" s="54">
        <v>24602</v>
      </c>
      <c r="N20" s="54">
        <v>2087834</v>
      </c>
      <c r="O20" s="54">
        <v>21516</v>
      </c>
      <c r="P20" s="54">
        <v>12509</v>
      </c>
      <c r="Q20" s="54">
        <v>2795411</v>
      </c>
      <c r="R20" s="54">
        <v>2829436</v>
      </c>
      <c r="S20" s="54">
        <v>52873</v>
      </c>
      <c r="T20" s="54">
        <v>1160930</v>
      </c>
      <c r="U20" s="54">
        <v>5628</v>
      </c>
      <c r="V20" s="54">
        <v>1219431</v>
      </c>
      <c r="W20" s="54">
        <v>6872185</v>
      </c>
      <c r="X20" s="54">
        <v>18791484</v>
      </c>
      <c r="Y20" s="54">
        <v>-11919299</v>
      </c>
      <c r="Z20" s="184">
        <v>-63.43</v>
      </c>
      <c r="AA20" s="130">
        <v>13174668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103792816</v>
      </c>
      <c r="D22" s="188">
        <f>SUM(D5:D21)</f>
        <v>0</v>
      </c>
      <c r="E22" s="189">
        <f t="shared" si="0"/>
        <v>116113001</v>
      </c>
      <c r="F22" s="190">
        <f t="shared" si="0"/>
        <v>108001000</v>
      </c>
      <c r="G22" s="190">
        <f t="shared" si="0"/>
        <v>38150960</v>
      </c>
      <c r="H22" s="190">
        <f t="shared" si="0"/>
        <v>39056957</v>
      </c>
      <c r="I22" s="190">
        <f t="shared" si="0"/>
        <v>4544417</v>
      </c>
      <c r="J22" s="190">
        <f t="shared" si="0"/>
        <v>81752334</v>
      </c>
      <c r="K22" s="190">
        <f t="shared" si="0"/>
        <v>1807106</v>
      </c>
      <c r="L22" s="190">
        <f t="shared" si="0"/>
        <v>28574110</v>
      </c>
      <c r="M22" s="190">
        <f t="shared" si="0"/>
        <v>1725037</v>
      </c>
      <c r="N22" s="190">
        <f t="shared" si="0"/>
        <v>32106253</v>
      </c>
      <c r="O22" s="190">
        <f t="shared" si="0"/>
        <v>1733734</v>
      </c>
      <c r="P22" s="190">
        <f t="shared" si="0"/>
        <v>1851576</v>
      </c>
      <c r="Q22" s="190">
        <f t="shared" si="0"/>
        <v>23135462</v>
      </c>
      <c r="R22" s="190">
        <f t="shared" si="0"/>
        <v>26720772</v>
      </c>
      <c r="S22" s="190">
        <f t="shared" si="0"/>
        <v>1901647</v>
      </c>
      <c r="T22" s="190">
        <f t="shared" si="0"/>
        <v>2944249</v>
      </c>
      <c r="U22" s="190">
        <f t="shared" si="0"/>
        <v>32602857</v>
      </c>
      <c r="V22" s="190">
        <f t="shared" si="0"/>
        <v>37448753</v>
      </c>
      <c r="W22" s="190">
        <f t="shared" si="0"/>
        <v>178028112</v>
      </c>
      <c r="X22" s="190">
        <f t="shared" si="0"/>
        <v>116114444</v>
      </c>
      <c r="Y22" s="190">
        <f t="shared" si="0"/>
        <v>61913668</v>
      </c>
      <c r="Z22" s="191">
        <f>+IF(X22&lt;&gt;0,+(Y22/X22)*100,0)</f>
        <v>53.32124571857744</v>
      </c>
      <c r="AA22" s="188">
        <f>SUM(AA5:AA21)</f>
        <v>108001000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20113950</v>
      </c>
      <c r="D25" s="155">
        <v>0</v>
      </c>
      <c r="E25" s="156">
        <v>29428898</v>
      </c>
      <c r="F25" s="60">
        <v>36580000</v>
      </c>
      <c r="G25" s="60">
        <v>1972346</v>
      </c>
      <c r="H25" s="60">
        <v>1972346</v>
      </c>
      <c r="I25" s="60">
        <v>1769493</v>
      </c>
      <c r="J25" s="60">
        <v>5714185</v>
      </c>
      <c r="K25" s="60">
        <v>1722302</v>
      </c>
      <c r="L25" s="60">
        <v>1978313</v>
      </c>
      <c r="M25" s="60">
        <v>3655749</v>
      </c>
      <c r="N25" s="60">
        <v>7356364</v>
      </c>
      <c r="O25" s="60">
        <v>1593460</v>
      </c>
      <c r="P25" s="60">
        <v>2260923</v>
      </c>
      <c r="Q25" s="60">
        <v>1971194</v>
      </c>
      <c r="R25" s="60">
        <v>5825577</v>
      </c>
      <c r="S25" s="60">
        <v>1702991</v>
      </c>
      <c r="T25" s="60">
        <v>1641379</v>
      </c>
      <c r="U25" s="60">
        <v>1671426</v>
      </c>
      <c r="V25" s="60">
        <v>5015796</v>
      </c>
      <c r="W25" s="60">
        <v>23911922</v>
      </c>
      <c r="X25" s="60">
        <v>29428529</v>
      </c>
      <c r="Y25" s="60">
        <v>-5516607</v>
      </c>
      <c r="Z25" s="140">
        <v>-18.75</v>
      </c>
      <c r="AA25" s="155">
        <v>36580000</v>
      </c>
    </row>
    <row r="26" spans="1:27" ht="13.5">
      <c r="A26" s="183" t="s">
        <v>38</v>
      </c>
      <c r="B26" s="182"/>
      <c r="C26" s="155">
        <v>5844773</v>
      </c>
      <c r="D26" s="155">
        <v>0</v>
      </c>
      <c r="E26" s="156">
        <v>7413026</v>
      </c>
      <c r="F26" s="60">
        <v>0</v>
      </c>
      <c r="G26" s="60">
        <v>491543</v>
      </c>
      <c r="H26" s="60">
        <v>491543</v>
      </c>
      <c r="I26" s="60">
        <v>491542</v>
      </c>
      <c r="J26" s="60">
        <v>1474628</v>
      </c>
      <c r="K26" s="60">
        <v>491542</v>
      </c>
      <c r="L26" s="60">
        <v>518438</v>
      </c>
      <c r="M26" s="60">
        <v>518438</v>
      </c>
      <c r="N26" s="60">
        <v>1528418</v>
      </c>
      <c r="O26" s="60">
        <v>518438</v>
      </c>
      <c r="P26" s="60">
        <v>518438</v>
      </c>
      <c r="Q26" s="60">
        <v>545604</v>
      </c>
      <c r="R26" s="60">
        <v>1582480</v>
      </c>
      <c r="S26" s="60">
        <v>545604</v>
      </c>
      <c r="T26" s="60">
        <v>545604</v>
      </c>
      <c r="U26" s="60">
        <v>545604</v>
      </c>
      <c r="V26" s="60">
        <v>1636812</v>
      </c>
      <c r="W26" s="60">
        <v>6222338</v>
      </c>
      <c r="X26" s="60">
        <v>7413026</v>
      </c>
      <c r="Y26" s="60">
        <v>-1190688</v>
      </c>
      <c r="Z26" s="140">
        <v>-16.06</v>
      </c>
      <c r="AA26" s="155">
        <v>0</v>
      </c>
    </row>
    <row r="27" spans="1:27" ht="13.5">
      <c r="A27" s="183" t="s">
        <v>118</v>
      </c>
      <c r="B27" s="182"/>
      <c r="C27" s="155">
        <v>584237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26010279</v>
      </c>
      <c r="D28" s="155">
        <v>0</v>
      </c>
      <c r="E28" s="156">
        <v>5000000</v>
      </c>
      <c r="F28" s="60">
        <v>6500000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5000000</v>
      </c>
      <c r="Y28" s="60">
        <v>-5000000</v>
      </c>
      <c r="Z28" s="140">
        <v>-100</v>
      </c>
      <c r="AA28" s="155">
        <v>6500000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6036509</v>
      </c>
      <c r="D31" s="155">
        <v>0</v>
      </c>
      <c r="E31" s="156">
        <v>6684646</v>
      </c>
      <c r="F31" s="60">
        <v>7468000</v>
      </c>
      <c r="G31" s="60">
        <v>518626</v>
      </c>
      <c r="H31" s="60">
        <v>120639</v>
      </c>
      <c r="I31" s="60">
        <v>1349214</v>
      </c>
      <c r="J31" s="60">
        <v>1988479</v>
      </c>
      <c r="K31" s="60">
        <v>425814</v>
      </c>
      <c r="L31" s="60">
        <v>953538</v>
      </c>
      <c r="M31" s="60">
        <v>326466</v>
      </c>
      <c r="N31" s="60">
        <v>1705818</v>
      </c>
      <c r="O31" s="60">
        <v>138459</v>
      </c>
      <c r="P31" s="60">
        <v>143597</v>
      </c>
      <c r="Q31" s="60">
        <v>113788</v>
      </c>
      <c r="R31" s="60">
        <v>395844</v>
      </c>
      <c r="S31" s="60">
        <v>502773</v>
      </c>
      <c r="T31" s="60">
        <v>791426</v>
      </c>
      <c r="U31" s="60">
        <v>506487</v>
      </c>
      <c r="V31" s="60">
        <v>1800686</v>
      </c>
      <c r="W31" s="60">
        <v>5890827</v>
      </c>
      <c r="X31" s="60">
        <v>6684687</v>
      </c>
      <c r="Y31" s="60">
        <v>-793860</v>
      </c>
      <c r="Z31" s="140">
        <v>-11.88</v>
      </c>
      <c r="AA31" s="155">
        <v>7468000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49862978</v>
      </c>
      <c r="D34" s="155">
        <v>0</v>
      </c>
      <c r="E34" s="156">
        <v>37427377</v>
      </c>
      <c r="F34" s="60">
        <v>35966000</v>
      </c>
      <c r="G34" s="60">
        <v>808680</v>
      </c>
      <c r="H34" s="60">
        <v>1288784</v>
      </c>
      <c r="I34" s="60">
        <v>3274682</v>
      </c>
      <c r="J34" s="60">
        <v>5372146</v>
      </c>
      <c r="K34" s="60">
        <v>2666167</v>
      </c>
      <c r="L34" s="60">
        <v>5188836</v>
      </c>
      <c r="M34" s="60">
        <v>2380237</v>
      </c>
      <c r="N34" s="60">
        <v>10235240</v>
      </c>
      <c r="O34" s="60">
        <v>2077397</v>
      </c>
      <c r="P34" s="60">
        <v>3808663</v>
      </c>
      <c r="Q34" s="60">
        <v>2115295</v>
      </c>
      <c r="R34" s="60">
        <v>8001355</v>
      </c>
      <c r="S34" s="60">
        <v>2413735</v>
      </c>
      <c r="T34" s="60">
        <v>2364455</v>
      </c>
      <c r="U34" s="60">
        <v>4582427</v>
      </c>
      <c r="V34" s="60">
        <v>9360617</v>
      </c>
      <c r="W34" s="60">
        <v>32969358</v>
      </c>
      <c r="X34" s="60">
        <v>37427586</v>
      </c>
      <c r="Y34" s="60">
        <v>-4458228</v>
      </c>
      <c r="Z34" s="140">
        <v>-11.91</v>
      </c>
      <c r="AA34" s="155">
        <v>35966000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144684</v>
      </c>
      <c r="N35" s="60">
        <v>144684</v>
      </c>
      <c r="O35" s="60">
        <v>144684</v>
      </c>
      <c r="P35" s="60">
        <v>0</v>
      </c>
      <c r="Q35" s="60">
        <v>0</v>
      </c>
      <c r="R35" s="60">
        <v>144684</v>
      </c>
      <c r="S35" s="60">
        <v>0</v>
      </c>
      <c r="T35" s="60">
        <v>0</v>
      </c>
      <c r="U35" s="60">
        <v>0</v>
      </c>
      <c r="V35" s="60">
        <v>0</v>
      </c>
      <c r="W35" s="60">
        <v>289368</v>
      </c>
      <c r="X35" s="60"/>
      <c r="Y35" s="60">
        <v>289368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108452726</v>
      </c>
      <c r="D36" s="188">
        <f>SUM(D25:D35)</f>
        <v>0</v>
      </c>
      <c r="E36" s="189">
        <f t="shared" si="1"/>
        <v>85953947</v>
      </c>
      <c r="F36" s="190">
        <f t="shared" si="1"/>
        <v>86514000</v>
      </c>
      <c r="G36" s="190">
        <f t="shared" si="1"/>
        <v>3791195</v>
      </c>
      <c r="H36" s="190">
        <f t="shared" si="1"/>
        <v>3873312</v>
      </c>
      <c r="I36" s="190">
        <f t="shared" si="1"/>
        <v>6884931</v>
      </c>
      <c r="J36" s="190">
        <f t="shared" si="1"/>
        <v>14549438</v>
      </c>
      <c r="K36" s="190">
        <f t="shared" si="1"/>
        <v>5305825</v>
      </c>
      <c r="L36" s="190">
        <f t="shared" si="1"/>
        <v>8639125</v>
      </c>
      <c r="M36" s="190">
        <f t="shared" si="1"/>
        <v>7025574</v>
      </c>
      <c r="N36" s="190">
        <f t="shared" si="1"/>
        <v>20970524</v>
      </c>
      <c r="O36" s="190">
        <f t="shared" si="1"/>
        <v>4472438</v>
      </c>
      <c r="P36" s="190">
        <f t="shared" si="1"/>
        <v>6731621</v>
      </c>
      <c r="Q36" s="190">
        <f t="shared" si="1"/>
        <v>4745881</v>
      </c>
      <c r="R36" s="190">
        <f t="shared" si="1"/>
        <v>15949940</v>
      </c>
      <c r="S36" s="190">
        <f t="shared" si="1"/>
        <v>5165103</v>
      </c>
      <c r="T36" s="190">
        <f t="shared" si="1"/>
        <v>5342864</v>
      </c>
      <c r="U36" s="190">
        <f t="shared" si="1"/>
        <v>7305944</v>
      </c>
      <c r="V36" s="190">
        <f t="shared" si="1"/>
        <v>17813911</v>
      </c>
      <c r="W36" s="190">
        <f t="shared" si="1"/>
        <v>69283813</v>
      </c>
      <c r="X36" s="190">
        <f t="shared" si="1"/>
        <v>85953828</v>
      </c>
      <c r="Y36" s="190">
        <f t="shared" si="1"/>
        <v>-16670015</v>
      </c>
      <c r="Z36" s="191">
        <f>+IF(X36&lt;&gt;0,+(Y36/X36)*100,0)</f>
        <v>-19.394150775925883</v>
      </c>
      <c r="AA36" s="188">
        <f>SUM(AA25:AA35)</f>
        <v>86514000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-4659910</v>
      </c>
      <c r="D38" s="199">
        <f>+D22-D36</f>
        <v>0</v>
      </c>
      <c r="E38" s="200">
        <f t="shared" si="2"/>
        <v>30159054</v>
      </c>
      <c r="F38" s="106">
        <f t="shared" si="2"/>
        <v>21487000</v>
      </c>
      <c r="G38" s="106">
        <f t="shared" si="2"/>
        <v>34359765</v>
      </c>
      <c r="H38" s="106">
        <f t="shared" si="2"/>
        <v>35183645</v>
      </c>
      <c r="I38" s="106">
        <f t="shared" si="2"/>
        <v>-2340514</v>
      </c>
      <c r="J38" s="106">
        <f t="shared" si="2"/>
        <v>67202896</v>
      </c>
      <c r="K38" s="106">
        <f t="shared" si="2"/>
        <v>-3498719</v>
      </c>
      <c r="L38" s="106">
        <f t="shared" si="2"/>
        <v>19934985</v>
      </c>
      <c r="M38" s="106">
        <f t="shared" si="2"/>
        <v>-5300537</v>
      </c>
      <c r="N38" s="106">
        <f t="shared" si="2"/>
        <v>11135729</v>
      </c>
      <c r="O38" s="106">
        <f t="shared" si="2"/>
        <v>-2738704</v>
      </c>
      <c r="P38" s="106">
        <f t="shared" si="2"/>
        <v>-4880045</v>
      </c>
      <c r="Q38" s="106">
        <f t="shared" si="2"/>
        <v>18389581</v>
      </c>
      <c r="R38" s="106">
        <f t="shared" si="2"/>
        <v>10770832</v>
      </c>
      <c r="S38" s="106">
        <f t="shared" si="2"/>
        <v>-3263456</v>
      </c>
      <c r="T38" s="106">
        <f t="shared" si="2"/>
        <v>-2398615</v>
      </c>
      <c r="U38" s="106">
        <f t="shared" si="2"/>
        <v>25296913</v>
      </c>
      <c r="V38" s="106">
        <f t="shared" si="2"/>
        <v>19634842</v>
      </c>
      <c r="W38" s="106">
        <f t="shared" si="2"/>
        <v>108744299</v>
      </c>
      <c r="X38" s="106">
        <f>IF(F22=F36,0,X22-X36)</f>
        <v>30160616</v>
      </c>
      <c r="Y38" s="106">
        <f t="shared" si="2"/>
        <v>78583683</v>
      </c>
      <c r="Z38" s="201">
        <f>+IF(X38&lt;&gt;0,+(Y38/X38)*100,0)</f>
        <v>260.55065652505243</v>
      </c>
      <c r="AA38" s="199">
        <f>+AA22-AA36</f>
        <v>21487000</v>
      </c>
    </row>
    <row r="39" spans="1:27" ht="13.5">
      <c r="A39" s="181" t="s">
        <v>46</v>
      </c>
      <c r="B39" s="185"/>
      <c r="C39" s="155">
        <v>20422000</v>
      </c>
      <c r="D39" s="155">
        <v>0</v>
      </c>
      <c r="E39" s="156">
        <v>26074000</v>
      </c>
      <c r="F39" s="60">
        <v>26074000</v>
      </c>
      <c r="G39" s="60">
        <v>11000000</v>
      </c>
      <c r="H39" s="60">
        <v>11000000</v>
      </c>
      <c r="I39" s="60">
        <v>0</v>
      </c>
      <c r="J39" s="60">
        <v>22000000</v>
      </c>
      <c r="K39" s="60">
        <v>8000000</v>
      </c>
      <c r="L39" s="60">
        <v>0</v>
      </c>
      <c r="M39" s="60">
        <v>0</v>
      </c>
      <c r="N39" s="60">
        <v>8000000</v>
      </c>
      <c r="O39" s="60">
        <v>0</v>
      </c>
      <c r="P39" s="60">
        <v>0</v>
      </c>
      <c r="Q39" s="60">
        <v>2074000</v>
      </c>
      <c r="R39" s="60">
        <v>2074000</v>
      </c>
      <c r="S39" s="60">
        <v>0</v>
      </c>
      <c r="T39" s="60">
        <v>0</v>
      </c>
      <c r="U39" s="60">
        <v>0</v>
      </c>
      <c r="V39" s="60">
        <v>0</v>
      </c>
      <c r="W39" s="60">
        <v>32074000</v>
      </c>
      <c r="X39" s="60">
        <v>26074000</v>
      </c>
      <c r="Y39" s="60">
        <v>6000000</v>
      </c>
      <c r="Z39" s="140">
        <v>23.01</v>
      </c>
      <c r="AA39" s="155">
        <v>26074000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15762090</v>
      </c>
      <c r="D42" s="206">
        <f>SUM(D38:D41)</f>
        <v>0</v>
      </c>
      <c r="E42" s="207">
        <f t="shared" si="3"/>
        <v>56233054</v>
      </c>
      <c r="F42" s="88">
        <f t="shared" si="3"/>
        <v>47561000</v>
      </c>
      <c r="G42" s="88">
        <f t="shared" si="3"/>
        <v>45359765</v>
      </c>
      <c r="H42" s="88">
        <f t="shared" si="3"/>
        <v>46183645</v>
      </c>
      <c r="I42" s="88">
        <f t="shared" si="3"/>
        <v>-2340514</v>
      </c>
      <c r="J42" s="88">
        <f t="shared" si="3"/>
        <v>89202896</v>
      </c>
      <c r="K42" s="88">
        <f t="shared" si="3"/>
        <v>4501281</v>
      </c>
      <c r="L42" s="88">
        <f t="shared" si="3"/>
        <v>19934985</v>
      </c>
      <c r="M42" s="88">
        <f t="shared" si="3"/>
        <v>-5300537</v>
      </c>
      <c r="N42" s="88">
        <f t="shared" si="3"/>
        <v>19135729</v>
      </c>
      <c r="O42" s="88">
        <f t="shared" si="3"/>
        <v>-2738704</v>
      </c>
      <c r="P42" s="88">
        <f t="shared" si="3"/>
        <v>-4880045</v>
      </c>
      <c r="Q42" s="88">
        <f t="shared" si="3"/>
        <v>20463581</v>
      </c>
      <c r="R42" s="88">
        <f t="shared" si="3"/>
        <v>12844832</v>
      </c>
      <c r="S42" s="88">
        <f t="shared" si="3"/>
        <v>-3263456</v>
      </c>
      <c r="T42" s="88">
        <f t="shared" si="3"/>
        <v>-2398615</v>
      </c>
      <c r="U42" s="88">
        <f t="shared" si="3"/>
        <v>25296913</v>
      </c>
      <c r="V42" s="88">
        <f t="shared" si="3"/>
        <v>19634842</v>
      </c>
      <c r="W42" s="88">
        <f t="shared" si="3"/>
        <v>140818299</v>
      </c>
      <c r="X42" s="88">
        <f t="shared" si="3"/>
        <v>56234616</v>
      </c>
      <c r="Y42" s="88">
        <f t="shared" si="3"/>
        <v>84583683</v>
      </c>
      <c r="Z42" s="208">
        <f>+IF(X42&lt;&gt;0,+(Y42/X42)*100,0)</f>
        <v>150.4121287144559</v>
      </c>
      <c r="AA42" s="206">
        <f>SUM(AA38:AA41)</f>
        <v>47561000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15762090</v>
      </c>
      <c r="D44" s="210">
        <f>+D42-D43</f>
        <v>0</v>
      </c>
      <c r="E44" s="211">
        <f t="shared" si="4"/>
        <v>56233054</v>
      </c>
      <c r="F44" s="77">
        <f t="shared" si="4"/>
        <v>47561000</v>
      </c>
      <c r="G44" s="77">
        <f t="shared" si="4"/>
        <v>45359765</v>
      </c>
      <c r="H44" s="77">
        <f t="shared" si="4"/>
        <v>46183645</v>
      </c>
      <c r="I44" s="77">
        <f t="shared" si="4"/>
        <v>-2340514</v>
      </c>
      <c r="J44" s="77">
        <f t="shared" si="4"/>
        <v>89202896</v>
      </c>
      <c r="K44" s="77">
        <f t="shared" si="4"/>
        <v>4501281</v>
      </c>
      <c r="L44" s="77">
        <f t="shared" si="4"/>
        <v>19934985</v>
      </c>
      <c r="M44" s="77">
        <f t="shared" si="4"/>
        <v>-5300537</v>
      </c>
      <c r="N44" s="77">
        <f t="shared" si="4"/>
        <v>19135729</v>
      </c>
      <c r="O44" s="77">
        <f t="shared" si="4"/>
        <v>-2738704</v>
      </c>
      <c r="P44" s="77">
        <f t="shared" si="4"/>
        <v>-4880045</v>
      </c>
      <c r="Q44" s="77">
        <f t="shared" si="4"/>
        <v>20463581</v>
      </c>
      <c r="R44" s="77">
        <f t="shared" si="4"/>
        <v>12844832</v>
      </c>
      <c r="S44" s="77">
        <f t="shared" si="4"/>
        <v>-3263456</v>
      </c>
      <c r="T44" s="77">
        <f t="shared" si="4"/>
        <v>-2398615</v>
      </c>
      <c r="U44" s="77">
        <f t="shared" si="4"/>
        <v>25296913</v>
      </c>
      <c r="V44" s="77">
        <f t="shared" si="4"/>
        <v>19634842</v>
      </c>
      <c r="W44" s="77">
        <f t="shared" si="4"/>
        <v>140818299</v>
      </c>
      <c r="X44" s="77">
        <f t="shared" si="4"/>
        <v>56234616</v>
      </c>
      <c r="Y44" s="77">
        <f t="shared" si="4"/>
        <v>84583683</v>
      </c>
      <c r="Z44" s="212">
        <f>+IF(X44&lt;&gt;0,+(Y44/X44)*100,0)</f>
        <v>150.4121287144559</v>
      </c>
      <c r="AA44" s="210">
        <f>+AA42-AA43</f>
        <v>47561000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15762090</v>
      </c>
      <c r="D46" s="206">
        <f>SUM(D44:D45)</f>
        <v>0</v>
      </c>
      <c r="E46" s="207">
        <f t="shared" si="5"/>
        <v>56233054</v>
      </c>
      <c r="F46" s="88">
        <f t="shared" si="5"/>
        <v>47561000</v>
      </c>
      <c r="G46" s="88">
        <f t="shared" si="5"/>
        <v>45359765</v>
      </c>
      <c r="H46" s="88">
        <f t="shared" si="5"/>
        <v>46183645</v>
      </c>
      <c r="I46" s="88">
        <f t="shared" si="5"/>
        <v>-2340514</v>
      </c>
      <c r="J46" s="88">
        <f t="shared" si="5"/>
        <v>89202896</v>
      </c>
      <c r="K46" s="88">
        <f t="shared" si="5"/>
        <v>4501281</v>
      </c>
      <c r="L46" s="88">
        <f t="shared" si="5"/>
        <v>19934985</v>
      </c>
      <c r="M46" s="88">
        <f t="shared" si="5"/>
        <v>-5300537</v>
      </c>
      <c r="N46" s="88">
        <f t="shared" si="5"/>
        <v>19135729</v>
      </c>
      <c r="O46" s="88">
        <f t="shared" si="5"/>
        <v>-2738704</v>
      </c>
      <c r="P46" s="88">
        <f t="shared" si="5"/>
        <v>-4880045</v>
      </c>
      <c r="Q46" s="88">
        <f t="shared" si="5"/>
        <v>20463581</v>
      </c>
      <c r="R46" s="88">
        <f t="shared" si="5"/>
        <v>12844832</v>
      </c>
      <c r="S46" s="88">
        <f t="shared" si="5"/>
        <v>-3263456</v>
      </c>
      <c r="T46" s="88">
        <f t="shared" si="5"/>
        <v>-2398615</v>
      </c>
      <c r="U46" s="88">
        <f t="shared" si="5"/>
        <v>25296913</v>
      </c>
      <c r="V46" s="88">
        <f t="shared" si="5"/>
        <v>19634842</v>
      </c>
      <c r="W46" s="88">
        <f t="shared" si="5"/>
        <v>140818299</v>
      </c>
      <c r="X46" s="88">
        <f t="shared" si="5"/>
        <v>56234616</v>
      </c>
      <c r="Y46" s="88">
        <f t="shared" si="5"/>
        <v>84583683</v>
      </c>
      <c r="Z46" s="208">
        <f>+IF(X46&lt;&gt;0,+(Y46/X46)*100,0)</f>
        <v>150.4121287144559</v>
      </c>
      <c r="AA46" s="206">
        <f>SUM(AA44:AA45)</f>
        <v>47561000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15762090</v>
      </c>
      <c r="D48" s="217">
        <f>SUM(D46:D47)</f>
        <v>0</v>
      </c>
      <c r="E48" s="218">
        <f t="shared" si="6"/>
        <v>56233054</v>
      </c>
      <c r="F48" s="219">
        <f t="shared" si="6"/>
        <v>47561000</v>
      </c>
      <c r="G48" s="219">
        <f t="shared" si="6"/>
        <v>45359765</v>
      </c>
      <c r="H48" s="220">
        <f t="shared" si="6"/>
        <v>46183645</v>
      </c>
      <c r="I48" s="220">
        <f t="shared" si="6"/>
        <v>-2340514</v>
      </c>
      <c r="J48" s="220">
        <f t="shared" si="6"/>
        <v>89202896</v>
      </c>
      <c r="K48" s="220">
        <f t="shared" si="6"/>
        <v>4501281</v>
      </c>
      <c r="L48" s="220">
        <f t="shared" si="6"/>
        <v>19934985</v>
      </c>
      <c r="M48" s="219">
        <f t="shared" si="6"/>
        <v>-5300537</v>
      </c>
      <c r="N48" s="219">
        <f t="shared" si="6"/>
        <v>19135729</v>
      </c>
      <c r="O48" s="220">
        <f t="shared" si="6"/>
        <v>-2738704</v>
      </c>
      <c r="P48" s="220">
        <f t="shared" si="6"/>
        <v>-4880045</v>
      </c>
      <c r="Q48" s="220">
        <f t="shared" si="6"/>
        <v>20463581</v>
      </c>
      <c r="R48" s="220">
        <f t="shared" si="6"/>
        <v>12844832</v>
      </c>
      <c r="S48" s="220">
        <f t="shared" si="6"/>
        <v>-3263456</v>
      </c>
      <c r="T48" s="219">
        <f t="shared" si="6"/>
        <v>-2398615</v>
      </c>
      <c r="U48" s="219">
        <f t="shared" si="6"/>
        <v>25296913</v>
      </c>
      <c r="V48" s="220">
        <f t="shared" si="6"/>
        <v>19634842</v>
      </c>
      <c r="W48" s="220">
        <f t="shared" si="6"/>
        <v>140818299</v>
      </c>
      <c r="X48" s="220">
        <f t="shared" si="6"/>
        <v>56234616</v>
      </c>
      <c r="Y48" s="220">
        <f t="shared" si="6"/>
        <v>84583683</v>
      </c>
      <c r="Z48" s="221">
        <f>+IF(X48&lt;&gt;0,+(Y48/X48)*100,0)</f>
        <v>150.4121287144559</v>
      </c>
      <c r="AA48" s="222">
        <f>SUM(AA46:AA47)</f>
        <v>47561000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27155257</v>
      </c>
      <c r="D5" s="153">
        <f>SUM(D6:D8)</f>
        <v>0</v>
      </c>
      <c r="E5" s="154">
        <f t="shared" si="0"/>
        <v>39686406</v>
      </c>
      <c r="F5" s="100">
        <f t="shared" si="0"/>
        <v>46657701</v>
      </c>
      <c r="G5" s="100">
        <f t="shared" si="0"/>
        <v>2682589</v>
      </c>
      <c r="H5" s="100">
        <f t="shared" si="0"/>
        <v>8284291</v>
      </c>
      <c r="I5" s="100">
        <f t="shared" si="0"/>
        <v>8292815</v>
      </c>
      <c r="J5" s="100">
        <f t="shared" si="0"/>
        <v>19259695</v>
      </c>
      <c r="K5" s="100">
        <f t="shared" si="0"/>
        <v>4977318</v>
      </c>
      <c r="L5" s="100">
        <f t="shared" si="0"/>
        <v>5893686</v>
      </c>
      <c r="M5" s="100">
        <f t="shared" si="0"/>
        <v>3589050</v>
      </c>
      <c r="N5" s="100">
        <f t="shared" si="0"/>
        <v>14460054</v>
      </c>
      <c r="O5" s="100">
        <f t="shared" si="0"/>
        <v>8112</v>
      </c>
      <c r="P5" s="100">
        <f t="shared" si="0"/>
        <v>3589050</v>
      </c>
      <c r="Q5" s="100">
        <f t="shared" si="0"/>
        <v>11469</v>
      </c>
      <c r="R5" s="100">
        <f t="shared" si="0"/>
        <v>3608631</v>
      </c>
      <c r="S5" s="100">
        <f t="shared" si="0"/>
        <v>633851</v>
      </c>
      <c r="T5" s="100">
        <f t="shared" si="0"/>
        <v>494246</v>
      </c>
      <c r="U5" s="100">
        <f t="shared" si="0"/>
        <v>3828464</v>
      </c>
      <c r="V5" s="100">
        <f t="shared" si="0"/>
        <v>4956561</v>
      </c>
      <c r="W5" s="100">
        <f t="shared" si="0"/>
        <v>42284941</v>
      </c>
      <c r="X5" s="100">
        <f t="shared" si="0"/>
        <v>46657701</v>
      </c>
      <c r="Y5" s="100">
        <f t="shared" si="0"/>
        <v>-4372760</v>
      </c>
      <c r="Z5" s="137">
        <f>+IF(X5&lt;&gt;0,+(Y5/X5)*100,0)</f>
        <v>-9.37200056213657</v>
      </c>
      <c r="AA5" s="153">
        <f>SUM(AA6:AA8)</f>
        <v>46657701</v>
      </c>
    </row>
    <row r="6" spans="1:27" ht="13.5">
      <c r="A6" s="138" t="s">
        <v>75</v>
      </c>
      <c r="B6" s="136"/>
      <c r="C6" s="155"/>
      <c r="D6" s="155"/>
      <c r="E6" s="156">
        <v>750000</v>
      </c>
      <c r="F6" s="60">
        <v>525000</v>
      </c>
      <c r="G6" s="60">
        <v>158228</v>
      </c>
      <c r="H6" s="60">
        <v>158228</v>
      </c>
      <c r="I6" s="60">
        <v>158228</v>
      </c>
      <c r="J6" s="60">
        <v>474684</v>
      </c>
      <c r="K6" s="60">
        <v>96300</v>
      </c>
      <c r="L6" s="60">
        <v>36404</v>
      </c>
      <c r="M6" s="60">
        <v>160104</v>
      </c>
      <c r="N6" s="60">
        <v>292808</v>
      </c>
      <c r="O6" s="60"/>
      <c r="P6" s="60">
        <v>160104</v>
      </c>
      <c r="Q6" s="60"/>
      <c r="R6" s="60">
        <v>160104</v>
      </c>
      <c r="S6" s="60"/>
      <c r="T6" s="60"/>
      <c r="U6" s="60"/>
      <c r="V6" s="60"/>
      <c r="W6" s="60">
        <v>927596</v>
      </c>
      <c r="X6" s="60">
        <v>525000</v>
      </c>
      <c r="Y6" s="60">
        <v>402596</v>
      </c>
      <c r="Z6" s="140">
        <v>76.68</v>
      </c>
      <c r="AA6" s="62">
        <v>525000</v>
      </c>
    </row>
    <row r="7" spans="1:27" ht="13.5">
      <c r="A7" s="138" t="s">
        <v>76</v>
      </c>
      <c r="B7" s="136"/>
      <c r="C7" s="157"/>
      <c r="D7" s="157"/>
      <c r="E7" s="158">
        <v>193000</v>
      </c>
      <c r="F7" s="159">
        <v>193000</v>
      </c>
      <c r="G7" s="159">
        <v>13416</v>
      </c>
      <c r="H7" s="159">
        <v>13416</v>
      </c>
      <c r="I7" s="159">
        <v>13416</v>
      </c>
      <c r="J7" s="159">
        <v>40248</v>
      </c>
      <c r="K7" s="159"/>
      <c r="L7" s="159"/>
      <c r="M7" s="159"/>
      <c r="N7" s="159"/>
      <c r="O7" s="159"/>
      <c r="P7" s="159"/>
      <c r="Q7" s="159">
        <v>11469</v>
      </c>
      <c r="R7" s="159">
        <v>11469</v>
      </c>
      <c r="S7" s="159"/>
      <c r="T7" s="159">
        <v>76059</v>
      </c>
      <c r="U7" s="159"/>
      <c r="V7" s="159">
        <v>76059</v>
      </c>
      <c r="W7" s="159">
        <v>127776</v>
      </c>
      <c r="X7" s="159">
        <v>193000</v>
      </c>
      <c r="Y7" s="159">
        <v>-65224</v>
      </c>
      <c r="Z7" s="141">
        <v>-33.79</v>
      </c>
      <c r="AA7" s="225">
        <v>193000</v>
      </c>
    </row>
    <row r="8" spans="1:27" ht="13.5">
      <c r="A8" s="138" t="s">
        <v>77</v>
      </c>
      <c r="B8" s="136"/>
      <c r="C8" s="155">
        <v>27155257</v>
      </c>
      <c r="D8" s="155"/>
      <c r="E8" s="156">
        <v>38743406</v>
      </c>
      <c r="F8" s="60">
        <v>45939701</v>
      </c>
      <c r="G8" s="60">
        <v>2510945</v>
      </c>
      <c r="H8" s="60">
        <v>8112647</v>
      </c>
      <c r="I8" s="60">
        <v>8121171</v>
      </c>
      <c r="J8" s="60">
        <v>18744763</v>
      </c>
      <c r="K8" s="60">
        <v>4881018</v>
      </c>
      <c r="L8" s="60">
        <v>5857282</v>
      </c>
      <c r="M8" s="60">
        <v>3428946</v>
      </c>
      <c r="N8" s="60">
        <v>14167246</v>
      </c>
      <c r="O8" s="60">
        <v>8112</v>
      </c>
      <c r="P8" s="60">
        <v>3428946</v>
      </c>
      <c r="Q8" s="60"/>
      <c r="R8" s="60">
        <v>3437058</v>
      </c>
      <c r="S8" s="60">
        <v>633851</v>
      </c>
      <c r="T8" s="60">
        <v>418187</v>
      </c>
      <c r="U8" s="60">
        <v>3828464</v>
      </c>
      <c r="V8" s="60">
        <v>4880502</v>
      </c>
      <c r="W8" s="60">
        <v>41229569</v>
      </c>
      <c r="X8" s="60">
        <v>45939701</v>
      </c>
      <c r="Y8" s="60">
        <v>-4710132</v>
      </c>
      <c r="Z8" s="140">
        <v>-10.25</v>
      </c>
      <c r="AA8" s="62">
        <v>45939701</v>
      </c>
    </row>
    <row r="9" spans="1:27" ht="13.5">
      <c r="A9" s="135" t="s">
        <v>78</v>
      </c>
      <c r="B9" s="136"/>
      <c r="C9" s="153">
        <f aca="true" t="shared" si="1" ref="C9:Y9">SUM(C10:C14)</f>
        <v>1399117</v>
      </c>
      <c r="D9" s="153">
        <f>SUM(D10:D14)</f>
        <v>0</v>
      </c>
      <c r="E9" s="154">
        <f t="shared" si="1"/>
        <v>2850500</v>
      </c>
      <c r="F9" s="100">
        <f t="shared" si="1"/>
        <v>2381299</v>
      </c>
      <c r="G9" s="100">
        <f t="shared" si="1"/>
        <v>20404</v>
      </c>
      <c r="H9" s="100">
        <f t="shared" si="1"/>
        <v>125367</v>
      </c>
      <c r="I9" s="100">
        <f t="shared" si="1"/>
        <v>125367</v>
      </c>
      <c r="J9" s="100">
        <f t="shared" si="1"/>
        <v>271138</v>
      </c>
      <c r="K9" s="100">
        <f t="shared" si="1"/>
        <v>18568</v>
      </c>
      <c r="L9" s="100">
        <f t="shared" si="1"/>
        <v>0</v>
      </c>
      <c r="M9" s="100">
        <f t="shared" si="1"/>
        <v>323860</v>
      </c>
      <c r="N9" s="100">
        <f t="shared" si="1"/>
        <v>342428</v>
      </c>
      <c r="O9" s="100">
        <f t="shared" si="1"/>
        <v>15558</v>
      </c>
      <c r="P9" s="100">
        <f t="shared" si="1"/>
        <v>323860</v>
      </c>
      <c r="Q9" s="100">
        <f t="shared" si="1"/>
        <v>6292</v>
      </c>
      <c r="R9" s="100">
        <f t="shared" si="1"/>
        <v>345710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959276</v>
      </c>
      <c r="X9" s="100">
        <f t="shared" si="1"/>
        <v>2381299</v>
      </c>
      <c r="Y9" s="100">
        <f t="shared" si="1"/>
        <v>-1422023</v>
      </c>
      <c r="Z9" s="137">
        <f>+IF(X9&lt;&gt;0,+(Y9/X9)*100,0)</f>
        <v>-59.71627250504872</v>
      </c>
      <c r="AA9" s="102">
        <f>SUM(AA10:AA14)</f>
        <v>2381299</v>
      </c>
    </row>
    <row r="10" spans="1:27" ht="13.5">
      <c r="A10" s="138" t="s">
        <v>79</v>
      </c>
      <c r="B10" s="136"/>
      <c r="C10" s="155">
        <v>1399117</v>
      </c>
      <c r="D10" s="155"/>
      <c r="E10" s="156">
        <v>1999000</v>
      </c>
      <c r="F10" s="60">
        <v>1680983</v>
      </c>
      <c r="G10" s="60">
        <v>20404</v>
      </c>
      <c r="H10" s="60">
        <v>125367</v>
      </c>
      <c r="I10" s="60">
        <v>125367</v>
      </c>
      <c r="J10" s="60">
        <v>271138</v>
      </c>
      <c r="K10" s="60">
        <v>18568</v>
      </c>
      <c r="L10" s="60"/>
      <c r="M10" s="60">
        <v>7860</v>
      </c>
      <c r="N10" s="60">
        <v>26428</v>
      </c>
      <c r="O10" s="60">
        <v>15558</v>
      </c>
      <c r="P10" s="60">
        <v>7860</v>
      </c>
      <c r="Q10" s="60"/>
      <c r="R10" s="60">
        <v>23418</v>
      </c>
      <c r="S10" s="60"/>
      <c r="T10" s="60"/>
      <c r="U10" s="60"/>
      <c r="V10" s="60"/>
      <c r="W10" s="60">
        <v>320984</v>
      </c>
      <c r="X10" s="60">
        <v>1680983</v>
      </c>
      <c r="Y10" s="60">
        <v>-1359999</v>
      </c>
      <c r="Z10" s="140">
        <v>-80.9</v>
      </c>
      <c r="AA10" s="62">
        <v>1680983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851500</v>
      </c>
      <c r="F12" s="60">
        <v>700316</v>
      </c>
      <c r="G12" s="60"/>
      <c r="H12" s="60"/>
      <c r="I12" s="60"/>
      <c r="J12" s="60"/>
      <c r="K12" s="60"/>
      <c r="L12" s="60"/>
      <c r="M12" s="60">
        <v>316000</v>
      </c>
      <c r="N12" s="60">
        <v>316000</v>
      </c>
      <c r="O12" s="60"/>
      <c r="P12" s="60">
        <v>316000</v>
      </c>
      <c r="Q12" s="60">
        <v>6292</v>
      </c>
      <c r="R12" s="60">
        <v>322292</v>
      </c>
      <c r="S12" s="60"/>
      <c r="T12" s="60"/>
      <c r="U12" s="60"/>
      <c r="V12" s="60"/>
      <c r="W12" s="60">
        <v>638292</v>
      </c>
      <c r="X12" s="60">
        <v>700316</v>
      </c>
      <c r="Y12" s="60">
        <v>-62024</v>
      </c>
      <c r="Z12" s="140">
        <v>-8.86</v>
      </c>
      <c r="AA12" s="62">
        <v>700316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50000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50000</v>
      </c>
      <c r="Y15" s="100">
        <f t="shared" si="2"/>
        <v>-50000</v>
      </c>
      <c r="Z15" s="137">
        <f>+IF(X15&lt;&gt;0,+(Y15/X15)*100,0)</f>
        <v>-100</v>
      </c>
      <c r="AA15" s="102">
        <f>SUM(AA16:AA18)</f>
        <v>50000</v>
      </c>
    </row>
    <row r="16" spans="1:27" ht="13.5">
      <c r="A16" s="138" t="s">
        <v>85</v>
      </c>
      <c r="B16" s="136"/>
      <c r="C16" s="155"/>
      <c r="D16" s="155"/>
      <c r="E16" s="156"/>
      <c r="F16" s="60">
        <v>50000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50000</v>
      </c>
      <c r="Y16" s="60">
        <v>-50000</v>
      </c>
      <c r="Z16" s="140">
        <v>-100</v>
      </c>
      <c r="AA16" s="62">
        <v>50000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28554374</v>
      </c>
      <c r="D25" s="217">
        <f>+D5+D9+D15+D19+D24</f>
        <v>0</v>
      </c>
      <c r="E25" s="230">
        <f t="shared" si="4"/>
        <v>42536906</v>
      </c>
      <c r="F25" s="219">
        <f t="shared" si="4"/>
        <v>49089000</v>
      </c>
      <c r="G25" s="219">
        <f t="shared" si="4"/>
        <v>2702993</v>
      </c>
      <c r="H25" s="219">
        <f t="shared" si="4"/>
        <v>8409658</v>
      </c>
      <c r="I25" s="219">
        <f t="shared" si="4"/>
        <v>8418182</v>
      </c>
      <c r="J25" s="219">
        <f t="shared" si="4"/>
        <v>19530833</v>
      </c>
      <c r="K25" s="219">
        <f t="shared" si="4"/>
        <v>4995886</v>
      </c>
      <c r="L25" s="219">
        <f t="shared" si="4"/>
        <v>5893686</v>
      </c>
      <c r="M25" s="219">
        <f t="shared" si="4"/>
        <v>3912910</v>
      </c>
      <c r="N25" s="219">
        <f t="shared" si="4"/>
        <v>14802482</v>
      </c>
      <c r="O25" s="219">
        <f t="shared" si="4"/>
        <v>23670</v>
      </c>
      <c r="P25" s="219">
        <f t="shared" si="4"/>
        <v>3912910</v>
      </c>
      <c r="Q25" s="219">
        <f t="shared" si="4"/>
        <v>17761</v>
      </c>
      <c r="R25" s="219">
        <f t="shared" si="4"/>
        <v>3954341</v>
      </c>
      <c r="S25" s="219">
        <f t="shared" si="4"/>
        <v>633851</v>
      </c>
      <c r="T25" s="219">
        <f t="shared" si="4"/>
        <v>494246</v>
      </c>
      <c r="U25" s="219">
        <f t="shared" si="4"/>
        <v>3828464</v>
      </c>
      <c r="V25" s="219">
        <f t="shared" si="4"/>
        <v>4956561</v>
      </c>
      <c r="W25" s="219">
        <f t="shared" si="4"/>
        <v>43244217</v>
      </c>
      <c r="X25" s="219">
        <f t="shared" si="4"/>
        <v>49089000</v>
      </c>
      <c r="Y25" s="219">
        <f t="shared" si="4"/>
        <v>-5844783</v>
      </c>
      <c r="Z25" s="231">
        <f>+IF(X25&lt;&gt;0,+(Y25/X25)*100,0)</f>
        <v>-11.906502475096254</v>
      </c>
      <c r="AA25" s="232">
        <f>+AA5+AA9+AA15+AA19+AA24</f>
        <v>49089000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20422000</v>
      </c>
      <c r="D28" s="155"/>
      <c r="E28" s="156">
        <v>26074000</v>
      </c>
      <c r="F28" s="60">
        <v>26074000</v>
      </c>
      <c r="G28" s="60"/>
      <c r="H28" s="60">
        <v>5622825</v>
      </c>
      <c r="I28" s="60">
        <v>5622825</v>
      </c>
      <c r="J28" s="60">
        <v>11245650</v>
      </c>
      <c r="K28" s="60">
        <v>3659470</v>
      </c>
      <c r="L28" s="60">
        <v>4558731</v>
      </c>
      <c r="M28" s="60">
        <v>2326063</v>
      </c>
      <c r="N28" s="60">
        <v>10544264</v>
      </c>
      <c r="O28" s="60"/>
      <c r="P28" s="60">
        <v>2326063</v>
      </c>
      <c r="Q28" s="60"/>
      <c r="R28" s="60">
        <v>2326063</v>
      </c>
      <c r="S28" s="60">
        <v>633851</v>
      </c>
      <c r="T28" s="60">
        <v>418187</v>
      </c>
      <c r="U28" s="60">
        <v>1776346</v>
      </c>
      <c r="V28" s="60">
        <v>2828384</v>
      </c>
      <c r="W28" s="60">
        <v>26944361</v>
      </c>
      <c r="X28" s="60">
        <v>26074000</v>
      </c>
      <c r="Y28" s="60">
        <v>870361</v>
      </c>
      <c r="Z28" s="140">
        <v>3.34</v>
      </c>
      <c r="AA28" s="155">
        <v>26074000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>
        <v>6292</v>
      </c>
      <c r="R31" s="60">
        <v>6292</v>
      </c>
      <c r="S31" s="60"/>
      <c r="T31" s="60"/>
      <c r="U31" s="60"/>
      <c r="V31" s="60"/>
      <c r="W31" s="60">
        <v>6292</v>
      </c>
      <c r="X31" s="60"/>
      <c r="Y31" s="60">
        <v>6292</v>
      </c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20422000</v>
      </c>
      <c r="D32" s="210">
        <f>SUM(D28:D31)</f>
        <v>0</v>
      </c>
      <c r="E32" s="211">
        <f t="shared" si="5"/>
        <v>26074000</v>
      </c>
      <c r="F32" s="77">
        <f t="shared" si="5"/>
        <v>26074000</v>
      </c>
      <c r="G32" s="77">
        <f t="shared" si="5"/>
        <v>0</v>
      </c>
      <c r="H32" s="77">
        <f t="shared" si="5"/>
        <v>5622825</v>
      </c>
      <c r="I32" s="77">
        <f t="shared" si="5"/>
        <v>5622825</v>
      </c>
      <c r="J32" s="77">
        <f t="shared" si="5"/>
        <v>11245650</v>
      </c>
      <c r="K32" s="77">
        <f t="shared" si="5"/>
        <v>3659470</v>
      </c>
      <c r="L32" s="77">
        <f t="shared" si="5"/>
        <v>4558731</v>
      </c>
      <c r="M32" s="77">
        <f t="shared" si="5"/>
        <v>2326063</v>
      </c>
      <c r="N32" s="77">
        <f t="shared" si="5"/>
        <v>10544264</v>
      </c>
      <c r="O32" s="77">
        <f t="shared" si="5"/>
        <v>0</v>
      </c>
      <c r="P32" s="77">
        <f t="shared" si="5"/>
        <v>2326063</v>
      </c>
      <c r="Q32" s="77">
        <f t="shared" si="5"/>
        <v>6292</v>
      </c>
      <c r="R32" s="77">
        <f t="shared" si="5"/>
        <v>2332355</v>
      </c>
      <c r="S32" s="77">
        <f t="shared" si="5"/>
        <v>633851</v>
      </c>
      <c r="T32" s="77">
        <f t="shared" si="5"/>
        <v>418187</v>
      </c>
      <c r="U32" s="77">
        <f t="shared" si="5"/>
        <v>1776346</v>
      </c>
      <c r="V32" s="77">
        <f t="shared" si="5"/>
        <v>2828384</v>
      </c>
      <c r="W32" s="77">
        <f t="shared" si="5"/>
        <v>26950653</v>
      </c>
      <c r="X32" s="77">
        <f t="shared" si="5"/>
        <v>26074000</v>
      </c>
      <c r="Y32" s="77">
        <f t="shared" si="5"/>
        <v>876653</v>
      </c>
      <c r="Z32" s="212">
        <f>+IF(X32&lt;&gt;0,+(Y32/X32)*100,0)</f>
        <v>3.3621730459461534</v>
      </c>
      <c r="AA32" s="79">
        <f>SUM(AA28:AA31)</f>
        <v>26074000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8132374</v>
      </c>
      <c r="D35" s="155"/>
      <c r="E35" s="156">
        <v>16462906</v>
      </c>
      <c r="F35" s="60">
        <v>23015000</v>
      </c>
      <c r="G35" s="60">
        <v>2702993</v>
      </c>
      <c r="H35" s="60">
        <v>2786833</v>
      </c>
      <c r="I35" s="60">
        <v>2795357</v>
      </c>
      <c r="J35" s="60">
        <v>8285183</v>
      </c>
      <c r="K35" s="60">
        <v>1336416</v>
      </c>
      <c r="L35" s="60">
        <v>1334955</v>
      </c>
      <c r="M35" s="60">
        <v>1586847</v>
      </c>
      <c r="N35" s="60">
        <v>4258218</v>
      </c>
      <c r="O35" s="60">
        <v>23670</v>
      </c>
      <c r="P35" s="60">
        <v>1586847</v>
      </c>
      <c r="Q35" s="60">
        <v>11469</v>
      </c>
      <c r="R35" s="60">
        <v>1621986</v>
      </c>
      <c r="S35" s="60"/>
      <c r="T35" s="60">
        <v>76059</v>
      </c>
      <c r="U35" s="60">
        <v>2052118</v>
      </c>
      <c r="V35" s="60">
        <v>2128177</v>
      </c>
      <c r="W35" s="60">
        <v>16293564</v>
      </c>
      <c r="X35" s="60">
        <v>23015000</v>
      </c>
      <c r="Y35" s="60">
        <v>-6721436</v>
      </c>
      <c r="Z35" s="140">
        <v>-29.2</v>
      </c>
      <c r="AA35" s="62">
        <v>23015000</v>
      </c>
    </row>
    <row r="36" spans="1:27" ht="13.5">
      <c r="A36" s="238" t="s">
        <v>139</v>
      </c>
      <c r="B36" s="149"/>
      <c r="C36" s="222">
        <f aca="true" t="shared" si="6" ref="C36:Y36">SUM(C32:C35)</f>
        <v>28554374</v>
      </c>
      <c r="D36" s="222">
        <f>SUM(D32:D35)</f>
        <v>0</v>
      </c>
      <c r="E36" s="218">
        <f t="shared" si="6"/>
        <v>42536906</v>
      </c>
      <c r="F36" s="220">
        <f t="shared" si="6"/>
        <v>49089000</v>
      </c>
      <c r="G36" s="220">
        <f t="shared" si="6"/>
        <v>2702993</v>
      </c>
      <c r="H36" s="220">
        <f t="shared" si="6"/>
        <v>8409658</v>
      </c>
      <c r="I36" s="220">
        <f t="shared" si="6"/>
        <v>8418182</v>
      </c>
      <c r="J36" s="220">
        <f t="shared" si="6"/>
        <v>19530833</v>
      </c>
      <c r="K36" s="220">
        <f t="shared" si="6"/>
        <v>4995886</v>
      </c>
      <c r="L36" s="220">
        <f t="shared" si="6"/>
        <v>5893686</v>
      </c>
      <c r="M36" s="220">
        <f t="shared" si="6"/>
        <v>3912910</v>
      </c>
      <c r="N36" s="220">
        <f t="shared" si="6"/>
        <v>14802482</v>
      </c>
      <c r="O36" s="220">
        <f t="shared" si="6"/>
        <v>23670</v>
      </c>
      <c r="P36" s="220">
        <f t="shared" si="6"/>
        <v>3912910</v>
      </c>
      <c r="Q36" s="220">
        <f t="shared" si="6"/>
        <v>17761</v>
      </c>
      <c r="R36" s="220">
        <f t="shared" si="6"/>
        <v>3954341</v>
      </c>
      <c r="S36" s="220">
        <f t="shared" si="6"/>
        <v>633851</v>
      </c>
      <c r="T36" s="220">
        <f t="shared" si="6"/>
        <v>494246</v>
      </c>
      <c r="U36" s="220">
        <f t="shared" si="6"/>
        <v>3828464</v>
      </c>
      <c r="V36" s="220">
        <f t="shared" si="6"/>
        <v>4956561</v>
      </c>
      <c r="W36" s="220">
        <f t="shared" si="6"/>
        <v>43244217</v>
      </c>
      <c r="X36" s="220">
        <f t="shared" si="6"/>
        <v>49089000</v>
      </c>
      <c r="Y36" s="220">
        <f t="shared" si="6"/>
        <v>-5844783</v>
      </c>
      <c r="Z36" s="221">
        <f>+IF(X36&lt;&gt;0,+(Y36/X36)*100,0)</f>
        <v>-11.906502475096254</v>
      </c>
      <c r="AA36" s="239">
        <f>SUM(AA32:AA35)</f>
        <v>49089000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31924384</v>
      </c>
      <c r="D6" s="155"/>
      <c r="E6" s="59">
        <v>8315000</v>
      </c>
      <c r="F6" s="60">
        <v>8315000</v>
      </c>
      <c r="G6" s="60">
        <v>63259478</v>
      </c>
      <c r="H6" s="60">
        <v>13631726</v>
      </c>
      <c r="I6" s="60">
        <v>65125478</v>
      </c>
      <c r="J6" s="60">
        <v>65125478</v>
      </c>
      <c r="K6" s="60">
        <v>47140541</v>
      </c>
      <c r="L6" s="60">
        <v>49618347</v>
      </c>
      <c r="M6" s="60">
        <v>41684200</v>
      </c>
      <c r="N6" s="60">
        <v>41684200</v>
      </c>
      <c r="O6" s="60">
        <v>69125478</v>
      </c>
      <c r="P6" s="60">
        <v>49618347</v>
      </c>
      <c r="Q6" s="60">
        <v>84684506</v>
      </c>
      <c r="R6" s="60">
        <v>84684506</v>
      </c>
      <c r="S6" s="60">
        <v>84684506</v>
      </c>
      <c r="T6" s="60">
        <v>84684506</v>
      </c>
      <c r="U6" s="60"/>
      <c r="V6" s="60">
        <v>84684506</v>
      </c>
      <c r="W6" s="60">
        <v>84684506</v>
      </c>
      <c r="X6" s="60">
        <v>8315000</v>
      </c>
      <c r="Y6" s="60">
        <v>76369506</v>
      </c>
      <c r="Z6" s="140">
        <v>918.45</v>
      </c>
      <c r="AA6" s="62">
        <v>8315000</v>
      </c>
    </row>
    <row r="7" spans="1:27" ht="13.5">
      <c r="A7" s="249" t="s">
        <v>144</v>
      </c>
      <c r="B7" s="182"/>
      <c r="C7" s="155"/>
      <c r="D7" s="155"/>
      <c r="E7" s="59">
        <v>35143000</v>
      </c>
      <c r="F7" s="60">
        <v>35143000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35143000</v>
      </c>
      <c r="Y7" s="60">
        <v>-35143000</v>
      </c>
      <c r="Z7" s="140">
        <v>-100</v>
      </c>
      <c r="AA7" s="62">
        <v>35143000</v>
      </c>
    </row>
    <row r="8" spans="1:27" ht="13.5">
      <c r="A8" s="249" t="s">
        <v>145</v>
      </c>
      <c r="B8" s="182"/>
      <c r="C8" s="155">
        <v>9164282</v>
      </c>
      <c r="D8" s="155"/>
      <c r="E8" s="59">
        <v>5681000</v>
      </c>
      <c r="F8" s="60">
        <v>5681000</v>
      </c>
      <c r="G8" s="60">
        <v>2498963</v>
      </c>
      <c r="H8" s="60"/>
      <c r="I8" s="60">
        <v>3258963</v>
      </c>
      <c r="J8" s="60">
        <v>3258963</v>
      </c>
      <c r="K8" s="60">
        <v>10020919</v>
      </c>
      <c r="L8" s="60">
        <v>4847000</v>
      </c>
      <c r="M8" s="60">
        <v>2705597</v>
      </c>
      <c r="N8" s="60">
        <v>2705597</v>
      </c>
      <c r="O8" s="60">
        <v>3558963</v>
      </c>
      <c r="P8" s="60">
        <v>2690313</v>
      </c>
      <c r="Q8" s="60">
        <v>2960313</v>
      </c>
      <c r="R8" s="60">
        <v>2960313</v>
      </c>
      <c r="S8" s="60">
        <v>2960313</v>
      </c>
      <c r="T8" s="60">
        <v>2960313</v>
      </c>
      <c r="U8" s="60"/>
      <c r="V8" s="60">
        <v>2960313</v>
      </c>
      <c r="W8" s="60">
        <v>2960313</v>
      </c>
      <c r="X8" s="60">
        <v>5681000</v>
      </c>
      <c r="Y8" s="60">
        <v>-2720687</v>
      </c>
      <c r="Z8" s="140">
        <v>-47.89</v>
      </c>
      <c r="AA8" s="62">
        <v>5681000</v>
      </c>
    </row>
    <row r="9" spans="1:27" ht="13.5">
      <c r="A9" s="249" t="s">
        <v>146</v>
      </c>
      <c r="B9" s="182"/>
      <c r="C9" s="155">
        <v>1014181</v>
      </c>
      <c r="D9" s="155"/>
      <c r="E9" s="59">
        <v>13191000</v>
      </c>
      <c r="F9" s="60">
        <v>13191000</v>
      </c>
      <c r="G9" s="60">
        <v>6005694</v>
      </c>
      <c r="H9" s="60"/>
      <c r="I9" s="60">
        <v>8005694</v>
      </c>
      <c r="J9" s="60">
        <v>8005694</v>
      </c>
      <c r="K9" s="60">
        <v>3637376</v>
      </c>
      <c r="L9" s="60">
        <v>2690</v>
      </c>
      <c r="M9" s="60">
        <v>6450000</v>
      </c>
      <c r="N9" s="60">
        <v>6450000</v>
      </c>
      <c r="O9" s="60">
        <v>8015694</v>
      </c>
      <c r="P9" s="60">
        <v>9330844</v>
      </c>
      <c r="Q9" s="60">
        <v>11005694</v>
      </c>
      <c r="R9" s="60">
        <v>11005694</v>
      </c>
      <c r="S9" s="60">
        <v>11005694</v>
      </c>
      <c r="T9" s="60">
        <v>11005694</v>
      </c>
      <c r="U9" s="60"/>
      <c r="V9" s="60">
        <v>11005694</v>
      </c>
      <c r="W9" s="60">
        <v>11005694</v>
      </c>
      <c r="X9" s="60">
        <v>13191000</v>
      </c>
      <c r="Y9" s="60">
        <v>-2185306</v>
      </c>
      <c r="Z9" s="140">
        <v>-16.57</v>
      </c>
      <c r="AA9" s="62">
        <v>13191000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>
        <v>12021157</v>
      </c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42102847</v>
      </c>
      <c r="D12" s="168">
        <f>SUM(D6:D11)</f>
        <v>0</v>
      </c>
      <c r="E12" s="72">
        <f t="shared" si="0"/>
        <v>62330000</v>
      </c>
      <c r="F12" s="73">
        <f t="shared" si="0"/>
        <v>62330000</v>
      </c>
      <c r="G12" s="73">
        <f t="shared" si="0"/>
        <v>71764135</v>
      </c>
      <c r="H12" s="73">
        <f t="shared" si="0"/>
        <v>13631726</v>
      </c>
      <c r="I12" s="73">
        <f t="shared" si="0"/>
        <v>76390135</v>
      </c>
      <c r="J12" s="73">
        <f t="shared" si="0"/>
        <v>76390135</v>
      </c>
      <c r="K12" s="73">
        <f t="shared" si="0"/>
        <v>60798836</v>
      </c>
      <c r="L12" s="73">
        <f t="shared" si="0"/>
        <v>66489194</v>
      </c>
      <c r="M12" s="73">
        <f t="shared" si="0"/>
        <v>50839797</v>
      </c>
      <c r="N12" s="73">
        <f t="shared" si="0"/>
        <v>50839797</v>
      </c>
      <c r="O12" s="73">
        <f t="shared" si="0"/>
        <v>80700135</v>
      </c>
      <c r="P12" s="73">
        <f t="shared" si="0"/>
        <v>61639504</v>
      </c>
      <c r="Q12" s="73">
        <f t="shared" si="0"/>
        <v>98650513</v>
      </c>
      <c r="R12" s="73">
        <f t="shared" si="0"/>
        <v>98650513</v>
      </c>
      <c r="S12" s="73">
        <f t="shared" si="0"/>
        <v>98650513</v>
      </c>
      <c r="T12" s="73">
        <f t="shared" si="0"/>
        <v>98650513</v>
      </c>
      <c r="U12" s="73">
        <f t="shared" si="0"/>
        <v>0</v>
      </c>
      <c r="V12" s="73">
        <f t="shared" si="0"/>
        <v>98650513</v>
      </c>
      <c r="W12" s="73">
        <f t="shared" si="0"/>
        <v>98650513</v>
      </c>
      <c r="X12" s="73">
        <f t="shared" si="0"/>
        <v>62330000</v>
      </c>
      <c r="Y12" s="73">
        <f t="shared" si="0"/>
        <v>36320513</v>
      </c>
      <c r="Z12" s="170">
        <f>+IF(X12&lt;&gt;0,+(Y12/X12)*100,0)</f>
        <v>58.27131878710091</v>
      </c>
      <c r="AA12" s="74">
        <f>SUM(AA6:AA11)</f>
        <v>62330000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14815856</v>
      </c>
      <c r="D17" s="155"/>
      <c r="E17" s="59">
        <v>11000</v>
      </c>
      <c r="F17" s="60">
        <v>11000</v>
      </c>
      <c r="G17" s="60">
        <v>27969124</v>
      </c>
      <c r="H17" s="60">
        <v>4719907</v>
      </c>
      <c r="I17" s="60">
        <v>28569124</v>
      </c>
      <c r="J17" s="60">
        <v>28569124</v>
      </c>
      <c r="K17" s="60">
        <v>29631712</v>
      </c>
      <c r="L17" s="60">
        <v>14815856</v>
      </c>
      <c r="M17" s="60"/>
      <c r="N17" s="60"/>
      <c r="O17" s="60">
        <v>28569124</v>
      </c>
      <c r="P17" s="60">
        <v>29631712</v>
      </c>
      <c r="Q17" s="60">
        <v>30081069</v>
      </c>
      <c r="R17" s="60">
        <v>30081069</v>
      </c>
      <c r="S17" s="60">
        <v>30081069</v>
      </c>
      <c r="T17" s="60">
        <v>30081069</v>
      </c>
      <c r="U17" s="60"/>
      <c r="V17" s="60">
        <v>30081069</v>
      </c>
      <c r="W17" s="60">
        <v>30081069</v>
      </c>
      <c r="X17" s="60">
        <v>11000</v>
      </c>
      <c r="Y17" s="60">
        <v>30070069</v>
      </c>
      <c r="Z17" s="140">
        <v>273364.26</v>
      </c>
      <c r="AA17" s="62">
        <v>11000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334188005</v>
      </c>
      <c r="D19" s="155"/>
      <c r="E19" s="59">
        <v>244511000</v>
      </c>
      <c r="F19" s="60">
        <v>244511000</v>
      </c>
      <c r="G19" s="60">
        <v>308428951</v>
      </c>
      <c r="H19" s="60">
        <v>319120045</v>
      </c>
      <c r="I19" s="60">
        <v>309684957</v>
      </c>
      <c r="J19" s="60">
        <v>309684957</v>
      </c>
      <c r="K19" s="60">
        <v>312756986</v>
      </c>
      <c r="L19" s="60">
        <v>323877214</v>
      </c>
      <c r="M19" s="60">
        <v>350256404</v>
      </c>
      <c r="N19" s="60">
        <v>350256404</v>
      </c>
      <c r="O19" s="60">
        <v>319684957</v>
      </c>
      <c r="P19" s="60">
        <v>350178924</v>
      </c>
      <c r="Q19" s="60">
        <v>350178924</v>
      </c>
      <c r="R19" s="60">
        <v>350178924</v>
      </c>
      <c r="S19" s="60">
        <v>350178924</v>
      </c>
      <c r="T19" s="60">
        <v>350178924</v>
      </c>
      <c r="U19" s="60"/>
      <c r="V19" s="60">
        <v>350178924</v>
      </c>
      <c r="W19" s="60">
        <v>350178924</v>
      </c>
      <c r="X19" s="60">
        <v>244511000</v>
      </c>
      <c r="Y19" s="60">
        <v>105667924</v>
      </c>
      <c r="Z19" s="140">
        <v>43.22</v>
      </c>
      <c r="AA19" s="62">
        <v>244511000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101447</v>
      </c>
      <c r="D22" s="155"/>
      <c r="E22" s="59">
        <v>120000</v>
      </c>
      <c r="F22" s="60">
        <v>120000</v>
      </c>
      <c r="G22" s="60">
        <v>98235</v>
      </c>
      <c r="H22" s="60"/>
      <c r="I22" s="60">
        <v>98235</v>
      </c>
      <c r="J22" s="60">
        <v>98235</v>
      </c>
      <c r="K22" s="60">
        <v>101447</v>
      </c>
      <c r="L22" s="60">
        <v>56000</v>
      </c>
      <c r="M22" s="60">
        <v>101447</v>
      </c>
      <c r="N22" s="60">
        <v>101447</v>
      </c>
      <c r="O22" s="60">
        <v>98235</v>
      </c>
      <c r="P22" s="60">
        <v>101447</v>
      </c>
      <c r="Q22" s="60">
        <v>101447</v>
      </c>
      <c r="R22" s="60">
        <v>101447</v>
      </c>
      <c r="S22" s="60">
        <v>101447</v>
      </c>
      <c r="T22" s="60">
        <v>101447</v>
      </c>
      <c r="U22" s="60"/>
      <c r="V22" s="60">
        <v>101447</v>
      </c>
      <c r="W22" s="60">
        <v>101447</v>
      </c>
      <c r="X22" s="60">
        <v>120000</v>
      </c>
      <c r="Y22" s="60">
        <v>-18553</v>
      </c>
      <c r="Z22" s="140">
        <v>-15.46</v>
      </c>
      <c r="AA22" s="62">
        <v>120000</v>
      </c>
    </row>
    <row r="23" spans="1:27" ht="13.5">
      <c r="A23" s="249" t="s">
        <v>158</v>
      </c>
      <c r="B23" s="182"/>
      <c r="C23" s="155">
        <v>55576</v>
      </c>
      <c r="D23" s="155"/>
      <c r="E23" s="59"/>
      <c r="F23" s="60"/>
      <c r="G23" s="159">
        <v>55458</v>
      </c>
      <c r="H23" s="159"/>
      <c r="I23" s="159">
        <v>55458</v>
      </c>
      <c r="J23" s="60">
        <v>55458</v>
      </c>
      <c r="K23" s="159">
        <v>55576</v>
      </c>
      <c r="L23" s="159">
        <v>55576</v>
      </c>
      <c r="M23" s="60">
        <v>55576</v>
      </c>
      <c r="N23" s="159">
        <v>55576</v>
      </c>
      <c r="O23" s="159">
        <v>56458</v>
      </c>
      <c r="P23" s="159">
        <v>55576</v>
      </c>
      <c r="Q23" s="60">
        <v>66676</v>
      </c>
      <c r="R23" s="159">
        <v>66676</v>
      </c>
      <c r="S23" s="159">
        <v>66676</v>
      </c>
      <c r="T23" s="60">
        <v>66676</v>
      </c>
      <c r="U23" s="159"/>
      <c r="V23" s="159">
        <v>66676</v>
      </c>
      <c r="W23" s="159">
        <v>66676</v>
      </c>
      <c r="X23" s="60"/>
      <c r="Y23" s="159">
        <v>66676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349160884</v>
      </c>
      <c r="D24" s="168">
        <f>SUM(D15:D23)</f>
        <v>0</v>
      </c>
      <c r="E24" s="76">
        <f t="shared" si="1"/>
        <v>244642000</v>
      </c>
      <c r="F24" s="77">
        <f t="shared" si="1"/>
        <v>244642000</v>
      </c>
      <c r="G24" s="77">
        <f t="shared" si="1"/>
        <v>336551768</v>
      </c>
      <c r="H24" s="77">
        <f t="shared" si="1"/>
        <v>323839952</v>
      </c>
      <c r="I24" s="77">
        <f t="shared" si="1"/>
        <v>338407774</v>
      </c>
      <c r="J24" s="77">
        <f t="shared" si="1"/>
        <v>338407774</v>
      </c>
      <c r="K24" s="77">
        <f t="shared" si="1"/>
        <v>342545721</v>
      </c>
      <c r="L24" s="77">
        <f t="shared" si="1"/>
        <v>338804646</v>
      </c>
      <c r="M24" s="77">
        <f t="shared" si="1"/>
        <v>350413427</v>
      </c>
      <c r="N24" s="77">
        <f t="shared" si="1"/>
        <v>350413427</v>
      </c>
      <c r="O24" s="77">
        <f t="shared" si="1"/>
        <v>348408774</v>
      </c>
      <c r="P24" s="77">
        <f t="shared" si="1"/>
        <v>379967659</v>
      </c>
      <c r="Q24" s="77">
        <f t="shared" si="1"/>
        <v>380428116</v>
      </c>
      <c r="R24" s="77">
        <f t="shared" si="1"/>
        <v>380428116</v>
      </c>
      <c r="S24" s="77">
        <f t="shared" si="1"/>
        <v>380428116</v>
      </c>
      <c r="T24" s="77">
        <f t="shared" si="1"/>
        <v>380428116</v>
      </c>
      <c r="U24" s="77">
        <f t="shared" si="1"/>
        <v>0</v>
      </c>
      <c r="V24" s="77">
        <f t="shared" si="1"/>
        <v>380428116</v>
      </c>
      <c r="W24" s="77">
        <f t="shared" si="1"/>
        <v>380428116</v>
      </c>
      <c r="X24" s="77">
        <f t="shared" si="1"/>
        <v>244642000</v>
      </c>
      <c r="Y24" s="77">
        <f t="shared" si="1"/>
        <v>135786116</v>
      </c>
      <c r="Z24" s="212">
        <f>+IF(X24&lt;&gt;0,+(Y24/X24)*100,0)</f>
        <v>55.504008306014505</v>
      </c>
      <c r="AA24" s="79">
        <f>SUM(AA15:AA23)</f>
        <v>244642000</v>
      </c>
    </row>
    <row r="25" spans="1:27" ht="13.5">
      <c r="A25" s="250" t="s">
        <v>159</v>
      </c>
      <c r="B25" s="251"/>
      <c r="C25" s="168">
        <f aca="true" t="shared" si="2" ref="C25:Y25">+C12+C24</f>
        <v>391263731</v>
      </c>
      <c r="D25" s="168">
        <f>+D12+D24</f>
        <v>0</v>
      </c>
      <c r="E25" s="72">
        <f t="shared" si="2"/>
        <v>306972000</v>
      </c>
      <c r="F25" s="73">
        <f t="shared" si="2"/>
        <v>306972000</v>
      </c>
      <c r="G25" s="73">
        <f t="shared" si="2"/>
        <v>408315903</v>
      </c>
      <c r="H25" s="73">
        <f t="shared" si="2"/>
        <v>337471678</v>
      </c>
      <c r="I25" s="73">
        <f t="shared" si="2"/>
        <v>414797909</v>
      </c>
      <c r="J25" s="73">
        <f t="shared" si="2"/>
        <v>414797909</v>
      </c>
      <c r="K25" s="73">
        <f t="shared" si="2"/>
        <v>403344557</v>
      </c>
      <c r="L25" s="73">
        <f t="shared" si="2"/>
        <v>405293840</v>
      </c>
      <c r="M25" s="73">
        <f t="shared" si="2"/>
        <v>401253224</v>
      </c>
      <c r="N25" s="73">
        <f t="shared" si="2"/>
        <v>401253224</v>
      </c>
      <c r="O25" s="73">
        <f t="shared" si="2"/>
        <v>429108909</v>
      </c>
      <c r="P25" s="73">
        <f t="shared" si="2"/>
        <v>441607163</v>
      </c>
      <c r="Q25" s="73">
        <f t="shared" si="2"/>
        <v>479078629</v>
      </c>
      <c r="R25" s="73">
        <f t="shared" si="2"/>
        <v>479078629</v>
      </c>
      <c r="S25" s="73">
        <f t="shared" si="2"/>
        <v>479078629</v>
      </c>
      <c r="T25" s="73">
        <f t="shared" si="2"/>
        <v>479078629</v>
      </c>
      <c r="U25" s="73">
        <f t="shared" si="2"/>
        <v>0</v>
      </c>
      <c r="V25" s="73">
        <f t="shared" si="2"/>
        <v>479078629</v>
      </c>
      <c r="W25" s="73">
        <f t="shared" si="2"/>
        <v>479078629</v>
      </c>
      <c r="X25" s="73">
        <f t="shared" si="2"/>
        <v>306972000</v>
      </c>
      <c r="Y25" s="73">
        <f t="shared" si="2"/>
        <v>172106629</v>
      </c>
      <c r="Z25" s="170">
        <f>+IF(X25&lt;&gt;0,+(Y25/X25)*100,0)</f>
        <v>56.06590470792124</v>
      </c>
      <c r="AA25" s="74">
        <f>+AA12+AA24</f>
        <v>306972000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24724424</v>
      </c>
      <c r="D32" s="155"/>
      <c r="E32" s="59">
        <v>11522000</v>
      </c>
      <c r="F32" s="60">
        <v>11522000</v>
      </c>
      <c r="G32" s="60">
        <v>10675598</v>
      </c>
      <c r="H32" s="60">
        <v>18175418</v>
      </c>
      <c r="I32" s="60">
        <v>10976598</v>
      </c>
      <c r="J32" s="60">
        <v>10976598</v>
      </c>
      <c r="K32" s="60">
        <v>32249405</v>
      </c>
      <c r="L32" s="60">
        <v>4249500</v>
      </c>
      <c r="M32" s="60">
        <v>7484006</v>
      </c>
      <c r="N32" s="60">
        <v>7484006</v>
      </c>
      <c r="O32" s="60">
        <v>11077598</v>
      </c>
      <c r="P32" s="60">
        <v>22476598</v>
      </c>
      <c r="Q32" s="60">
        <v>17976598</v>
      </c>
      <c r="R32" s="60">
        <v>17976598</v>
      </c>
      <c r="S32" s="60">
        <v>17976598</v>
      </c>
      <c r="T32" s="60">
        <v>17976598</v>
      </c>
      <c r="U32" s="60"/>
      <c r="V32" s="60">
        <v>17976598</v>
      </c>
      <c r="W32" s="60">
        <v>17976598</v>
      </c>
      <c r="X32" s="60">
        <v>11522000</v>
      </c>
      <c r="Y32" s="60">
        <v>6454598</v>
      </c>
      <c r="Z32" s="140">
        <v>56.02</v>
      </c>
      <c r="AA32" s="62">
        <v>11522000</v>
      </c>
    </row>
    <row r="33" spans="1:27" ht="13.5">
      <c r="A33" s="249" t="s">
        <v>165</v>
      </c>
      <c r="B33" s="182"/>
      <c r="C33" s="155">
        <v>5442031</v>
      </c>
      <c r="D33" s="155"/>
      <c r="E33" s="59">
        <v>2500000</v>
      </c>
      <c r="F33" s="60">
        <v>2500000</v>
      </c>
      <c r="G33" s="60">
        <v>824031</v>
      </c>
      <c r="H33" s="60">
        <v>176215</v>
      </c>
      <c r="I33" s="60">
        <v>823031</v>
      </c>
      <c r="J33" s="60">
        <v>823031</v>
      </c>
      <c r="K33" s="60">
        <v>988031</v>
      </c>
      <c r="L33" s="60">
        <v>754000</v>
      </c>
      <c r="M33" s="60">
        <v>4019346</v>
      </c>
      <c r="N33" s="60">
        <v>4019346</v>
      </c>
      <c r="O33" s="60">
        <v>863031</v>
      </c>
      <c r="P33" s="60">
        <v>988031</v>
      </c>
      <c r="Q33" s="60">
        <v>923031</v>
      </c>
      <c r="R33" s="60">
        <v>923031</v>
      </c>
      <c r="S33" s="60">
        <v>923031</v>
      </c>
      <c r="T33" s="60">
        <v>923031</v>
      </c>
      <c r="U33" s="60"/>
      <c r="V33" s="60">
        <v>923031</v>
      </c>
      <c r="W33" s="60">
        <v>923031</v>
      </c>
      <c r="X33" s="60">
        <v>2500000</v>
      </c>
      <c r="Y33" s="60">
        <v>-1576969</v>
      </c>
      <c r="Z33" s="140">
        <v>-63.08</v>
      </c>
      <c r="AA33" s="62">
        <v>2500000</v>
      </c>
    </row>
    <row r="34" spans="1:27" ht="13.5">
      <c r="A34" s="250" t="s">
        <v>58</v>
      </c>
      <c r="B34" s="251"/>
      <c r="C34" s="168">
        <f aca="true" t="shared" si="3" ref="C34:Y34">SUM(C29:C33)</f>
        <v>30166455</v>
      </c>
      <c r="D34" s="168">
        <f>SUM(D29:D33)</f>
        <v>0</v>
      </c>
      <c r="E34" s="72">
        <f t="shared" si="3"/>
        <v>14022000</v>
      </c>
      <c r="F34" s="73">
        <f t="shared" si="3"/>
        <v>14022000</v>
      </c>
      <c r="G34" s="73">
        <f t="shared" si="3"/>
        <v>11499629</v>
      </c>
      <c r="H34" s="73">
        <f t="shared" si="3"/>
        <v>18351633</v>
      </c>
      <c r="I34" s="73">
        <f t="shared" si="3"/>
        <v>11799629</v>
      </c>
      <c r="J34" s="73">
        <f t="shared" si="3"/>
        <v>11799629</v>
      </c>
      <c r="K34" s="73">
        <f t="shared" si="3"/>
        <v>33237436</v>
      </c>
      <c r="L34" s="73">
        <f t="shared" si="3"/>
        <v>5003500</v>
      </c>
      <c r="M34" s="73">
        <f t="shared" si="3"/>
        <v>11503352</v>
      </c>
      <c r="N34" s="73">
        <f t="shared" si="3"/>
        <v>11503352</v>
      </c>
      <c r="O34" s="73">
        <f t="shared" si="3"/>
        <v>11940629</v>
      </c>
      <c r="P34" s="73">
        <f t="shared" si="3"/>
        <v>23464629</v>
      </c>
      <c r="Q34" s="73">
        <f t="shared" si="3"/>
        <v>18899629</v>
      </c>
      <c r="R34" s="73">
        <f t="shared" si="3"/>
        <v>18899629</v>
      </c>
      <c r="S34" s="73">
        <f t="shared" si="3"/>
        <v>18899629</v>
      </c>
      <c r="T34" s="73">
        <f t="shared" si="3"/>
        <v>18899629</v>
      </c>
      <c r="U34" s="73">
        <f t="shared" si="3"/>
        <v>0</v>
      </c>
      <c r="V34" s="73">
        <f t="shared" si="3"/>
        <v>18899629</v>
      </c>
      <c r="W34" s="73">
        <f t="shared" si="3"/>
        <v>18899629</v>
      </c>
      <c r="X34" s="73">
        <f t="shared" si="3"/>
        <v>14022000</v>
      </c>
      <c r="Y34" s="73">
        <f t="shared" si="3"/>
        <v>4877629</v>
      </c>
      <c r="Z34" s="170">
        <f>+IF(X34&lt;&gt;0,+(Y34/X34)*100,0)</f>
        <v>34.78554414491513</v>
      </c>
      <c r="AA34" s="74">
        <f>SUM(AA29:AA33)</f>
        <v>14022000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>
        <v>2500000</v>
      </c>
      <c r="F38" s="60">
        <v>2500000</v>
      </c>
      <c r="G38" s="60">
        <v>61891274</v>
      </c>
      <c r="H38" s="60">
        <v>3254000</v>
      </c>
      <c r="I38" s="60">
        <v>66073280</v>
      </c>
      <c r="J38" s="60">
        <v>66073280</v>
      </c>
      <c r="K38" s="60">
        <v>3926000</v>
      </c>
      <c r="L38" s="60">
        <v>2245170</v>
      </c>
      <c r="M38" s="60">
        <v>5444000</v>
      </c>
      <c r="N38" s="60">
        <v>5444000</v>
      </c>
      <c r="O38" s="60">
        <v>70073280</v>
      </c>
      <c r="P38" s="60">
        <v>4454000</v>
      </c>
      <c r="Q38" s="60">
        <v>3254000</v>
      </c>
      <c r="R38" s="60">
        <v>3254000</v>
      </c>
      <c r="S38" s="60">
        <v>3254000</v>
      </c>
      <c r="T38" s="60">
        <v>3254000</v>
      </c>
      <c r="U38" s="60"/>
      <c r="V38" s="60">
        <v>3254000</v>
      </c>
      <c r="W38" s="60">
        <v>3254000</v>
      </c>
      <c r="X38" s="60">
        <v>2500000</v>
      </c>
      <c r="Y38" s="60">
        <v>754000</v>
      </c>
      <c r="Z38" s="140">
        <v>30.16</v>
      </c>
      <c r="AA38" s="62">
        <v>2500000</v>
      </c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2500000</v>
      </c>
      <c r="F39" s="77">
        <f t="shared" si="4"/>
        <v>2500000</v>
      </c>
      <c r="G39" s="77">
        <f t="shared" si="4"/>
        <v>61891274</v>
      </c>
      <c r="H39" s="77">
        <f t="shared" si="4"/>
        <v>3254000</v>
      </c>
      <c r="I39" s="77">
        <f t="shared" si="4"/>
        <v>66073280</v>
      </c>
      <c r="J39" s="77">
        <f t="shared" si="4"/>
        <v>66073280</v>
      </c>
      <c r="K39" s="77">
        <f t="shared" si="4"/>
        <v>3926000</v>
      </c>
      <c r="L39" s="77">
        <f t="shared" si="4"/>
        <v>2245170</v>
      </c>
      <c r="M39" s="77">
        <f t="shared" si="4"/>
        <v>5444000</v>
      </c>
      <c r="N39" s="77">
        <f t="shared" si="4"/>
        <v>5444000</v>
      </c>
      <c r="O39" s="77">
        <f t="shared" si="4"/>
        <v>70073280</v>
      </c>
      <c r="P39" s="77">
        <f t="shared" si="4"/>
        <v>4454000</v>
      </c>
      <c r="Q39" s="77">
        <f t="shared" si="4"/>
        <v>3254000</v>
      </c>
      <c r="R39" s="77">
        <f t="shared" si="4"/>
        <v>3254000</v>
      </c>
      <c r="S39" s="77">
        <f t="shared" si="4"/>
        <v>3254000</v>
      </c>
      <c r="T39" s="77">
        <f t="shared" si="4"/>
        <v>3254000</v>
      </c>
      <c r="U39" s="77">
        <f t="shared" si="4"/>
        <v>0</v>
      </c>
      <c r="V39" s="77">
        <f t="shared" si="4"/>
        <v>3254000</v>
      </c>
      <c r="W39" s="77">
        <f t="shared" si="4"/>
        <v>3254000</v>
      </c>
      <c r="X39" s="77">
        <f t="shared" si="4"/>
        <v>2500000</v>
      </c>
      <c r="Y39" s="77">
        <f t="shared" si="4"/>
        <v>754000</v>
      </c>
      <c r="Z39" s="212">
        <f>+IF(X39&lt;&gt;0,+(Y39/X39)*100,0)</f>
        <v>30.159999999999997</v>
      </c>
      <c r="AA39" s="79">
        <f>SUM(AA37:AA38)</f>
        <v>2500000</v>
      </c>
    </row>
    <row r="40" spans="1:27" ht="13.5">
      <c r="A40" s="250" t="s">
        <v>167</v>
      </c>
      <c r="B40" s="251"/>
      <c r="C40" s="168">
        <f aca="true" t="shared" si="5" ref="C40:Y40">+C34+C39</f>
        <v>30166455</v>
      </c>
      <c r="D40" s="168">
        <f>+D34+D39</f>
        <v>0</v>
      </c>
      <c r="E40" s="72">
        <f t="shared" si="5"/>
        <v>16522000</v>
      </c>
      <c r="F40" s="73">
        <f t="shared" si="5"/>
        <v>16522000</v>
      </c>
      <c r="G40" s="73">
        <f t="shared" si="5"/>
        <v>73390903</v>
      </c>
      <c r="H40" s="73">
        <f t="shared" si="5"/>
        <v>21605633</v>
      </c>
      <c r="I40" s="73">
        <f t="shared" si="5"/>
        <v>77872909</v>
      </c>
      <c r="J40" s="73">
        <f t="shared" si="5"/>
        <v>77872909</v>
      </c>
      <c r="K40" s="73">
        <f t="shared" si="5"/>
        <v>37163436</v>
      </c>
      <c r="L40" s="73">
        <f t="shared" si="5"/>
        <v>7248670</v>
      </c>
      <c r="M40" s="73">
        <f t="shared" si="5"/>
        <v>16947352</v>
      </c>
      <c r="N40" s="73">
        <f t="shared" si="5"/>
        <v>16947352</v>
      </c>
      <c r="O40" s="73">
        <f t="shared" si="5"/>
        <v>82013909</v>
      </c>
      <c r="P40" s="73">
        <f t="shared" si="5"/>
        <v>27918629</v>
      </c>
      <c r="Q40" s="73">
        <f t="shared" si="5"/>
        <v>22153629</v>
      </c>
      <c r="R40" s="73">
        <f t="shared" si="5"/>
        <v>22153629</v>
      </c>
      <c r="S40" s="73">
        <f t="shared" si="5"/>
        <v>22153629</v>
      </c>
      <c r="T40" s="73">
        <f t="shared" si="5"/>
        <v>22153629</v>
      </c>
      <c r="U40" s="73">
        <f t="shared" si="5"/>
        <v>0</v>
      </c>
      <c r="V40" s="73">
        <f t="shared" si="5"/>
        <v>22153629</v>
      </c>
      <c r="W40" s="73">
        <f t="shared" si="5"/>
        <v>22153629</v>
      </c>
      <c r="X40" s="73">
        <f t="shared" si="5"/>
        <v>16522000</v>
      </c>
      <c r="Y40" s="73">
        <f t="shared" si="5"/>
        <v>5631629</v>
      </c>
      <c r="Z40" s="170">
        <f>+IF(X40&lt;&gt;0,+(Y40/X40)*100,0)</f>
        <v>34.085637332042126</v>
      </c>
      <c r="AA40" s="74">
        <f>+AA34+AA39</f>
        <v>16522000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361097276</v>
      </c>
      <c r="D42" s="257">
        <f>+D25-D40</f>
        <v>0</v>
      </c>
      <c r="E42" s="258">
        <f t="shared" si="6"/>
        <v>290450000</v>
      </c>
      <c r="F42" s="259">
        <f t="shared" si="6"/>
        <v>290450000</v>
      </c>
      <c r="G42" s="259">
        <f t="shared" si="6"/>
        <v>334925000</v>
      </c>
      <c r="H42" s="259">
        <f t="shared" si="6"/>
        <v>315866045</v>
      </c>
      <c r="I42" s="259">
        <f t="shared" si="6"/>
        <v>336925000</v>
      </c>
      <c r="J42" s="259">
        <f t="shared" si="6"/>
        <v>336925000</v>
      </c>
      <c r="K42" s="259">
        <f t="shared" si="6"/>
        <v>366181121</v>
      </c>
      <c r="L42" s="259">
        <f t="shared" si="6"/>
        <v>398045170</v>
      </c>
      <c r="M42" s="259">
        <f t="shared" si="6"/>
        <v>384305872</v>
      </c>
      <c r="N42" s="259">
        <f t="shared" si="6"/>
        <v>384305872</v>
      </c>
      <c r="O42" s="259">
        <f t="shared" si="6"/>
        <v>347095000</v>
      </c>
      <c r="P42" s="259">
        <f t="shared" si="6"/>
        <v>413688534</v>
      </c>
      <c r="Q42" s="259">
        <f t="shared" si="6"/>
        <v>456925000</v>
      </c>
      <c r="R42" s="259">
        <f t="shared" si="6"/>
        <v>456925000</v>
      </c>
      <c r="S42" s="259">
        <f t="shared" si="6"/>
        <v>456925000</v>
      </c>
      <c r="T42" s="259">
        <f t="shared" si="6"/>
        <v>456925000</v>
      </c>
      <c r="U42" s="259">
        <f t="shared" si="6"/>
        <v>0</v>
      </c>
      <c r="V42" s="259">
        <f t="shared" si="6"/>
        <v>456925000</v>
      </c>
      <c r="W42" s="259">
        <f t="shared" si="6"/>
        <v>456925000</v>
      </c>
      <c r="X42" s="259">
        <f t="shared" si="6"/>
        <v>290450000</v>
      </c>
      <c r="Y42" s="259">
        <f t="shared" si="6"/>
        <v>166475000</v>
      </c>
      <c r="Z42" s="260">
        <f>+IF(X42&lt;&gt;0,+(Y42/X42)*100,0)</f>
        <v>57.31623343088311</v>
      </c>
      <c r="AA42" s="261">
        <f>+AA25-AA40</f>
        <v>290450000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361097276</v>
      </c>
      <c r="D45" s="155"/>
      <c r="E45" s="59">
        <v>290450000</v>
      </c>
      <c r="F45" s="60">
        <v>290450000</v>
      </c>
      <c r="G45" s="60">
        <v>334925000</v>
      </c>
      <c r="H45" s="60">
        <v>315866045</v>
      </c>
      <c r="I45" s="60">
        <v>336925000</v>
      </c>
      <c r="J45" s="60">
        <v>336925000</v>
      </c>
      <c r="K45" s="60">
        <v>366181121</v>
      </c>
      <c r="L45" s="60">
        <v>398045170</v>
      </c>
      <c r="M45" s="60">
        <v>384305872</v>
      </c>
      <c r="N45" s="60">
        <v>384305872</v>
      </c>
      <c r="O45" s="60">
        <v>347095000</v>
      </c>
      <c r="P45" s="60">
        <v>413688534</v>
      </c>
      <c r="Q45" s="60">
        <v>456925000</v>
      </c>
      <c r="R45" s="60">
        <v>456925000</v>
      </c>
      <c r="S45" s="60">
        <v>456925000</v>
      </c>
      <c r="T45" s="60">
        <v>456925000</v>
      </c>
      <c r="U45" s="60"/>
      <c r="V45" s="60">
        <v>456925000</v>
      </c>
      <c r="W45" s="60">
        <v>456925000</v>
      </c>
      <c r="X45" s="60">
        <v>290450000</v>
      </c>
      <c r="Y45" s="60">
        <v>166475000</v>
      </c>
      <c r="Z45" s="139">
        <v>57.32</v>
      </c>
      <c r="AA45" s="62">
        <v>290450000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361097276</v>
      </c>
      <c r="D48" s="217">
        <f>SUM(D45:D47)</f>
        <v>0</v>
      </c>
      <c r="E48" s="264">
        <f t="shared" si="7"/>
        <v>290450000</v>
      </c>
      <c r="F48" s="219">
        <f t="shared" si="7"/>
        <v>290450000</v>
      </c>
      <c r="G48" s="219">
        <f t="shared" si="7"/>
        <v>334925000</v>
      </c>
      <c r="H48" s="219">
        <f t="shared" si="7"/>
        <v>315866045</v>
      </c>
      <c r="I48" s="219">
        <f t="shared" si="7"/>
        <v>336925000</v>
      </c>
      <c r="J48" s="219">
        <f t="shared" si="7"/>
        <v>336925000</v>
      </c>
      <c r="K48" s="219">
        <f t="shared" si="7"/>
        <v>366181121</v>
      </c>
      <c r="L48" s="219">
        <f t="shared" si="7"/>
        <v>398045170</v>
      </c>
      <c r="M48" s="219">
        <f t="shared" si="7"/>
        <v>384305872</v>
      </c>
      <c r="N48" s="219">
        <f t="shared" si="7"/>
        <v>384305872</v>
      </c>
      <c r="O48" s="219">
        <f t="shared" si="7"/>
        <v>347095000</v>
      </c>
      <c r="P48" s="219">
        <f t="shared" si="7"/>
        <v>413688534</v>
      </c>
      <c r="Q48" s="219">
        <f t="shared" si="7"/>
        <v>456925000</v>
      </c>
      <c r="R48" s="219">
        <f t="shared" si="7"/>
        <v>456925000</v>
      </c>
      <c r="S48" s="219">
        <f t="shared" si="7"/>
        <v>456925000</v>
      </c>
      <c r="T48" s="219">
        <f t="shared" si="7"/>
        <v>456925000</v>
      </c>
      <c r="U48" s="219">
        <f t="shared" si="7"/>
        <v>0</v>
      </c>
      <c r="V48" s="219">
        <f t="shared" si="7"/>
        <v>456925000</v>
      </c>
      <c r="W48" s="219">
        <f t="shared" si="7"/>
        <v>456925000</v>
      </c>
      <c r="X48" s="219">
        <f t="shared" si="7"/>
        <v>290450000</v>
      </c>
      <c r="Y48" s="219">
        <f t="shared" si="7"/>
        <v>166475000</v>
      </c>
      <c r="Z48" s="265">
        <f>+IF(X48&lt;&gt;0,+(Y48/X48)*100,0)</f>
        <v>57.31623343088311</v>
      </c>
      <c r="AA48" s="232">
        <f>SUM(AA45:AA47)</f>
        <v>290450000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7173900</v>
      </c>
      <c r="F6" s="60">
        <v>13249000</v>
      </c>
      <c r="G6" s="60">
        <v>267138</v>
      </c>
      <c r="H6" s="60">
        <v>327516</v>
      </c>
      <c r="I6" s="60">
        <v>1830535</v>
      </c>
      <c r="J6" s="60">
        <v>2425189</v>
      </c>
      <c r="K6" s="60">
        <v>1535435</v>
      </c>
      <c r="L6" s="60">
        <v>2394922</v>
      </c>
      <c r="M6" s="60">
        <v>2545020</v>
      </c>
      <c r="N6" s="60">
        <v>6475377</v>
      </c>
      <c r="O6" s="60">
        <v>1128561</v>
      </c>
      <c r="P6" s="60">
        <v>903867</v>
      </c>
      <c r="Q6" s="60">
        <v>460298</v>
      </c>
      <c r="R6" s="60">
        <v>2492726</v>
      </c>
      <c r="S6" s="60">
        <v>466744</v>
      </c>
      <c r="T6" s="60">
        <v>420218</v>
      </c>
      <c r="U6" s="60">
        <v>531754</v>
      </c>
      <c r="V6" s="60">
        <v>1418716</v>
      </c>
      <c r="W6" s="60">
        <v>12812008</v>
      </c>
      <c r="X6" s="60">
        <v>13249000</v>
      </c>
      <c r="Y6" s="60">
        <v>-436992</v>
      </c>
      <c r="Z6" s="140">
        <v>-3.3</v>
      </c>
      <c r="AA6" s="62">
        <v>13249000</v>
      </c>
    </row>
    <row r="7" spans="1:27" ht="13.5">
      <c r="A7" s="249" t="s">
        <v>32</v>
      </c>
      <c r="B7" s="182"/>
      <c r="C7" s="155">
        <v>16318911</v>
      </c>
      <c r="D7" s="155"/>
      <c r="E7" s="59">
        <v>636700</v>
      </c>
      <c r="F7" s="60">
        <v>1167000</v>
      </c>
      <c r="G7" s="60">
        <v>8163</v>
      </c>
      <c r="H7" s="60">
        <v>9664</v>
      </c>
      <c r="I7" s="60">
        <v>10664</v>
      </c>
      <c r="J7" s="60">
        <v>28491</v>
      </c>
      <c r="K7" s="60">
        <v>19996</v>
      </c>
      <c r="L7" s="60">
        <v>13473</v>
      </c>
      <c r="M7" s="60">
        <v>11803</v>
      </c>
      <c r="N7" s="60">
        <v>45272</v>
      </c>
      <c r="O7" s="60">
        <v>10514</v>
      </c>
      <c r="P7" s="60">
        <v>14824</v>
      </c>
      <c r="Q7" s="60">
        <v>5145</v>
      </c>
      <c r="R7" s="60">
        <v>30483</v>
      </c>
      <c r="S7" s="60">
        <v>4699</v>
      </c>
      <c r="T7" s="60">
        <v>17332</v>
      </c>
      <c r="U7" s="60">
        <v>10091</v>
      </c>
      <c r="V7" s="60">
        <v>32122</v>
      </c>
      <c r="W7" s="60">
        <v>136368</v>
      </c>
      <c r="X7" s="60">
        <v>1167000</v>
      </c>
      <c r="Y7" s="60">
        <v>-1030632</v>
      </c>
      <c r="Z7" s="140">
        <v>-88.31</v>
      </c>
      <c r="AA7" s="62">
        <v>1167000</v>
      </c>
    </row>
    <row r="8" spans="1:27" ht="13.5">
      <c r="A8" s="249" t="s">
        <v>178</v>
      </c>
      <c r="B8" s="182"/>
      <c r="C8" s="155">
        <v>3725148</v>
      </c>
      <c r="D8" s="155"/>
      <c r="E8" s="59">
        <v>12018000</v>
      </c>
      <c r="F8" s="60">
        <v>13782000</v>
      </c>
      <c r="G8" s="60">
        <v>444266</v>
      </c>
      <c r="H8" s="60">
        <v>121736</v>
      </c>
      <c r="I8" s="60">
        <v>197981</v>
      </c>
      <c r="J8" s="60">
        <v>763983</v>
      </c>
      <c r="K8" s="60">
        <v>1654125</v>
      </c>
      <c r="L8" s="60">
        <v>2443479</v>
      </c>
      <c r="M8" s="60">
        <v>1497786</v>
      </c>
      <c r="N8" s="60">
        <v>5595390</v>
      </c>
      <c r="O8" s="60">
        <v>163389</v>
      </c>
      <c r="P8" s="60">
        <v>104875</v>
      </c>
      <c r="Q8" s="60">
        <v>2876109</v>
      </c>
      <c r="R8" s="60">
        <v>3144373</v>
      </c>
      <c r="S8" s="60">
        <v>136882</v>
      </c>
      <c r="T8" s="60">
        <v>1178122</v>
      </c>
      <c r="U8" s="60">
        <v>161559</v>
      </c>
      <c r="V8" s="60">
        <v>1476563</v>
      </c>
      <c r="W8" s="60">
        <v>10980309</v>
      </c>
      <c r="X8" s="60">
        <v>13782000</v>
      </c>
      <c r="Y8" s="60">
        <v>-2801691</v>
      </c>
      <c r="Z8" s="140">
        <v>-20.33</v>
      </c>
      <c r="AA8" s="62">
        <v>13782000</v>
      </c>
    </row>
    <row r="9" spans="1:27" ht="13.5">
      <c r="A9" s="249" t="s">
        <v>179</v>
      </c>
      <c r="B9" s="182"/>
      <c r="C9" s="155">
        <v>100112019</v>
      </c>
      <c r="D9" s="155"/>
      <c r="E9" s="59">
        <v>78634000</v>
      </c>
      <c r="F9" s="60">
        <v>78635000</v>
      </c>
      <c r="G9" s="60">
        <v>36639000</v>
      </c>
      <c r="H9" s="60">
        <v>400000</v>
      </c>
      <c r="I9" s="60">
        <v>2553000</v>
      </c>
      <c r="J9" s="60">
        <v>39592000</v>
      </c>
      <c r="K9" s="60"/>
      <c r="L9" s="60"/>
      <c r="M9" s="60"/>
      <c r="N9" s="60"/>
      <c r="O9" s="60"/>
      <c r="P9" s="60">
        <v>470000</v>
      </c>
      <c r="Q9" s="60">
        <v>18545000</v>
      </c>
      <c r="R9" s="60">
        <v>19015000</v>
      </c>
      <c r="S9" s="60"/>
      <c r="T9" s="60"/>
      <c r="U9" s="60"/>
      <c r="V9" s="60"/>
      <c r="W9" s="60">
        <v>58607000</v>
      </c>
      <c r="X9" s="60">
        <v>78635000</v>
      </c>
      <c r="Y9" s="60">
        <v>-20028000</v>
      </c>
      <c r="Z9" s="140">
        <v>-25.47</v>
      </c>
      <c r="AA9" s="62">
        <v>78635000</v>
      </c>
    </row>
    <row r="10" spans="1:27" ht="13.5">
      <c r="A10" s="249" t="s">
        <v>180</v>
      </c>
      <c r="B10" s="182"/>
      <c r="C10" s="155"/>
      <c r="D10" s="155"/>
      <c r="E10" s="59">
        <v>26074000</v>
      </c>
      <c r="F10" s="60">
        <v>21470000</v>
      </c>
      <c r="G10" s="60">
        <v>11000000</v>
      </c>
      <c r="H10" s="60"/>
      <c r="I10" s="60"/>
      <c r="J10" s="60">
        <v>11000000</v>
      </c>
      <c r="K10" s="60">
        <v>8000000</v>
      </c>
      <c r="L10" s="60"/>
      <c r="M10" s="60"/>
      <c r="N10" s="60">
        <v>8000000</v>
      </c>
      <c r="O10" s="60"/>
      <c r="P10" s="60"/>
      <c r="Q10" s="60">
        <v>2074000</v>
      </c>
      <c r="R10" s="60">
        <v>2074000</v>
      </c>
      <c r="S10" s="60"/>
      <c r="T10" s="60"/>
      <c r="U10" s="60"/>
      <c r="V10" s="60"/>
      <c r="W10" s="60">
        <v>21074000</v>
      </c>
      <c r="X10" s="60">
        <v>21470000</v>
      </c>
      <c r="Y10" s="60">
        <v>-396000</v>
      </c>
      <c r="Z10" s="140">
        <v>-1.84</v>
      </c>
      <c r="AA10" s="62">
        <v>21470000</v>
      </c>
    </row>
    <row r="11" spans="1:27" ht="13.5">
      <c r="A11" s="249" t="s">
        <v>181</v>
      </c>
      <c r="B11" s="182"/>
      <c r="C11" s="155">
        <v>1419856</v>
      </c>
      <c r="D11" s="155"/>
      <c r="E11" s="59">
        <v>894980</v>
      </c>
      <c r="F11" s="60">
        <v>1499000</v>
      </c>
      <c r="G11" s="60">
        <v>123610</v>
      </c>
      <c r="H11" s="60">
        <v>196880</v>
      </c>
      <c r="I11" s="60">
        <v>262903</v>
      </c>
      <c r="J11" s="60">
        <v>583393</v>
      </c>
      <c r="K11" s="60">
        <v>186214</v>
      </c>
      <c r="L11" s="60">
        <v>149112</v>
      </c>
      <c r="M11" s="60">
        <v>206375</v>
      </c>
      <c r="N11" s="60">
        <v>541701</v>
      </c>
      <c r="O11" s="60">
        <v>211420</v>
      </c>
      <c r="P11" s="60">
        <v>204925</v>
      </c>
      <c r="Q11" s="60">
        <v>231346</v>
      </c>
      <c r="R11" s="60">
        <v>647691</v>
      </c>
      <c r="S11" s="60">
        <v>293715</v>
      </c>
      <c r="T11" s="60">
        <v>265270</v>
      </c>
      <c r="U11" s="60">
        <v>218344</v>
      </c>
      <c r="V11" s="60">
        <v>777329</v>
      </c>
      <c r="W11" s="60">
        <v>2550114</v>
      </c>
      <c r="X11" s="60">
        <v>1499000</v>
      </c>
      <c r="Y11" s="60">
        <v>1051114</v>
      </c>
      <c r="Z11" s="140">
        <v>70.12</v>
      </c>
      <c r="AA11" s="62">
        <v>1499000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-66296784</v>
      </c>
      <c r="D14" s="155"/>
      <c r="E14" s="59">
        <v>-83147000</v>
      </c>
      <c r="F14" s="60">
        <v>-80011000</v>
      </c>
      <c r="G14" s="60">
        <v>-28358368</v>
      </c>
      <c r="H14" s="60">
        <v>-18278383</v>
      </c>
      <c r="I14" s="60">
        <v>25708514</v>
      </c>
      <c r="J14" s="60">
        <v>-20928237</v>
      </c>
      <c r="K14" s="60">
        <v>-41742547</v>
      </c>
      <c r="L14" s="60">
        <v>24834370</v>
      </c>
      <c r="M14" s="60">
        <v>-8920887</v>
      </c>
      <c r="N14" s="60">
        <v>-25829064</v>
      </c>
      <c r="O14" s="60">
        <v>-5049127</v>
      </c>
      <c r="P14" s="60">
        <v>-7132883</v>
      </c>
      <c r="Q14" s="60">
        <v>-12773314</v>
      </c>
      <c r="R14" s="60">
        <v>-24955324</v>
      </c>
      <c r="S14" s="60">
        <v>-18404588</v>
      </c>
      <c r="T14" s="60">
        <v>-2330907</v>
      </c>
      <c r="U14" s="60">
        <v>-3514617</v>
      </c>
      <c r="V14" s="60">
        <v>-24250112</v>
      </c>
      <c r="W14" s="60">
        <v>-95962737</v>
      </c>
      <c r="X14" s="60">
        <v>-80011000</v>
      </c>
      <c r="Y14" s="60">
        <v>-15951737</v>
      </c>
      <c r="Z14" s="140">
        <v>19.94</v>
      </c>
      <c r="AA14" s="62">
        <v>-80011000</v>
      </c>
    </row>
    <row r="15" spans="1:27" ht="13.5">
      <c r="A15" s="249" t="s">
        <v>40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42</v>
      </c>
      <c r="B16" s="182"/>
      <c r="C16" s="155">
        <v>-4684336</v>
      </c>
      <c r="D16" s="155"/>
      <c r="E16" s="59">
        <v>-55044000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50" t="s">
        <v>185</v>
      </c>
      <c r="B17" s="251"/>
      <c r="C17" s="168">
        <f aca="true" t="shared" si="0" ref="C17:Y17">SUM(C6:C16)</f>
        <v>50594814</v>
      </c>
      <c r="D17" s="168">
        <f t="shared" si="0"/>
        <v>0</v>
      </c>
      <c r="E17" s="72">
        <f t="shared" si="0"/>
        <v>-12759420</v>
      </c>
      <c r="F17" s="73">
        <f t="shared" si="0"/>
        <v>49791000</v>
      </c>
      <c r="G17" s="73">
        <f t="shared" si="0"/>
        <v>20123809</v>
      </c>
      <c r="H17" s="73">
        <f t="shared" si="0"/>
        <v>-17222587</v>
      </c>
      <c r="I17" s="73">
        <f t="shared" si="0"/>
        <v>30563597</v>
      </c>
      <c r="J17" s="73">
        <f t="shared" si="0"/>
        <v>33464819</v>
      </c>
      <c r="K17" s="73">
        <f t="shared" si="0"/>
        <v>-30346777</v>
      </c>
      <c r="L17" s="73">
        <f t="shared" si="0"/>
        <v>29835356</v>
      </c>
      <c r="M17" s="73">
        <f t="shared" si="0"/>
        <v>-4659903</v>
      </c>
      <c r="N17" s="73">
        <f t="shared" si="0"/>
        <v>-5171324</v>
      </c>
      <c r="O17" s="73">
        <f t="shared" si="0"/>
        <v>-3535243</v>
      </c>
      <c r="P17" s="73">
        <f t="shared" si="0"/>
        <v>-5434392</v>
      </c>
      <c r="Q17" s="73">
        <f t="shared" si="0"/>
        <v>11418584</v>
      </c>
      <c r="R17" s="73">
        <f t="shared" si="0"/>
        <v>2448949</v>
      </c>
      <c r="S17" s="73">
        <f t="shared" si="0"/>
        <v>-17502548</v>
      </c>
      <c r="T17" s="73">
        <f t="shared" si="0"/>
        <v>-449965</v>
      </c>
      <c r="U17" s="73">
        <f t="shared" si="0"/>
        <v>-2592869</v>
      </c>
      <c r="V17" s="73">
        <f t="shared" si="0"/>
        <v>-20545382</v>
      </c>
      <c r="W17" s="73">
        <f t="shared" si="0"/>
        <v>10197062</v>
      </c>
      <c r="X17" s="73">
        <f t="shared" si="0"/>
        <v>49791000</v>
      </c>
      <c r="Y17" s="73">
        <f t="shared" si="0"/>
        <v>-39593938</v>
      </c>
      <c r="Z17" s="170">
        <f>+IF(X17&lt;&gt;0,+(Y17/X17)*100,0)</f>
        <v>-79.52027073165833</v>
      </c>
      <c r="AA17" s="74">
        <f>SUM(AA6:AA16)</f>
        <v>49791000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234382</v>
      </c>
      <c r="D21" s="155"/>
      <c r="E21" s="59">
        <v>16453992</v>
      </c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-49866198</v>
      </c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50" t="s">
        <v>192</v>
      </c>
      <c r="B27" s="251"/>
      <c r="C27" s="168">
        <f aca="true" t="shared" si="1" ref="C27:Y27">SUM(C21:C26)</f>
        <v>-49631816</v>
      </c>
      <c r="D27" s="168">
        <f>SUM(D21:D26)</f>
        <v>0</v>
      </c>
      <c r="E27" s="72">
        <f t="shared" si="1"/>
        <v>16453992</v>
      </c>
      <c r="F27" s="73">
        <f t="shared" si="1"/>
        <v>0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0</v>
      </c>
      <c r="X27" s="73">
        <f t="shared" si="1"/>
        <v>0</v>
      </c>
      <c r="Y27" s="73">
        <f t="shared" si="1"/>
        <v>0</v>
      </c>
      <c r="Z27" s="170">
        <f>+IF(X27&lt;&gt;0,+(Y27/X27)*100,0)</f>
        <v>0</v>
      </c>
      <c r="AA27" s="74">
        <f>SUM(AA21:AA26)</f>
        <v>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>
        <v>284538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50" t="s">
        <v>198</v>
      </c>
      <c r="B36" s="251"/>
      <c r="C36" s="168">
        <f aca="true" t="shared" si="2" ref="C36:Y36">SUM(C31:C35)</f>
        <v>284538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1247536</v>
      </c>
      <c r="D38" s="153">
        <f>+D17+D27+D36</f>
        <v>0</v>
      </c>
      <c r="E38" s="99">
        <f t="shared" si="3"/>
        <v>3694572</v>
      </c>
      <c r="F38" s="100">
        <f t="shared" si="3"/>
        <v>49791000</v>
      </c>
      <c r="G38" s="100">
        <f t="shared" si="3"/>
        <v>20123809</v>
      </c>
      <c r="H38" s="100">
        <f t="shared" si="3"/>
        <v>-17222587</v>
      </c>
      <c r="I38" s="100">
        <f t="shared" si="3"/>
        <v>30563597</v>
      </c>
      <c r="J38" s="100">
        <f t="shared" si="3"/>
        <v>33464819</v>
      </c>
      <c r="K38" s="100">
        <f t="shared" si="3"/>
        <v>-30346777</v>
      </c>
      <c r="L38" s="100">
        <f t="shared" si="3"/>
        <v>29835356</v>
      </c>
      <c r="M38" s="100">
        <f t="shared" si="3"/>
        <v>-4659903</v>
      </c>
      <c r="N38" s="100">
        <f t="shared" si="3"/>
        <v>-5171324</v>
      </c>
      <c r="O38" s="100">
        <f t="shared" si="3"/>
        <v>-3535243</v>
      </c>
      <c r="P38" s="100">
        <f t="shared" si="3"/>
        <v>-5434392</v>
      </c>
      <c r="Q38" s="100">
        <f t="shared" si="3"/>
        <v>11418584</v>
      </c>
      <c r="R38" s="100">
        <f t="shared" si="3"/>
        <v>2448949</v>
      </c>
      <c r="S38" s="100">
        <f t="shared" si="3"/>
        <v>-17502548</v>
      </c>
      <c r="T38" s="100">
        <f t="shared" si="3"/>
        <v>-449965</v>
      </c>
      <c r="U38" s="100">
        <f t="shared" si="3"/>
        <v>-2592869</v>
      </c>
      <c r="V38" s="100">
        <f t="shared" si="3"/>
        <v>-20545382</v>
      </c>
      <c r="W38" s="100">
        <f t="shared" si="3"/>
        <v>10197062</v>
      </c>
      <c r="X38" s="100">
        <f t="shared" si="3"/>
        <v>49791000</v>
      </c>
      <c r="Y38" s="100">
        <f t="shared" si="3"/>
        <v>-39593938</v>
      </c>
      <c r="Z38" s="137">
        <f>+IF(X38&lt;&gt;0,+(Y38/X38)*100,0)</f>
        <v>-79.52027073165833</v>
      </c>
      <c r="AA38" s="102">
        <f>+AA17+AA27+AA36</f>
        <v>49791000</v>
      </c>
    </row>
    <row r="39" spans="1:27" ht="13.5">
      <c r="A39" s="249" t="s">
        <v>200</v>
      </c>
      <c r="B39" s="182"/>
      <c r="C39" s="153">
        <v>20530131</v>
      </c>
      <c r="D39" s="153"/>
      <c r="E39" s="99"/>
      <c r="F39" s="100"/>
      <c r="G39" s="100"/>
      <c r="H39" s="100">
        <v>20123809</v>
      </c>
      <c r="I39" s="100">
        <v>2901222</v>
      </c>
      <c r="J39" s="100"/>
      <c r="K39" s="100">
        <v>33464819</v>
      </c>
      <c r="L39" s="100">
        <v>3118042</v>
      </c>
      <c r="M39" s="100">
        <v>32953398</v>
      </c>
      <c r="N39" s="100">
        <v>33464819</v>
      </c>
      <c r="O39" s="100">
        <v>28293495</v>
      </c>
      <c r="P39" s="100">
        <v>24758252</v>
      </c>
      <c r="Q39" s="100">
        <v>19323860</v>
      </c>
      <c r="R39" s="100">
        <v>28293495</v>
      </c>
      <c r="S39" s="100">
        <v>30742444</v>
      </c>
      <c r="T39" s="100">
        <v>13239896</v>
      </c>
      <c r="U39" s="100">
        <v>12789931</v>
      </c>
      <c r="V39" s="100">
        <v>30742444</v>
      </c>
      <c r="W39" s="100"/>
      <c r="X39" s="100"/>
      <c r="Y39" s="100"/>
      <c r="Z39" s="137"/>
      <c r="AA39" s="102"/>
    </row>
    <row r="40" spans="1:27" ht="13.5">
      <c r="A40" s="269" t="s">
        <v>201</v>
      </c>
      <c r="B40" s="256"/>
      <c r="C40" s="257">
        <v>21777667</v>
      </c>
      <c r="D40" s="257"/>
      <c r="E40" s="258">
        <v>3694572</v>
      </c>
      <c r="F40" s="259">
        <v>49791000</v>
      </c>
      <c r="G40" s="259">
        <v>20123809</v>
      </c>
      <c r="H40" s="259">
        <v>2901222</v>
      </c>
      <c r="I40" s="259">
        <v>33464819</v>
      </c>
      <c r="J40" s="259">
        <v>33464819</v>
      </c>
      <c r="K40" s="259">
        <v>3118042</v>
      </c>
      <c r="L40" s="259">
        <v>32953398</v>
      </c>
      <c r="M40" s="259">
        <v>28293495</v>
      </c>
      <c r="N40" s="259">
        <v>28293495</v>
      </c>
      <c r="O40" s="259">
        <v>24758252</v>
      </c>
      <c r="P40" s="259">
        <v>19323860</v>
      </c>
      <c r="Q40" s="259">
        <v>30742444</v>
      </c>
      <c r="R40" s="259">
        <v>24758252</v>
      </c>
      <c r="S40" s="259">
        <v>13239896</v>
      </c>
      <c r="T40" s="259">
        <v>12789931</v>
      </c>
      <c r="U40" s="259">
        <v>10197062</v>
      </c>
      <c r="V40" s="259">
        <v>10197062</v>
      </c>
      <c r="W40" s="259">
        <v>10197062</v>
      </c>
      <c r="X40" s="259">
        <v>49791000</v>
      </c>
      <c r="Y40" s="259">
        <v>-39593938</v>
      </c>
      <c r="Z40" s="260">
        <v>-79.52</v>
      </c>
      <c r="AA40" s="261">
        <v>49791000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28554374</v>
      </c>
      <c r="D5" s="200">
        <f t="shared" si="0"/>
        <v>0</v>
      </c>
      <c r="E5" s="106">
        <f t="shared" si="0"/>
        <v>42536906</v>
      </c>
      <c r="F5" s="106">
        <f t="shared" si="0"/>
        <v>49089000</v>
      </c>
      <c r="G5" s="106">
        <f t="shared" si="0"/>
        <v>2702993</v>
      </c>
      <c r="H5" s="106">
        <f t="shared" si="0"/>
        <v>8409658</v>
      </c>
      <c r="I5" s="106">
        <f t="shared" si="0"/>
        <v>8418182</v>
      </c>
      <c r="J5" s="106">
        <f t="shared" si="0"/>
        <v>19530833</v>
      </c>
      <c r="K5" s="106">
        <f t="shared" si="0"/>
        <v>4995886</v>
      </c>
      <c r="L5" s="106">
        <f t="shared" si="0"/>
        <v>5893686</v>
      </c>
      <c r="M5" s="106">
        <f t="shared" si="0"/>
        <v>3912910</v>
      </c>
      <c r="N5" s="106">
        <f t="shared" si="0"/>
        <v>14802482</v>
      </c>
      <c r="O5" s="106">
        <f t="shared" si="0"/>
        <v>23670</v>
      </c>
      <c r="P5" s="106">
        <f t="shared" si="0"/>
        <v>3912910</v>
      </c>
      <c r="Q5" s="106">
        <f t="shared" si="0"/>
        <v>17761</v>
      </c>
      <c r="R5" s="106">
        <f t="shared" si="0"/>
        <v>3954341</v>
      </c>
      <c r="S5" s="106">
        <f t="shared" si="0"/>
        <v>633851</v>
      </c>
      <c r="T5" s="106">
        <f t="shared" si="0"/>
        <v>494246</v>
      </c>
      <c r="U5" s="106">
        <f t="shared" si="0"/>
        <v>3828464</v>
      </c>
      <c r="V5" s="106">
        <f t="shared" si="0"/>
        <v>4956561</v>
      </c>
      <c r="W5" s="106">
        <f t="shared" si="0"/>
        <v>43244217</v>
      </c>
      <c r="X5" s="106">
        <f t="shared" si="0"/>
        <v>49089000</v>
      </c>
      <c r="Y5" s="106">
        <f t="shared" si="0"/>
        <v>-5844783</v>
      </c>
      <c r="Z5" s="201">
        <f>+IF(X5&lt;&gt;0,+(Y5/X5)*100,0)</f>
        <v>-11.906502475096254</v>
      </c>
      <c r="AA5" s="199">
        <f>SUM(AA11:AA18)</f>
        <v>49089000</v>
      </c>
    </row>
    <row r="6" spans="1:27" ht="13.5">
      <c r="A6" s="291" t="s">
        <v>205</v>
      </c>
      <c r="B6" s="142"/>
      <c r="C6" s="62">
        <v>24863564</v>
      </c>
      <c r="D6" s="156"/>
      <c r="E6" s="60">
        <v>23482406</v>
      </c>
      <c r="F6" s="60">
        <v>26000000</v>
      </c>
      <c r="G6" s="60"/>
      <c r="H6" s="60">
        <v>2828685</v>
      </c>
      <c r="I6" s="60">
        <v>2828685</v>
      </c>
      <c r="J6" s="60">
        <v>5657370</v>
      </c>
      <c r="K6" s="60">
        <v>2230218</v>
      </c>
      <c r="L6" s="60">
        <v>4558731</v>
      </c>
      <c r="M6" s="60">
        <v>1246811</v>
      </c>
      <c r="N6" s="60">
        <v>8035760</v>
      </c>
      <c r="O6" s="60"/>
      <c r="P6" s="60">
        <v>1246811</v>
      </c>
      <c r="Q6" s="60">
        <v>6292</v>
      </c>
      <c r="R6" s="60">
        <v>1253103</v>
      </c>
      <c r="S6" s="60">
        <v>80256</v>
      </c>
      <c r="T6" s="60">
        <v>418187</v>
      </c>
      <c r="U6" s="60">
        <v>1776346</v>
      </c>
      <c r="V6" s="60">
        <v>2274789</v>
      </c>
      <c r="W6" s="60">
        <v>17221022</v>
      </c>
      <c r="X6" s="60">
        <v>26000000</v>
      </c>
      <c r="Y6" s="60">
        <v>-8778978</v>
      </c>
      <c r="Z6" s="140">
        <v>-33.77</v>
      </c>
      <c r="AA6" s="155">
        <v>26000000</v>
      </c>
    </row>
    <row r="7" spans="1:27" ht="13.5">
      <c r="A7" s="291" t="s">
        <v>206</v>
      </c>
      <c r="B7" s="142"/>
      <c r="C7" s="62"/>
      <c r="D7" s="156"/>
      <c r="E7" s="60">
        <v>6000000</v>
      </c>
      <c r="F7" s="60">
        <v>11930000</v>
      </c>
      <c r="G7" s="60">
        <v>1882170</v>
      </c>
      <c r="H7" s="60">
        <v>4676310</v>
      </c>
      <c r="I7" s="60">
        <v>4676310</v>
      </c>
      <c r="J7" s="60">
        <v>11234790</v>
      </c>
      <c r="K7" s="60">
        <v>2498100</v>
      </c>
      <c r="L7" s="60">
        <v>1290051</v>
      </c>
      <c r="M7" s="60">
        <v>1079252</v>
      </c>
      <c r="N7" s="60">
        <v>4867403</v>
      </c>
      <c r="O7" s="60"/>
      <c r="P7" s="60">
        <v>1079252</v>
      </c>
      <c r="Q7" s="60"/>
      <c r="R7" s="60">
        <v>1079252</v>
      </c>
      <c r="S7" s="60">
        <v>553595</v>
      </c>
      <c r="T7" s="60"/>
      <c r="U7" s="60">
        <v>387100</v>
      </c>
      <c r="V7" s="60">
        <v>940695</v>
      </c>
      <c r="W7" s="60">
        <v>18122140</v>
      </c>
      <c r="X7" s="60">
        <v>11930000</v>
      </c>
      <c r="Y7" s="60">
        <v>6192140</v>
      </c>
      <c r="Z7" s="140">
        <v>51.9</v>
      </c>
      <c r="AA7" s="155">
        <v>11930000</v>
      </c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>
        <v>7860</v>
      </c>
      <c r="N10" s="60">
        <v>7860</v>
      </c>
      <c r="O10" s="60"/>
      <c r="P10" s="60">
        <v>7860</v>
      </c>
      <c r="Q10" s="60"/>
      <c r="R10" s="60">
        <v>7860</v>
      </c>
      <c r="S10" s="60"/>
      <c r="T10" s="60"/>
      <c r="U10" s="60"/>
      <c r="V10" s="60"/>
      <c r="W10" s="60">
        <v>15720</v>
      </c>
      <c r="X10" s="60"/>
      <c r="Y10" s="60">
        <v>15720</v>
      </c>
      <c r="Z10" s="140"/>
      <c r="AA10" s="155"/>
    </row>
    <row r="11" spans="1:27" ht="13.5">
      <c r="A11" s="292" t="s">
        <v>210</v>
      </c>
      <c r="B11" s="142"/>
      <c r="C11" s="293">
        <f aca="true" t="shared" si="1" ref="C11:Y11">SUM(C6:C10)</f>
        <v>24863564</v>
      </c>
      <c r="D11" s="294">
        <f t="shared" si="1"/>
        <v>0</v>
      </c>
      <c r="E11" s="295">
        <f t="shared" si="1"/>
        <v>29482406</v>
      </c>
      <c r="F11" s="295">
        <f t="shared" si="1"/>
        <v>37930000</v>
      </c>
      <c r="G11" s="295">
        <f t="shared" si="1"/>
        <v>1882170</v>
      </c>
      <c r="H11" s="295">
        <f t="shared" si="1"/>
        <v>7504995</v>
      </c>
      <c r="I11" s="295">
        <f t="shared" si="1"/>
        <v>7504995</v>
      </c>
      <c r="J11" s="295">
        <f t="shared" si="1"/>
        <v>16892160</v>
      </c>
      <c r="K11" s="295">
        <f t="shared" si="1"/>
        <v>4728318</v>
      </c>
      <c r="L11" s="295">
        <f t="shared" si="1"/>
        <v>5848782</v>
      </c>
      <c r="M11" s="295">
        <f t="shared" si="1"/>
        <v>2333923</v>
      </c>
      <c r="N11" s="295">
        <f t="shared" si="1"/>
        <v>12911023</v>
      </c>
      <c r="O11" s="295">
        <f t="shared" si="1"/>
        <v>0</v>
      </c>
      <c r="P11" s="295">
        <f t="shared" si="1"/>
        <v>2333923</v>
      </c>
      <c r="Q11" s="295">
        <f t="shared" si="1"/>
        <v>6292</v>
      </c>
      <c r="R11" s="295">
        <f t="shared" si="1"/>
        <v>2340215</v>
      </c>
      <c r="S11" s="295">
        <f t="shared" si="1"/>
        <v>633851</v>
      </c>
      <c r="T11" s="295">
        <f t="shared" si="1"/>
        <v>418187</v>
      </c>
      <c r="U11" s="295">
        <f t="shared" si="1"/>
        <v>2163446</v>
      </c>
      <c r="V11" s="295">
        <f t="shared" si="1"/>
        <v>3215484</v>
      </c>
      <c r="W11" s="295">
        <f t="shared" si="1"/>
        <v>35358882</v>
      </c>
      <c r="X11" s="295">
        <f t="shared" si="1"/>
        <v>37930000</v>
      </c>
      <c r="Y11" s="295">
        <f t="shared" si="1"/>
        <v>-2571118</v>
      </c>
      <c r="Z11" s="296">
        <f>+IF(X11&lt;&gt;0,+(Y11/X11)*100,0)</f>
        <v>-6.778586870551015</v>
      </c>
      <c r="AA11" s="297">
        <f>SUM(AA6:AA10)</f>
        <v>37930000</v>
      </c>
    </row>
    <row r="12" spans="1:27" ht="13.5">
      <c r="A12" s="298" t="s">
        <v>211</v>
      </c>
      <c r="B12" s="136"/>
      <c r="C12" s="62"/>
      <c r="D12" s="156"/>
      <c r="E12" s="60">
        <v>5350000</v>
      </c>
      <c r="F12" s="60">
        <v>2241305</v>
      </c>
      <c r="G12" s="60">
        <v>595715</v>
      </c>
      <c r="H12" s="60">
        <v>595715</v>
      </c>
      <c r="I12" s="60">
        <v>595715</v>
      </c>
      <c r="J12" s="60">
        <v>1787145</v>
      </c>
      <c r="K12" s="60">
        <v>131578</v>
      </c>
      <c r="L12" s="60">
        <v>36404</v>
      </c>
      <c r="M12" s="60">
        <v>322954</v>
      </c>
      <c r="N12" s="60">
        <v>490936</v>
      </c>
      <c r="O12" s="60"/>
      <c r="P12" s="60">
        <v>322954</v>
      </c>
      <c r="Q12" s="60"/>
      <c r="R12" s="60">
        <v>322954</v>
      </c>
      <c r="S12" s="60"/>
      <c r="T12" s="60"/>
      <c r="U12" s="60">
        <v>1664141</v>
      </c>
      <c r="V12" s="60">
        <v>1664141</v>
      </c>
      <c r="W12" s="60">
        <v>4265176</v>
      </c>
      <c r="X12" s="60">
        <v>2241305</v>
      </c>
      <c r="Y12" s="60">
        <v>2023871</v>
      </c>
      <c r="Z12" s="140">
        <v>90.3</v>
      </c>
      <c r="AA12" s="155">
        <v>2241305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3690810</v>
      </c>
      <c r="D15" s="156"/>
      <c r="E15" s="60">
        <v>7704500</v>
      </c>
      <c r="F15" s="60">
        <v>8917695</v>
      </c>
      <c r="G15" s="60">
        <v>225108</v>
      </c>
      <c r="H15" s="60">
        <v>308948</v>
      </c>
      <c r="I15" s="60">
        <v>317472</v>
      </c>
      <c r="J15" s="60">
        <v>851528</v>
      </c>
      <c r="K15" s="60">
        <v>135990</v>
      </c>
      <c r="L15" s="60">
        <v>8500</v>
      </c>
      <c r="M15" s="60">
        <v>1256033</v>
      </c>
      <c r="N15" s="60">
        <v>1400523</v>
      </c>
      <c r="O15" s="60">
        <v>23670</v>
      </c>
      <c r="P15" s="60">
        <v>1256033</v>
      </c>
      <c r="Q15" s="60">
        <v>11469</v>
      </c>
      <c r="R15" s="60">
        <v>1291172</v>
      </c>
      <c r="S15" s="60"/>
      <c r="T15" s="60">
        <v>76059</v>
      </c>
      <c r="U15" s="60">
        <v>877</v>
      </c>
      <c r="V15" s="60">
        <v>76936</v>
      </c>
      <c r="W15" s="60">
        <v>3620159</v>
      </c>
      <c r="X15" s="60">
        <v>8917695</v>
      </c>
      <c r="Y15" s="60">
        <v>-5297536</v>
      </c>
      <c r="Z15" s="140">
        <v>-59.4</v>
      </c>
      <c r="AA15" s="155">
        <v>8917695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24863564</v>
      </c>
      <c r="D36" s="156">
        <f t="shared" si="4"/>
        <v>0</v>
      </c>
      <c r="E36" s="60">
        <f t="shared" si="4"/>
        <v>23482406</v>
      </c>
      <c r="F36" s="60">
        <f t="shared" si="4"/>
        <v>26000000</v>
      </c>
      <c r="G36" s="60">
        <f t="shared" si="4"/>
        <v>0</v>
      </c>
      <c r="H36" s="60">
        <f t="shared" si="4"/>
        <v>2828685</v>
      </c>
      <c r="I36" s="60">
        <f t="shared" si="4"/>
        <v>2828685</v>
      </c>
      <c r="J36" s="60">
        <f t="shared" si="4"/>
        <v>5657370</v>
      </c>
      <c r="K36" s="60">
        <f t="shared" si="4"/>
        <v>2230218</v>
      </c>
      <c r="L36" s="60">
        <f t="shared" si="4"/>
        <v>4558731</v>
      </c>
      <c r="M36" s="60">
        <f t="shared" si="4"/>
        <v>1246811</v>
      </c>
      <c r="N36" s="60">
        <f t="shared" si="4"/>
        <v>8035760</v>
      </c>
      <c r="O36" s="60">
        <f t="shared" si="4"/>
        <v>0</v>
      </c>
      <c r="P36" s="60">
        <f t="shared" si="4"/>
        <v>1246811</v>
      </c>
      <c r="Q36" s="60">
        <f t="shared" si="4"/>
        <v>6292</v>
      </c>
      <c r="R36" s="60">
        <f t="shared" si="4"/>
        <v>1253103</v>
      </c>
      <c r="S36" s="60">
        <f t="shared" si="4"/>
        <v>80256</v>
      </c>
      <c r="T36" s="60">
        <f t="shared" si="4"/>
        <v>418187</v>
      </c>
      <c r="U36" s="60">
        <f t="shared" si="4"/>
        <v>1776346</v>
      </c>
      <c r="V36" s="60">
        <f t="shared" si="4"/>
        <v>2274789</v>
      </c>
      <c r="W36" s="60">
        <f t="shared" si="4"/>
        <v>17221022</v>
      </c>
      <c r="X36" s="60">
        <f t="shared" si="4"/>
        <v>26000000</v>
      </c>
      <c r="Y36" s="60">
        <f t="shared" si="4"/>
        <v>-8778978</v>
      </c>
      <c r="Z36" s="140">
        <f aca="true" t="shared" si="5" ref="Z36:Z49">+IF(X36&lt;&gt;0,+(Y36/X36)*100,0)</f>
        <v>-33.765299999999996</v>
      </c>
      <c r="AA36" s="155">
        <f>AA6+AA21</f>
        <v>26000000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6000000</v>
      </c>
      <c r="F37" s="60">
        <f t="shared" si="4"/>
        <v>11930000</v>
      </c>
      <c r="G37" s="60">
        <f t="shared" si="4"/>
        <v>1882170</v>
      </c>
      <c r="H37" s="60">
        <f t="shared" si="4"/>
        <v>4676310</v>
      </c>
      <c r="I37" s="60">
        <f t="shared" si="4"/>
        <v>4676310</v>
      </c>
      <c r="J37" s="60">
        <f t="shared" si="4"/>
        <v>11234790</v>
      </c>
      <c r="K37" s="60">
        <f t="shared" si="4"/>
        <v>2498100</v>
      </c>
      <c r="L37" s="60">
        <f t="shared" si="4"/>
        <v>1290051</v>
      </c>
      <c r="M37" s="60">
        <f t="shared" si="4"/>
        <v>1079252</v>
      </c>
      <c r="N37" s="60">
        <f t="shared" si="4"/>
        <v>4867403</v>
      </c>
      <c r="O37" s="60">
        <f t="shared" si="4"/>
        <v>0</v>
      </c>
      <c r="P37" s="60">
        <f t="shared" si="4"/>
        <v>1079252</v>
      </c>
      <c r="Q37" s="60">
        <f t="shared" si="4"/>
        <v>0</v>
      </c>
      <c r="R37" s="60">
        <f t="shared" si="4"/>
        <v>1079252</v>
      </c>
      <c r="S37" s="60">
        <f t="shared" si="4"/>
        <v>553595</v>
      </c>
      <c r="T37" s="60">
        <f t="shared" si="4"/>
        <v>0</v>
      </c>
      <c r="U37" s="60">
        <f t="shared" si="4"/>
        <v>387100</v>
      </c>
      <c r="V37" s="60">
        <f t="shared" si="4"/>
        <v>940695</v>
      </c>
      <c r="W37" s="60">
        <f t="shared" si="4"/>
        <v>18122140</v>
      </c>
      <c r="X37" s="60">
        <f t="shared" si="4"/>
        <v>11930000</v>
      </c>
      <c r="Y37" s="60">
        <f t="shared" si="4"/>
        <v>6192140</v>
      </c>
      <c r="Z37" s="140">
        <f t="shared" si="5"/>
        <v>51.90393964794635</v>
      </c>
      <c r="AA37" s="155">
        <f>AA7+AA22</f>
        <v>11930000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7860</v>
      </c>
      <c r="N40" s="60">
        <f t="shared" si="4"/>
        <v>7860</v>
      </c>
      <c r="O40" s="60">
        <f t="shared" si="4"/>
        <v>0</v>
      </c>
      <c r="P40" s="60">
        <f t="shared" si="4"/>
        <v>7860</v>
      </c>
      <c r="Q40" s="60">
        <f t="shared" si="4"/>
        <v>0</v>
      </c>
      <c r="R40" s="60">
        <f t="shared" si="4"/>
        <v>7860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15720</v>
      </c>
      <c r="X40" s="60">
        <f t="shared" si="4"/>
        <v>0</v>
      </c>
      <c r="Y40" s="60">
        <f t="shared" si="4"/>
        <v>15720</v>
      </c>
      <c r="Z40" s="140">
        <f t="shared" si="5"/>
        <v>0</v>
      </c>
      <c r="AA40" s="155">
        <f>AA10+AA25</f>
        <v>0</v>
      </c>
    </row>
    <row r="41" spans="1:27" ht="13.5">
      <c r="A41" s="292" t="s">
        <v>210</v>
      </c>
      <c r="B41" s="142"/>
      <c r="C41" s="293">
        <f aca="true" t="shared" si="6" ref="C41:Y41">SUM(C36:C40)</f>
        <v>24863564</v>
      </c>
      <c r="D41" s="294">
        <f t="shared" si="6"/>
        <v>0</v>
      </c>
      <c r="E41" s="295">
        <f t="shared" si="6"/>
        <v>29482406</v>
      </c>
      <c r="F41" s="295">
        <f t="shared" si="6"/>
        <v>37930000</v>
      </c>
      <c r="G41" s="295">
        <f t="shared" si="6"/>
        <v>1882170</v>
      </c>
      <c r="H41" s="295">
        <f t="shared" si="6"/>
        <v>7504995</v>
      </c>
      <c r="I41" s="295">
        <f t="shared" si="6"/>
        <v>7504995</v>
      </c>
      <c r="J41" s="295">
        <f t="shared" si="6"/>
        <v>16892160</v>
      </c>
      <c r="K41" s="295">
        <f t="shared" si="6"/>
        <v>4728318</v>
      </c>
      <c r="L41" s="295">
        <f t="shared" si="6"/>
        <v>5848782</v>
      </c>
      <c r="M41" s="295">
        <f t="shared" si="6"/>
        <v>2333923</v>
      </c>
      <c r="N41" s="295">
        <f t="shared" si="6"/>
        <v>12911023</v>
      </c>
      <c r="O41" s="295">
        <f t="shared" si="6"/>
        <v>0</v>
      </c>
      <c r="P41" s="295">
        <f t="shared" si="6"/>
        <v>2333923</v>
      </c>
      <c r="Q41" s="295">
        <f t="shared" si="6"/>
        <v>6292</v>
      </c>
      <c r="R41" s="295">
        <f t="shared" si="6"/>
        <v>2340215</v>
      </c>
      <c r="S41" s="295">
        <f t="shared" si="6"/>
        <v>633851</v>
      </c>
      <c r="T41" s="295">
        <f t="shared" si="6"/>
        <v>418187</v>
      </c>
      <c r="U41" s="295">
        <f t="shared" si="6"/>
        <v>2163446</v>
      </c>
      <c r="V41" s="295">
        <f t="shared" si="6"/>
        <v>3215484</v>
      </c>
      <c r="W41" s="295">
        <f t="shared" si="6"/>
        <v>35358882</v>
      </c>
      <c r="X41" s="295">
        <f t="shared" si="6"/>
        <v>37930000</v>
      </c>
      <c r="Y41" s="295">
        <f t="shared" si="6"/>
        <v>-2571118</v>
      </c>
      <c r="Z41" s="296">
        <f t="shared" si="5"/>
        <v>-6.778586870551015</v>
      </c>
      <c r="AA41" s="297">
        <f>SUM(AA36:AA40)</f>
        <v>37930000</v>
      </c>
    </row>
    <row r="42" spans="1:27" ht="13.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5350000</v>
      </c>
      <c r="F42" s="54">
        <f t="shared" si="7"/>
        <v>2241305</v>
      </c>
      <c r="G42" s="54">
        <f t="shared" si="7"/>
        <v>595715</v>
      </c>
      <c r="H42" s="54">
        <f t="shared" si="7"/>
        <v>595715</v>
      </c>
      <c r="I42" s="54">
        <f t="shared" si="7"/>
        <v>595715</v>
      </c>
      <c r="J42" s="54">
        <f t="shared" si="7"/>
        <v>1787145</v>
      </c>
      <c r="K42" s="54">
        <f t="shared" si="7"/>
        <v>131578</v>
      </c>
      <c r="L42" s="54">
        <f t="shared" si="7"/>
        <v>36404</v>
      </c>
      <c r="M42" s="54">
        <f t="shared" si="7"/>
        <v>322954</v>
      </c>
      <c r="N42" s="54">
        <f t="shared" si="7"/>
        <v>490936</v>
      </c>
      <c r="O42" s="54">
        <f t="shared" si="7"/>
        <v>0</v>
      </c>
      <c r="P42" s="54">
        <f t="shared" si="7"/>
        <v>322954</v>
      </c>
      <c r="Q42" s="54">
        <f t="shared" si="7"/>
        <v>0</v>
      </c>
      <c r="R42" s="54">
        <f t="shared" si="7"/>
        <v>322954</v>
      </c>
      <c r="S42" s="54">
        <f t="shared" si="7"/>
        <v>0</v>
      </c>
      <c r="T42" s="54">
        <f t="shared" si="7"/>
        <v>0</v>
      </c>
      <c r="U42" s="54">
        <f t="shared" si="7"/>
        <v>1664141</v>
      </c>
      <c r="V42" s="54">
        <f t="shared" si="7"/>
        <v>1664141</v>
      </c>
      <c r="W42" s="54">
        <f t="shared" si="7"/>
        <v>4265176</v>
      </c>
      <c r="X42" s="54">
        <f t="shared" si="7"/>
        <v>2241305</v>
      </c>
      <c r="Y42" s="54">
        <f t="shared" si="7"/>
        <v>2023871</v>
      </c>
      <c r="Z42" s="184">
        <f t="shared" si="5"/>
        <v>90.29877682867794</v>
      </c>
      <c r="AA42" s="130">
        <f aca="true" t="shared" si="8" ref="AA42:AA48">AA12+AA27</f>
        <v>2241305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3690810</v>
      </c>
      <c r="D45" s="129">
        <f t="shared" si="7"/>
        <v>0</v>
      </c>
      <c r="E45" s="54">
        <f t="shared" si="7"/>
        <v>7704500</v>
      </c>
      <c r="F45" s="54">
        <f t="shared" si="7"/>
        <v>8917695</v>
      </c>
      <c r="G45" s="54">
        <f t="shared" si="7"/>
        <v>225108</v>
      </c>
      <c r="H45" s="54">
        <f t="shared" si="7"/>
        <v>308948</v>
      </c>
      <c r="I45" s="54">
        <f t="shared" si="7"/>
        <v>317472</v>
      </c>
      <c r="J45" s="54">
        <f t="shared" si="7"/>
        <v>851528</v>
      </c>
      <c r="K45" s="54">
        <f t="shared" si="7"/>
        <v>135990</v>
      </c>
      <c r="L45" s="54">
        <f t="shared" si="7"/>
        <v>8500</v>
      </c>
      <c r="M45" s="54">
        <f t="shared" si="7"/>
        <v>1256033</v>
      </c>
      <c r="N45" s="54">
        <f t="shared" si="7"/>
        <v>1400523</v>
      </c>
      <c r="O45" s="54">
        <f t="shared" si="7"/>
        <v>23670</v>
      </c>
      <c r="P45" s="54">
        <f t="shared" si="7"/>
        <v>1256033</v>
      </c>
      <c r="Q45" s="54">
        <f t="shared" si="7"/>
        <v>11469</v>
      </c>
      <c r="R45" s="54">
        <f t="shared" si="7"/>
        <v>1291172</v>
      </c>
      <c r="S45" s="54">
        <f t="shared" si="7"/>
        <v>0</v>
      </c>
      <c r="T45" s="54">
        <f t="shared" si="7"/>
        <v>76059</v>
      </c>
      <c r="U45" s="54">
        <f t="shared" si="7"/>
        <v>877</v>
      </c>
      <c r="V45" s="54">
        <f t="shared" si="7"/>
        <v>76936</v>
      </c>
      <c r="W45" s="54">
        <f t="shared" si="7"/>
        <v>3620159</v>
      </c>
      <c r="X45" s="54">
        <f t="shared" si="7"/>
        <v>8917695</v>
      </c>
      <c r="Y45" s="54">
        <f t="shared" si="7"/>
        <v>-5297536</v>
      </c>
      <c r="Z45" s="184">
        <f t="shared" si="5"/>
        <v>-59.404767711835845</v>
      </c>
      <c r="AA45" s="130">
        <f t="shared" si="8"/>
        <v>8917695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28554374</v>
      </c>
      <c r="D49" s="218">
        <f t="shared" si="9"/>
        <v>0</v>
      </c>
      <c r="E49" s="220">
        <f t="shared" si="9"/>
        <v>42536906</v>
      </c>
      <c r="F49" s="220">
        <f t="shared" si="9"/>
        <v>49089000</v>
      </c>
      <c r="G49" s="220">
        <f t="shared" si="9"/>
        <v>2702993</v>
      </c>
      <c r="H49" s="220">
        <f t="shared" si="9"/>
        <v>8409658</v>
      </c>
      <c r="I49" s="220">
        <f t="shared" si="9"/>
        <v>8418182</v>
      </c>
      <c r="J49" s="220">
        <f t="shared" si="9"/>
        <v>19530833</v>
      </c>
      <c r="K49" s="220">
        <f t="shared" si="9"/>
        <v>4995886</v>
      </c>
      <c r="L49" s="220">
        <f t="shared" si="9"/>
        <v>5893686</v>
      </c>
      <c r="M49" s="220">
        <f t="shared" si="9"/>
        <v>3912910</v>
      </c>
      <c r="N49" s="220">
        <f t="shared" si="9"/>
        <v>14802482</v>
      </c>
      <c r="O49" s="220">
        <f t="shared" si="9"/>
        <v>23670</v>
      </c>
      <c r="P49" s="220">
        <f t="shared" si="9"/>
        <v>3912910</v>
      </c>
      <c r="Q49" s="220">
        <f t="shared" si="9"/>
        <v>17761</v>
      </c>
      <c r="R49" s="220">
        <f t="shared" si="9"/>
        <v>3954341</v>
      </c>
      <c r="S49" s="220">
        <f t="shared" si="9"/>
        <v>633851</v>
      </c>
      <c r="T49" s="220">
        <f t="shared" si="9"/>
        <v>494246</v>
      </c>
      <c r="U49" s="220">
        <f t="shared" si="9"/>
        <v>3828464</v>
      </c>
      <c r="V49" s="220">
        <f t="shared" si="9"/>
        <v>4956561</v>
      </c>
      <c r="W49" s="220">
        <f t="shared" si="9"/>
        <v>43244217</v>
      </c>
      <c r="X49" s="220">
        <f t="shared" si="9"/>
        <v>49089000</v>
      </c>
      <c r="Y49" s="220">
        <f t="shared" si="9"/>
        <v>-5844783</v>
      </c>
      <c r="Z49" s="221">
        <f t="shared" si="5"/>
        <v>-11.906502475096254</v>
      </c>
      <c r="AA49" s="222">
        <f>SUM(AA41:AA48)</f>
        <v>49089000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5901000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5901000</v>
      </c>
      <c r="Y51" s="54">
        <f t="shared" si="10"/>
        <v>-5901000</v>
      </c>
      <c r="Z51" s="184">
        <f>+IF(X51&lt;&gt;0,+(Y51/X51)*100,0)</f>
        <v>-100</v>
      </c>
      <c r="AA51" s="130">
        <f>SUM(AA57:AA61)</f>
        <v>5901000</v>
      </c>
    </row>
    <row r="52" spans="1:27" ht="13.5">
      <c r="A52" s="310" t="s">
        <v>205</v>
      </c>
      <c r="B52" s="142"/>
      <c r="C52" s="62"/>
      <c r="D52" s="156"/>
      <c r="E52" s="60"/>
      <c r="F52" s="60">
        <v>2061000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2061000</v>
      </c>
      <c r="Y52" s="60">
        <v>-2061000</v>
      </c>
      <c r="Z52" s="140">
        <v>-100</v>
      </c>
      <c r="AA52" s="155">
        <v>2061000</v>
      </c>
    </row>
    <row r="53" spans="1:27" ht="13.5">
      <c r="A53" s="310" t="s">
        <v>206</v>
      </c>
      <c r="B53" s="142"/>
      <c r="C53" s="62"/>
      <c r="D53" s="156"/>
      <c r="E53" s="60"/>
      <c r="F53" s="60">
        <v>100000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100000</v>
      </c>
      <c r="Y53" s="60">
        <v>-100000</v>
      </c>
      <c r="Z53" s="140">
        <v>-100</v>
      </c>
      <c r="AA53" s="155">
        <v>100000</v>
      </c>
    </row>
    <row r="54" spans="1:27" ht="13.5">
      <c r="A54" s="310" t="s">
        <v>207</v>
      </c>
      <c r="B54" s="142"/>
      <c r="C54" s="62"/>
      <c r="D54" s="156"/>
      <c r="E54" s="60"/>
      <c r="F54" s="60">
        <v>300000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300000</v>
      </c>
      <c r="Y54" s="60">
        <v>-300000</v>
      </c>
      <c r="Z54" s="140">
        <v>-100</v>
      </c>
      <c r="AA54" s="155">
        <v>300000</v>
      </c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>
        <v>122000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122000</v>
      </c>
      <c r="Y56" s="60">
        <v>-122000</v>
      </c>
      <c r="Z56" s="140">
        <v>-100</v>
      </c>
      <c r="AA56" s="155">
        <v>122000</v>
      </c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2583000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2583000</v>
      </c>
      <c r="Y57" s="295">
        <f t="shared" si="11"/>
        <v>-2583000</v>
      </c>
      <c r="Z57" s="296">
        <f>+IF(X57&lt;&gt;0,+(Y57/X57)*100,0)</f>
        <v>-100</v>
      </c>
      <c r="AA57" s="297">
        <f>SUM(AA52:AA56)</f>
        <v>2583000</v>
      </c>
    </row>
    <row r="58" spans="1:27" ht="13.5">
      <c r="A58" s="311" t="s">
        <v>211</v>
      </c>
      <c r="B58" s="136"/>
      <c r="C58" s="62"/>
      <c r="D58" s="156"/>
      <c r="E58" s="60"/>
      <c r="F58" s="60">
        <v>390000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390000</v>
      </c>
      <c r="Y58" s="60">
        <v>-390000</v>
      </c>
      <c r="Z58" s="140">
        <v>-100</v>
      </c>
      <c r="AA58" s="155">
        <v>390000</v>
      </c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/>
      <c r="F61" s="60">
        <v>2928000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2928000</v>
      </c>
      <c r="Y61" s="60">
        <v>-2928000</v>
      </c>
      <c r="Z61" s="140">
        <v>-100</v>
      </c>
      <c r="AA61" s="155">
        <v>2928000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>
        <v>506455</v>
      </c>
      <c r="H66" s="275">
        <v>81807</v>
      </c>
      <c r="I66" s="275">
        <v>1382445</v>
      </c>
      <c r="J66" s="275">
        <v>1970707</v>
      </c>
      <c r="K66" s="275">
        <v>425814</v>
      </c>
      <c r="L66" s="275">
        <v>953538</v>
      </c>
      <c r="M66" s="275">
        <v>326466</v>
      </c>
      <c r="N66" s="275">
        <v>1705818</v>
      </c>
      <c r="O66" s="275">
        <v>138459</v>
      </c>
      <c r="P66" s="275">
        <v>287996</v>
      </c>
      <c r="Q66" s="275">
        <v>113788</v>
      </c>
      <c r="R66" s="275">
        <v>540243</v>
      </c>
      <c r="S66" s="275">
        <v>502773</v>
      </c>
      <c r="T66" s="275">
        <v>791426</v>
      </c>
      <c r="U66" s="275">
        <v>506455</v>
      </c>
      <c r="V66" s="275">
        <v>1800654</v>
      </c>
      <c r="W66" s="275">
        <v>6017422</v>
      </c>
      <c r="X66" s="275"/>
      <c r="Y66" s="275">
        <v>6017422</v>
      </c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6684647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6684647</v>
      </c>
      <c r="F69" s="220">
        <f t="shared" si="12"/>
        <v>0</v>
      </c>
      <c r="G69" s="220">
        <f t="shared" si="12"/>
        <v>506455</v>
      </c>
      <c r="H69" s="220">
        <f t="shared" si="12"/>
        <v>81807</v>
      </c>
      <c r="I69" s="220">
        <f t="shared" si="12"/>
        <v>1382445</v>
      </c>
      <c r="J69" s="220">
        <f t="shared" si="12"/>
        <v>1970707</v>
      </c>
      <c r="K69" s="220">
        <f t="shared" si="12"/>
        <v>425814</v>
      </c>
      <c r="L69" s="220">
        <f t="shared" si="12"/>
        <v>953538</v>
      </c>
      <c r="M69" s="220">
        <f t="shared" si="12"/>
        <v>326466</v>
      </c>
      <c r="N69" s="220">
        <f t="shared" si="12"/>
        <v>1705818</v>
      </c>
      <c r="O69" s="220">
        <f t="shared" si="12"/>
        <v>138459</v>
      </c>
      <c r="P69" s="220">
        <f t="shared" si="12"/>
        <v>287996</v>
      </c>
      <c r="Q69" s="220">
        <f t="shared" si="12"/>
        <v>113788</v>
      </c>
      <c r="R69" s="220">
        <f t="shared" si="12"/>
        <v>540243</v>
      </c>
      <c r="S69" s="220">
        <f t="shared" si="12"/>
        <v>502773</v>
      </c>
      <c r="T69" s="220">
        <f t="shared" si="12"/>
        <v>791426</v>
      </c>
      <c r="U69" s="220">
        <f t="shared" si="12"/>
        <v>506455</v>
      </c>
      <c r="V69" s="220">
        <f t="shared" si="12"/>
        <v>1800654</v>
      </c>
      <c r="W69" s="220">
        <f t="shared" si="12"/>
        <v>6017422</v>
      </c>
      <c r="X69" s="220">
        <f t="shared" si="12"/>
        <v>0</v>
      </c>
      <c r="Y69" s="220">
        <f t="shared" si="12"/>
        <v>6017422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24863564</v>
      </c>
      <c r="D5" s="357">
        <f t="shared" si="0"/>
        <v>0</v>
      </c>
      <c r="E5" s="356">
        <f t="shared" si="0"/>
        <v>29482406</v>
      </c>
      <c r="F5" s="358">
        <f t="shared" si="0"/>
        <v>37930000</v>
      </c>
      <c r="G5" s="358">
        <f t="shared" si="0"/>
        <v>1882170</v>
      </c>
      <c r="H5" s="356">
        <f t="shared" si="0"/>
        <v>7504995</v>
      </c>
      <c r="I5" s="356">
        <f t="shared" si="0"/>
        <v>7504995</v>
      </c>
      <c r="J5" s="358">
        <f t="shared" si="0"/>
        <v>16892160</v>
      </c>
      <c r="K5" s="358">
        <f t="shared" si="0"/>
        <v>4728318</v>
      </c>
      <c r="L5" s="356">
        <f t="shared" si="0"/>
        <v>5848782</v>
      </c>
      <c r="M5" s="356">
        <f t="shared" si="0"/>
        <v>2333923</v>
      </c>
      <c r="N5" s="358">
        <f t="shared" si="0"/>
        <v>12911023</v>
      </c>
      <c r="O5" s="358">
        <f t="shared" si="0"/>
        <v>0</v>
      </c>
      <c r="P5" s="356">
        <f t="shared" si="0"/>
        <v>2333923</v>
      </c>
      <c r="Q5" s="356">
        <f t="shared" si="0"/>
        <v>6292</v>
      </c>
      <c r="R5" s="358">
        <f t="shared" si="0"/>
        <v>2340215</v>
      </c>
      <c r="S5" s="358">
        <f t="shared" si="0"/>
        <v>633851</v>
      </c>
      <c r="T5" s="356">
        <f t="shared" si="0"/>
        <v>418187</v>
      </c>
      <c r="U5" s="356">
        <f t="shared" si="0"/>
        <v>2163446</v>
      </c>
      <c r="V5" s="358">
        <f t="shared" si="0"/>
        <v>3215484</v>
      </c>
      <c r="W5" s="358">
        <f t="shared" si="0"/>
        <v>35358882</v>
      </c>
      <c r="X5" s="356">
        <f t="shared" si="0"/>
        <v>37930000</v>
      </c>
      <c r="Y5" s="358">
        <f t="shared" si="0"/>
        <v>-2571118</v>
      </c>
      <c r="Z5" s="359">
        <f>+IF(X5&lt;&gt;0,+(Y5/X5)*100,0)</f>
        <v>-6.778586870551015</v>
      </c>
      <c r="AA5" s="360">
        <f>+AA6+AA8+AA11+AA13+AA15</f>
        <v>37930000</v>
      </c>
    </row>
    <row r="6" spans="1:27" ht="13.5">
      <c r="A6" s="361" t="s">
        <v>205</v>
      </c>
      <c r="B6" s="142"/>
      <c r="C6" s="60">
        <f>+C7</f>
        <v>24863564</v>
      </c>
      <c r="D6" s="340">
        <f aca="true" t="shared" si="1" ref="D6:AA6">+D7</f>
        <v>0</v>
      </c>
      <c r="E6" s="60">
        <f t="shared" si="1"/>
        <v>23482406</v>
      </c>
      <c r="F6" s="59">
        <f t="shared" si="1"/>
        <v>26000000</v>
      </c>
      <c r="G6" s="59">
        <f t="shared" si="1"/>
        <v>0</v>
      </c>
      <c r="H6" s="60">
        <f t="shared" si="1"/>
        <v>2828685</v>
      </c>
      <c r="I6" s="60">
        <f t="shared" si="1"/>
        <v>2828685</v>
      </c>
      <c r="J6" s="59">
        <f t="shared" si="1"/>
        <v>5657370</v>
      </c>
      <c r="K6" s="59">
        <f t="shared" si="1"/>
        <v>2230218</v>
      </c>
      <c r="L6" s="60">
        <f t="shared" si="1"/>
        <v>4558731</v>
      </c>
      <c r="M6" s="60">
        <f t="shared" si="1"/>
        <v>1246811</v>
      </c>
      <c r="N6" s="59">
        <f t="shared" si="1"/>
        <v>8035760</v>
      </c>
      <c r="O6" s="59">
        <f t="shared" si="1"/>
        <v>0</v>
      </c>
      <c r="P6" s="60">
        <f t="shared" si="1"/>
        <v>1246811</v>
      </c>
      <c r="Q6" s="60">
        <f t="shared" si="1"/>
        <v>6292</v>
      </c>
      <c r="R6" s="59">
        <f t="shared" si="1"/>
        <v>1253103</v>
      </c>
      <c r="S6" s="59">
        <f t="shared" si="1"/>
        <v>80256</v>
      </c>
      <c r="T6" s="60">
        <f t="shared" si="1"/>
        <v>418187</v>
      </c>
      <c r="U6" s="60">
        <f t="shared" si="1"/>
        <v>1776346</v>
      </c>
      <c r="V6" s="59">
        <f t="shared" si="1"/>
        <v>2274789</v>
      </c>
      <c r="W6" s="59">
        <f t="shared" si="1"/>
        <v>17221022</v>
      </c>
      <c r="X6" s="60">
        <f t="shared" si="1"/>
        <v>26000000</v>
      </c>
      <c r="Y6" s="59">
        <f t="shared" si="1"/>
        <v>-8778978</v>
      </c>
      <c r="Z6" s="61">
        <f>+IF(X6&lt;&gt;0,+(Y6/X6)*100,0)</f>
        <v>-33.765299999999996</v>
      </c>
      <c r="AA6" s="62">
        <f t="shared" si="1"/>
        <v>26000000</v>
      </c>
    </row>
    <row r="7" spans="1:27" ht="13.5">
      <c r="A7" s="291" t="s">
        <v>229</v>
      </c>
      <c r="B7" s="142"/>
      <c r="C7" s="60">
        <v>24863564</v>
      </c>
      <c r="D7" s="340"/>
      <c r="E7" s="60">
        <v>23482406</v>
      </c>
      <c r="F7" s="59">
        <v>26000000</v>
      </c>
      <c r="G7" s="59"/>
      <c r="H7" s="60">
        <v>2828685</v>
      </c>
      <c r="I7" s="60">
        <v>2828685</v>
      </c>
      <c r="J7" s="59">
        <v>5657370</v>
      </c>
      <c r="K7" s="59">
        <v>2230218</v>
      </c>
      <c r="L7" s="60">
        <v>4558731</v>
      </c>
      <c r="M7" s="60">
        <v>1246811</v>
      </c>
      <c r="N7" s="59">
        <v>8035760</v>
      </c>
      <c r="O7" s="59"/>
      <c r="P7" s="60">
        <v>1246811</v>
      </c>
      <c r="Q7" s="60">
        <v>6292</v>
      </c>
      <c r="R7" s="59">
        <v>1253103</v>
      </c>
      <c r="S7" s="59">
        <v>80256</v>
      </c>
      <c r="T7" s="60">
        <v>418187</v>
      </c>
      <c r="U7" s="60">
        <v>1776346</v>
      </c>
      <c r="V7" s="59">
        <v>2274789</v>
      </c>
      <c r="W7" s="59">
        <v>17221022</v>
      </c>
      <c r="X7" s="60">
        <v>26000000</v>
      </c>
      <c r="Y7" s="59">
        <v>-8778978</v>
      </c>
      <c r="Z7" s="61">
        <v>-33.77</v>
      </c>
      <c r="AA7" s="62">
        <v>26000000</v>
      </c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6000000</v>
      </c>
      <c r="F8" s="59">
        <f t="shared" si="2"/>
        <v>11930000</v>
      </c>
      <c r="G8" s="59">
        <f t="shared" si="2"/>
        <v>1882170</v>
      </c>
      <c r="H8" s="60">
        <f t="shared" si="2"/>
        <v>4676310</v>
      </c>
      <c r="I8" s="60">
        <f t="shared" si="2"/>
        <v>4676310</v>
      </c>
      <c r="J8" s="59">
        <f t="shared" si="2"/>
        <v>11234790</v>
      </c>
      <c r="K8" s="59">
        <f t="shared" si="2"/>
        <v>2498100</v>
      </c>
      <c r="L8" s="60">
        <f t="shared" si="2"/>
        <v>1290051</v>
      </c>
      <c r="M8" s="60">
        <f t="shared" si="2"/>
        <v>1079252</v>
      </c>
      <c r="N8" s="59">
        <f t="shared" si="2"/>
        <v>4867403</v>
      </c>
      <c r="O8" s="59">
        <f t="shared" si="2"/>
        <v>0</v>
      </c>
      <c r="P8" s="60">
        <f t="shared" si="2"/>
        <v>1079252</v>
      </c>
      <c r="Q8" s="60">
        <f t="shared" si="2"/>
        <v>0</v>
      </c>
      <c r="R8" s="59">
        <f t="shared" si="2"/>
        <v>1079252</v>
      </c>
      <c r="S8" s="59">
        <f t="shared" si="2"/>
        <v>553595</v>
      </c>
      <c r="T8" s="60">
        <f t="shared" si="2"/>
        <v>0</v>
      </c>
      <c r="U8" s="60">
        <f t="shared" si="2"/>
        <v>387100</v>
      </c>
      <c r="V8" s="59">
        <f t="shared" si="2"/>
        <v>940695</v>
      </c>
      <c r="W8" s="59">
        <f t="shared" si="2"/>
        <v>18122140</v>
      </c>
      <c r="X8" s="60">
        <f t="shared" si="2"/>
        <v>11930000</v>
      </c>
      <c r="Y8" s="59">
        <f t="shared" si="2"/>
        <v>6192140</v>
      </c>
      <c r="Z8" s="61">
        <f>+IF(X8&lt;&gt;0,+(Y8/X8)*100,0)</f>
        <v>51.90393964794635</v>
      </c>
      <c r="AA8" s="62">
        <f>SUM(AA9:AA10)</f>
        <v>11930000</v>
      </c>
    </row>
    <row r="9" spans="1:27" ht="13.5">
      <c r="A9" s="291" t="s">
        <v>230</v>
      </c>
      <c r="B9" s="142"/>
      <c r="C9" s="60"/>
      <c r="D9" s="340"/>
      <c r="E9" s="60">
        <v>6000000</v>
      </c>
      <c r="F9" s="59">
        <v>11930000</v>
      </c>
      <c r="G9" s="59">
        <v>1882170</v>
      </c>
      <c r="H9" s="60">
        <v>4676310</v>
      </c>
      <c r="I9" s="60">
        <v>4676310</v>
      </c>
      <c r="J9" s="59">
        <v>11234790</v>
      </c>
      <c r="K9" s="59">
        <v>2498100</v>
      </c>
      <c r="L9" s="60">
        <v>1290051</v>
      </c>
      <c r="M9" s="60">
        <v>1079252</v>
      </c>
      <c r="N9" s="59">
        <v>4867403</v>
      </c>
      <c r="O9" s="59"/>
      <c r="P9" s="60">
        <v>1079252</v>
      </c>
      <c r="Q9" s="60"/>
      <c r="R9" s="59">
        <v>1079252</v>
      </c>
      <c r="S9" s="59">
        <v>553595</v>
      </c>
      <c r="T9" s="60"/>
      <c r="U9" s="60"/>
      <c r="V9" s="59">
        <v>553595</v>
      </c>
      <c r="W9" s="59">
        <v>17735040</v>
      </c>
      <c r="X9" s="60">
        <v>11930000</v>
      </c>
      <c r="Y9" s="59">
        <v>5805040</v>
      </c>
      <c r="Z9" s="61">
        <v>48.66</v>
      </c>
      <c r="AA9" s="62">
        <v>11930000</v>
      </c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>
        <v>387100</v>
      </c>
      <c r="V10" s="59">
        <v>387100</v>
      </c>
      <c r="W10" s="59">
        <v>387100</v>
      </c>
      <c r="X10" s="60"/>
      <c r="Y10" s="59">
        <v>387100</v>
      </c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7860</v>
      </c>
      <c r="N15" s="59">
        <f t="shared" si="5"/>
        <v>7860</v>
      </c>
      <c r="O15" s="59">
        <f t="shared" si="5"/>
        <v>0</v>
      </c>
      <c r="P15" s="60">
        <f t="shared" si="5"/>
        <v>7860</v>
      </c>
      <c r="Q15" s="60">
        <f t="shared" si="5"/>
        <v>0</v>
      </c>
      <c r="R15" s="59">
        <f t="shared" si="5"/>
        <v>7860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15720</v>
      </c>
      <c r="X15" s="60">
        <f t="shared" si="5"/>
        <v>0</v>
      </c>
      <c r="Y15" s="59">
        <f t="shared" si="5"/>
        <v>15720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>
        <v>7860</v>
      </c>
      <c r="N20" s="59">
        <v>7860</v>
      </c>
      <c r="O20" s="59"/>
      <c r="P20" s="60">
        <v>7860</v>
      </c>
      <c r="Q20" s="60"/>
      <c r="R20" s="59">
        <v>7860</v>
      </c>
      <c r="S20" s="59"/>
      <c r="T20" s="60"/>
      <c r="U20" s="60"/>
      <c r="V20" s="59"/>
      <c r="W20" s="59">
        <v>15720</v>
      </c>
      <c r="X20" s="60"/>
      <c r="Y20" s="59">
        <v>15720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5350000</v>
      </c>
      <c r="F22" s="345">
        <f t="shared" si="6"/>
        <v>2241305</v>
      </c>
      <c r="G22" s="345">
        <f t="shared" si="6"/>
        <v>595715</v>
      </c>
      <c r="H22" s="343">
        <f t="shared" si="6"/>
        <v>595715</v>
      </c>
      <c r="I22" s="343">
        <f t="shared" si="6"/>
        <v>595715</v>
      </c>
      <c r="J22" s="345">
        <f t="shared" si="6"/>
        <v>1787145</v>
      </c>
      <c r="K22" s="345">
        <f t="shared" si="6"/>
        <v>131578</v>
      </c>
      <c r="L22" s="343">
        <f t="shared" si="6"/>
        <v>36404</v>
      </c>
      <c r="M22" s="343">
        <f t="shared" si="6"/>
        <v>322954</v>
      </c>
      <c r="N22" s="345">
        <f t="shared" si="6"/>
        <v>490936</v>
      </c>
      <c r="O22" s="345">
        <f t="shared" si="6"/>
        <v>0</v>
      </c>
      <c r="P22" s="343">
        <f t="shared" si="6"/>
        <v>322954</v>
      </c>
      <c r="Q22" s="343">
        <f t="shared" si="6"/>
        <v>0</v>
      </c>
      <c r="R22" s="345">
        <f t="shared" si="6"/>
        <v>322954</v>
      </c>
      <c r="S22" s="345">
        <f t="shared" si="6"/>
        <v>0</v>
      </c>
      <c r="T22" s="343">
        <f t="shared" si="6"/>
        <v>0</v>
      </c>
      <c r="U22" s="343">
        <f t="shared" si="6"/>
        <v>1664141</v>
      </c>
      <c r="V22" s="345">
        <f t="shared" si="6"/>
        <v>1664141</v>
      </c>
      <c r="W22" s="345">
        <f t="shared" si="6"/>
        <v>4265176</v>
      </c>
      <c r="X22" s="343">
        <f t="shared" si="6"/>
        <v>2241305</v>
      </c>
      <c r="Y22" s="345">
        <f t="shared" si="6"/>
        <v>2023871</v>
      </c>
      <c r="Z22" s="336">
        <f>+IF(X22&lt;&gt;0,+(Y22/X22)*100,0)</f>
        <v>90.29877682867794</v>
      </c>
      <c r="AA22" s="350">
        <f>SUM(AA23:AA32)</f>
        <v>2241305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>
        <v>150000</v>
      </c>
      <c r="F24" s="59"/>
      <c r="G24" s="59">
        <v>595715</v>
      </c>
      <c r="H24" s="60"/>
      <c r="I24" s="60"/>
      <c r="J24" s="59">
        <v>595715</v>
      </c>
      <c r="K24" s="59"/>
      <c r="L24" s="60"/>
      <c r="M24" s="60">
        <v>162850</v>
      </c>
      <c r="N24" s="59">
        <v>162850</v>
      </c>
      <c r="O24" s="59"/>
      <c r="P24" s="60">
        <v>162850</v>
      </c>
      <c r="Q24" s="60"/>
      <c r="R24" s="59">
        <v>162850</v>
      </c>
      <c r="S24" s="59"/>
      <c r="T24" s="60"/>
      <c r="U24" s="60"/>
      <c r="V24" s="59"/>
      <c r="W24" s="59">
        <v>921415</v>
      </c>
      <c r="X24" s="60"/>
      <c r="Y24" s="59">
        <v>921415</v>
      </c>
      <c r="Z24" s="61"/>
      <c r="AA24" s="62"/>
    </row>
    <row r="25" spans="1:27" ht="13.5">
      <c r="A25" s="361" t="s">
        <v>239</v>
      </c>
      <c r="B25" s="142"/>
      <c r="C25" s="60"/>
      <c r="D25" s="340"/>
      <c r="E25" s="60">
        <v>4000000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>
        <v>1200000</v>
      </c>
      <c r="F27" s="59">
        <v>1716305</v>
      </c>
      <c r="G27" s="59"/>
      <c r="H27" s="60">
        <v>595715</v>
      </c>
      <c r="I27" s="60">
        <v>595715</v>
      </c>
      <c r="J27" s="59">
        <v>1191430</v>
      </c>
      <c r="K27" s="59">
        <v>131578</v>
      </c>
      <c r="L27" s="60"/>
      <c r="M27" s="60"/>
      <c r="N27" s="59">
        <v>131578</v>
      </c>
      <c r="O27" s="59"/>
      <c r="P27" s="60"/>
      <c r="Q27" s="60"/>
      <c r="R27" s="59"/>
      <c r="S27" s="59"/>
      <c r="T27" s="60"/>
      <c r="U27" s="60">
        <v>595715</v>
      </c>
      <c r="V27" s="59">
        <v>595715</v>
      </c>
      <c r="W27" s="59">
        <v>1918723</v>
      </c>
      <c r="X27" s="60">
        <v>1716305</v>
      </c>
      <c r="Y27" s="59">
        <v>202418</v>
      </c>
      <c r="Z27" s="61">
        <v>11.79</v>
      </c>
      <c r="AA27" s="62">
        <v>1716305</v>
      </c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>
        <v>525000</v>
      </c>
      <c r="G32" s="59"/>
      <c r="H32" s="60"/>
      <c r="I32" s="60"/>
      <c r="J32" s="59"/>
      <c r="K32" s="59"/>
      <c r="L32" s="60">
        <v>36404</v>
      </c>
      <c r="M32" s="60">
        <v>160104</v>
      </c>
      <c r="N32" s="59">
        <v>196508</v>
      </c>
      <c r="O32" s="59"/>
      <c r="P32" s="60">
        <v>160104</v>
      </c>
      <c r="Q32" s="60"/>
      <c r="R32" s="59">
        <v>160104</v>
      </c>
      <c r="S32" s="59"/>
      <c r="T32" s="60"/>
      <c r="U32" s="60">
        <v>1068426</v>
      </c>
      <c r="V32" s="59">
        <v>1068426</v>
      </c>
      <c r="W32" s="59">
        <v>1425038</v>
      </c>
      <c r="X32" s="60">
        <v>525000</v>
      </c>
      <c r="Y32" s="59">
        <v>900038</v>
      </c>
      <c r="Z32" s="61">
        <v>171.44</v>
      </c>
      <c r="AA32" s="62">
        <v>525000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3690810</v>
      </c>
      <c r="D40" s="344">
        <f t="shared" si="9"/>
        <v>0</v>
      </c>
      <c r="E40" s="343">
        <f t="shared" si="9"/>
        <v>7704500</v>
      </c>
      <c r="F40" s="345">
        <f t="shared" si="9"/>
        <v>8917695</v>
      </c>
      <c r="G40" s="345">
        <f t="shared" si="9"/>
        <v>225108</v>
      </c>
      <c r="H40" s="343">
        <f t="shared" si="9"/>
        <v>308948</v>
      </c>
      <c r="I40" s="343">
        <f t="shared" si="9"/>
        <v>317472</v>
      </c>
      <c r="J40" s="345">
        <f t="shared" si="9"/>
        <v>851528</v>
      </c>
      <c r="K40" s="345">
        <f t="shared" si="9"/>
        <v>135990</v>
      </c>
      <c r="L40" s="343">
        <f t="shared" si="9"/>
        <v>8500</v>
      </c>
      <c r="M40" s="343">
        <f t="shared" si="9"/>
        <v>1256033</v>
      </c>
      <c r="N40" s="345">
        <f t="shared" si="9"/>
        <v>1400523</v>
      </c>
      <c r="O40" s="345">
        <f t="shared" si="9"/>
        <v>23670</v>
      </c>
      <c r="P40" s="343">
        <f t="shared" si="9"/>
        <v>1256033</v>
      </c>
      <c r="Q40" s="343">
        <f t="shared" si="9"/>
        <v>11469</v>
      </c>
      <c r="R40" s="345">
        <f t="shared" si="9"/>
        <v>1291172</v>
      </c>
      <c r="S40" s="345">
        <f t="shared" si="9"/>
        <v>0</v>
      </c>
      <c r="T40" s="343">
        <f t="shared" si="9"/>
        <v>76059</v>
      </c>
      <c r="U40" s="343">
        <f t="shared" si="9"/>
        <v>877</v>
      </c>
      <c r="V40" s="345">
        <f t="shared" si="9"/>
        <v>76936</v>
      </c>
      <c r="W40" s="345">
        <f t="shared" si="9"/>
        <v>3620159</v>
      </c>
      <c r="X40" s="343">
        <f t="shared" si="9"/>
        <v>8917695</v>
      </c>
      <c r="Y40" s="345">
        <f t="shared" si="9"/>
        <v>-5297536</v>
      </c>
      <c r="Z40" s="336">
        <f>+IF(X40&lt;&gt;0,+(Y40/X40)*100,0)</f>
        <v>-59.404767711835845</v>
      </c>
      <c r="AA40" s="350">
        <f>SUM(AA41:AA49)</f>
        <v>8917695</v>
      </c>
    </row>
    <row r="41" spans="1:27" ht="13.5">
      <c r="A41" s="361" t="s">
        <v>248</v>
      </c>
      <c r="B41" s="142"/>
      <c r="C41" s="362">
        <v>1109165</v>
      </c>
      <c r="D41" s="363"/>
      <c r="E41" s="362">
        <v>150000</v>
      </c>
      <c r="F41" s="364">
        <v>1181932</v>
      </c>
      <c r="G41" s="364">
        <v>21123</v>
      </c>
      <c r="H41" s="362"/>
      <c r="I41" s="362">
        <v>21123</v>
      </c>
      <c r="J41" s="364">
        <v>42246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42246</v>
      </c>
      <c r="X41" s="362">
        <v>1181932</v>
      </c>
      <c r="Y41" s="364">
        <v>-1139686</v>
      </c>
      <c r="Z41" s="365">
        <v>-96.43</v>
      </c>
      <c r="AA41" s="366">
        <v>1181932</v>
      </c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1556020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1556020</v>
      </c>
      <c r="Y42" s="53">
        <f t="shared" si="10"/>
        <v>-1556020</v>
      </c>
      <c r="Z42" s="94">
        <f>+IF(X42&lt;&gt;0,+(Y42/X42)*100,0)</f>
        <v>-100</v>
      </c>
      <c r="AA42" s="95">
        <f>+AA62</f>
        <v>1556020</v>
      </c>
    </row>
    <row r="43" spans="1:27" ht="13.5">
      <c r="A43" s="361" t="s">
        <v>250</v>
      </c>
      <c r="B43" s="136"/>
      <c r="C43" s="275">
        <v>289952</v>
      </c>
      <c r="D43" s="369"/>
      <c r="E43" s="305">
        <v>3355500</v>
      </c>
      <c r="F43" s="370">
        <v>673779</v>
      </c>
      <c r="G43" s="370">
        <v>20404</v>
      </c>
      <c r="H43" s="305">
        <v>125367</v>
      </c>
      <c r="I43" s="305"/>
      <c r="J43" s="370">
        <v>145771</v>
      </c>
      <c r="K43" s="370">
        <v>18568</v>
      </c>
      <c r="L43" s="305"/>
      <c r="M43" s="305">
        <v>316000</v>
      </c>
      <c r="N43" s="370">
        <v>334568</v>
      </c>
      <c r="O43" s="370">
        <v>15558</v>
      </c>
      <c r="P43" s="305">
        <v>316000</v>
      </c>
      <c r="Q43" s="305"/>
      <c r="R43" s="370">
        <v>331558</v>
      </c>
      <c r="S43" s="370"/>
      <c r="T43" s="305"/>
      <c r="U43" s="305"/>
      <c r="V43" s="370"/>
      <c r="W43" s="370">
        <v>811897</v>
      </c>
      <c r="X43" s="305">
        <v>673779</v>
      </c>
      <c r="Y43" s="370">
        <v>138118</v>
      </c>
      <c r="Z43" s="371">
        <v>20.5</v>
      </c>
      <c r="AA43" s="303">
        <v>673779</v>
      </c>
    </row>
    <row r="44" spans="1:27" ht="13.5">
      <c r="A44" s="361" t="s">
        <v>251</v>
      </c>
      <c r="B44" s="136"/>
      <c r="C44" s="60">
        <v>316154</v>
      </c>
      <c r="D44" s="368"/>
      <c r="E44" s="54">
        <v>449000</v>
      </c>
      <c r="F44" s="53">
        <v>394500</v>
      </c>
      <c r="G44" s="53">
        <v>25353</v>
      </c>
      <c r="H44" s="54">
        <v>25353</v>
      </c>
      <c r="I44" s="54">
        <v>12754</v>
      </c>
      <c r="J44" s="53">
        <v>63460</v>
      </c>
      <c r="K44" s="53">
        <v>21122</v>
      </c>
      <c r="L44" s="54"/>
      <c r="M44" s="54">
        <v>12000</v>
      </c>
      <c r="N44" s="53">
        <v>33122</v>
      </c>
      <c r="O44" s="53">
        <v>8112</v>
      </c>
      <c r="P44" s="54">
        <v>12000</v>
      </c>
      <c r="Q44" s="54">
        <v>11469</v>
      </c>
      <c r="R44" s="53">
        <v>31581</v>
      </c>
      <c r="S44" s="53"/>
      <c r="T44" s="54">
        <v>76059</v>
      </c>
      <c r="U44" s="54"/>
      <c r="V44" s="53">
        <v>76059</v>
      </c>
      <c r="W44" s="53">
        <v>204222</v>
      </c>
      <c r="X44" s="54">
        <v>394500</v>
      </c>
      <c r="Y44" s="53">
        <v>-190278</v>
      </c>
      <c r="Z44" s="94">
        <v>-48.23</v>
      </c>
      <c r="AA44" s="95">
        <v>394500</v>
      </c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>
        <v>1761553</v>
      </c>
      <c r="D47" s="368"/>
      <c r="E47" s="54">
        <v>3000000</v>
      </c>
      <c r="F47" s="53">
        <v>2000000</v>
      </c>
      <c r="G47" s="53"/>
      <c r="H47" s="54"/>
      <c r="I47" s="54"/>
      <c r="J47" s="53"/>
      <c r="K47" s="53"/>
      <c r="L47" s="54">
        <v>8500</v>
      </c>
      <c r="M47" s="54">
        <v>928033</v>
      </c>
      <c r="N47" s="53">
        <v>936533</v>
      </c>
      <c r="O47" s="53"/>
      <c r="P47" s="54">
        <v>928033</v>
      </c>
      <c r="Q47" s="54"/>
      <c r="R47" s="53">
        <v>928033</v>
      </c>
      <c r="S47" s="53"/>
      <c r="T47" s="54"/>
      <c r="U47" s="54"/>
      <c r="V47" s="53"/>
      <c r="W47" s="53">
        <v>1864566</v>
      </c>
      <c r="X47" s="54">
        <v>2000000</v>
      </c>
      <c r="Y47" s="53">
        <v>-135434</v>
      </c>
      <c r="Z47" s="94">
        <v>-6.77</v>
      </c>
      <c r="AA47" s="95">
        <v>2000000</v>
      </c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213986</v>
      </c>
      <c r="D49" s="368"/>
      <c r="E49" s="54">
        <v>750000</v>
      </c>
      <c r="F49" s="53">
        <v>3111464</v>
      </c>
      <c r="G49" s="53">
        <v>158228</v>
      </c>
      <c r="H49" s="54">
        <v>158228</v>
      </c>
      <c r="I49" s="54">
        <v>283595</v>
      </c>
      <c r="J49" s="53">
        <v>600051</v>
      </c>
      <c r="K49" s="53">
        <v>96300</v>
      </c>
      <c r="L49" s="54"/>
      <c r="M49" s="54"/>
      <c r="N49" s="53">
        <v>96300</v>
      </c>
      <c r="O49" s="53"/>
      <c r="P49" s="54"/>
      <c r="Q49" s="54"/>
      <c r="R49" s="53"/>
      <c r="S49" s="53"/>
      <c r="T49" s="54"/>
      <c r="U49" s="54">
        <v>877</v>
      </c>
      <c r="V49" s="53">
        <v>877</v>
      </c>
      <c r="W49" s="53">
        <v>697228</v>
      </c>
      <c r="X49" s="54">
        <v>3111464</v>
      </c>
      <c r="Y49" s="53">
        <v>-2414236</v>
      </c>
      <c r="Z49" s="94">
        <v>-77.59</v>
      </c>
      <c r="AA49" s="95">
        <v>3111464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28554374</v>
      </c>
      <c r="D60" s="346">
        <f t="shared" si="14"/>
        <v>0</v>
      </c>
      <c r="E60" s="219">
        <f t="shared" si="14"/>
        <v>42536906</v>
      </c>
      <c r="F60" s="264">
        <f t="shared" si="14"/>
        <v>49089000</v>
      </c>
      <c r="G60" s="264">
        <f t="shared" si="14"/>
        <v>2702993</v>
      </c>
      <c r="H60" s="219">
        <f t="shared" si="14"/>
        <v>8409658</v>
      </c>
      <c r="I60" s="219">
        <f t="shared" si="14"/>
        <v>8418182</v>
      </c>
      <c r="J60" s="264">
        <f t="shared" si="14"/>
        <v>19530833</v>
      </c>
      <c r="K60" s="264">
        <f t="shared" si="14"/>
        <v>4995886</v>
      </c>
      <c r="L60" s="219">
        <f t="shared" si="14"/>
        <v>5893686</v>
      </c>
      <c r="M60" s="219">
        <f t="shared" si="14"/>
        <v>3912910</v>
      </c>
      <c r="N60" s="264">
        <f t="shared" si="14"/>
        <v>14802482</v>
      </c>
      <c r="O60" s="264">
        <f t="shared" si="14"/>
        <v>23670</v>
      </c>
      <c r="P60" s="219">
        <f t="shared" si="14"/>
        <v>3912910</v>
      </c>
      <c r="Q60" s="219">
        <f t="shared" si="14"/>
        <v>17761</v>
      </c>
      <c r="R60" s="264">
        <f t="shared" si="14"/>
        <v>3954341</v>
      </c>
      <c r="S60" s="264">
        <f t="shared" si="14"/>
        <v>633851</v>
      </c>
      <c r="T60" s="219">
        <f t="shared" si="14"/>
        <v>494246</v>
      </c>
      <c r="U60" s="219">
        <f t="shared" si="14"/>
        <v>3828464</v>
      </c>
      <c r="V60" s="264">
        <f t="shared" si="14"/>
        <v>4956561</v>
      </c>
      <c r="W60" s="264">
        <f t="shared" si="14"/>
        <v>43244217</v>
      </c>
      <c r="X60" s="219">
        <f t="shared" si="14"/>
        <v>49089000</v>
      </c>
      <c r="Y60" s="264">
        <f t="shared" si="14"/>
        <v>-5844783</v>
      </c>
      <c r="Z60" s="337">
        <f>+IF(X60&lt;&gt;0,+(Y60/X60)*100,0)</f>
        <v>-11.906502475096254</v>
      </c>
      <c r="AA60" s="232">
        <f>+AA57+AA54+AA51+AA40+AA37+AA34+AA22+AA5</f>
        <v>49089000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1556020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1556020</v>
      </c>
      <c r="Y62" s="349">
        <f t="shared" si="15"/>
        <v>-1556020</v>
      </c>
      <c r="Z62" s="338">
        <f>+IF(X62&lt;&gt;0,+(Y62/X62)*100,0)</f>
        <v>-100</v>
      </c>
      <c r="AA62" s="351">
        <f>SUM(AA63:AA66)</f>
        <v>1556020</v>
      </c>
    </row>
    <row r="63" spans="1:27" ht="13.5">
      <c r="A63" s="361" t="s">
        <v>259</v>
      </c>
      <c r="B63" s="136"/>
      <c r="C63" s="60"/>
      <c r="D63" s="340"/>
      <c r="E63" s="60"/>
      <c r="F63" s="59">
        <v>1556020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1556020</v>
      </c>
      <c r="Y63" s="59">
        <v>-1556020</v>
      </c>
      <c r="Z63" s="61">
        <v>-100</v>
      </c>
      <c r="AA63" s="62">
        <v>1556020</v>
      </c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2016-08-06T08:11:41Z</dcterms:created>
  <dcterms:modified xsi:type="dcterms:W3CDTF">2016-08-06T08:11:49Z</dcterms:modified>
  <cp:category/>
  <cp:version/>
  <cp:contentType/>
  <cp:contentStatus/>
</cp:coreProperties>
</file>