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<sst xmlns="http://schemas.openxmlformats.org/spreadsheetml/2006/main" count="857" uniqueCount="303">
  <si>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Kwazulu-Natal: eDumbe(KZN261) - Table C1 Schedule Quarterly Budget Statement Summary for 4th Quarter ended 30 June 2016 (Figures Finalised as at 2016/08/02)</t>
  </si>
  <si>
    <t>Description</t>
  </si>
  <si>
    <t>2014/15</t>
  </si>
  <si>
    <t>2015/16</t>
  </si>
  <si>
    <t>Budget year 2015/16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</si>
  <si>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</si>
  <si>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</si>
  <si>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</si>
  <si>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</si>
  <si>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</si>
  <si>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</si>
  <si>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</si>
  <si>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</si>
  <si>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</si>
  <si>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</si>
  <si>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</si>
  <si>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</si>
  <si>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</si>
  <si>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</si>
  <si>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</si>
  <si>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</si>
  <si>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</si>
  <si>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</si>
  <si>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</si>
  <si>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</si>
  <si>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</si>
  <si>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</si>
  <si>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</si>
  <si>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</si>
  <si>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</si>
  <si>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</si>
  <si>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</si>
  <si>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</si>
  <si>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</si>
  <si>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</si>
  <si>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</si>
  <si>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</si>
  <si>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</si>
  <si>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</si>
  <si>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</si>
  <si>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</si>
  <si>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</si>
  <si>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</si>
  <si>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</si>
  <si>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</si>
  <si>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</si>
  <si>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</si>
  <si>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</si>
  <si>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</si>
  <si>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</si>
  <si>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</si>
  <si>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</si>
  <si>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</si>
  <si>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</si>
  <si>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</si>
  <si>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</si>
  <si>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</si>
  <si>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</si>
  <si>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</si>
  <si>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</si>
  <si>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</si>
  <si>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</si>
  <si>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</si>
  <si>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</si>
  <si>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</si>
  <si>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</si>
  <si>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</si>
  <si>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</si>
  <si>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</si>
  <si>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</si>
  <si>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eDumbe(KZN261) - Table C2 Quarterly Budget Statement - Financial Performance (standard classification) for 4th Quarter ended 30 June 2016 (Figures Finalised as at 2016/08/02)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</si>
  <si>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</si>
  <si>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</si>
  <si>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</si>
  <si>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</si>
  <si>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</si>
  <si>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</si>
  <si>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</si>
  <si>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</si>
  <si>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</si>
  <si>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</si>
  <si>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</si>
  <si>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</si>
  <si>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</si>
  <si>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</si>
  <si>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</si>
  <si>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</si>
  <si>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</si>
  <si>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</si>
  <si>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</si>
  <si>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</si>
  <si>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</si>
  <si>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</si>
  <si>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</si>
  <si>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</si>
  <si>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</si>
  <si>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</si>
  <si>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</si>
  <si>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</si>
  <si>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</si>
  <si>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eDumbe(KZN261) - Table C4 Quarterly Budget Statement - Financial Performance (revenue and expenditure) for 4th Quarter ended 30 June 2016 (Figures Finalised as at 2016/08/02)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</si>
  <si>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</si>
  <si>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</si>
  <si>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</si>
  <si>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</si>
  <si>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</si>
  <si>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</si>
  <si>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</si>
  <si>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</si>
  <si>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</si>
  <si>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</si>
  <si>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</si>
  <si>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</si>
  <si>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</si>
  <si>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</si>
  <si>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</si>
  <si>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</si>
  <si>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</si>
  <si>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</si>
  <si>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</si>
  <si>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</si>
  <si>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</si>
  <si>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</si>
  <si>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</si>
  <si>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</si>
  <si>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</si>
  <si>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</si>
  <si>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</si>
  <si>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</si>
  <si>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eDumbe(KZN261) - Table C5 Quarterly Budget Statement - Capital Expenditure by Standard Classification and Funding for 4th Quarter ended 30 June 2016 (Figures Finalised as at 2016/08/02)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</si>
  <si>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</si>
  <si>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</si>
  <si>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</si>
  <si>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</si>
  <si>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</si>
  <si>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</si>
  <si>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</si>
  <si>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</si>
  <si>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</si>
  <si>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</si>
  <si>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eDumbe(KZN261) - Table C6 Quarterly Budget Statement - Financial Position for 4th Quarter ended 30 June 2016 (Figures Finalised as at 2016/08/02)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</si>
  <si>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</si>
  <si>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</si>
  <si>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</si>
  <si>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</si>
  <si>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</si>
  <si>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</si>
  <si>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</si>
  <si>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</si>
  <si>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</si>
  <si>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</si>
  <si>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</si>
  <si>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</si>
  <si>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</si>
  <si>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</si>
  <si>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</si>
  <si>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</si>
  <si>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</si>
  <si>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</si>
  <si>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</si>
  <si>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</si>
  <si>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</si>
  <si>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</si>
  <si>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</si>
  <si>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</si>
  <si>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</si>
  <si>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</si>
  <si>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</si>
  <si>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</si>
  <si>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</si>
  <si>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</si>
  <si>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</si>
  <si>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</si>
  <si>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</si>
  <si>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eDumbe(KZN261) - Table C7 Quarterly Budget Statement - Cash Flows for 4th Quarter ended 30 June 2016 (Figures Finalised as at 2016/08/02)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</si>
  <si>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</si>
  <si>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</si>
  <si>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</si>
  <si>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</si>
  <si>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</si>
  <si>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</si>
  <si>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</si>
  <si>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</si>
  <si>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</si>
  <si>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</si>
  <si>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</si>
  <si>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</si>
  <si>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</si>
  <si>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</si>
  <si>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</si>
  <si>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</si>
  <si>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</si>
  <si>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</si>
  <si>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</si>
  <si>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</si>
  <si>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</si>
  <si>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</si>
  <si>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</si>
  <si>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</si>
  <si>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</si>
  <si>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</si>
  <si>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</si>
  <si>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eDumbe(KZN261) - Table C9 Quarterly Budget Statement - Capital Expenditure by Asset Clas for 4th Quarter ended 30 June 2016 (Figures Finalised as at 2016/08/02)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</si>
  <si>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</si>
  <si>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</si>
  <si>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</si>
  <si>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</si>
  <si>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</si>
  <si>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</si>
  <si>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</si>
  <si>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</si>
  <si>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</si>
  <si>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</si>
  <si>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</si>
  <si>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</si>
  <si>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</si>
  <si>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</si>
  <si>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</si>
  <si>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</si>
  <si>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</si>
  <si>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</si>
  <si>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</si>
  <si>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</si>
  <si>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</si>
  <si>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</si>
  <si>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</si>
  <si>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</si>
  <si>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eDumbe(KZN261) - Table SC13a Quarterly Budget Statement - Capital Expenditure on New Assets by Asset Class for 4th Quarter ended 30 June 2016 (Figures Finalised as at 2016/08/02)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</si>
  <si>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</si>
  <si>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</si>
  <si>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</si>
  <si>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</si>
  <si>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</si>
  <si>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</si>
  <si>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</si>
  <si>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</si>
  <si>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</si>
  <si>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</si>
  <si>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</si>
  <si>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</si>
  <si>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</si>
  <si>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</si>
  <si>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</si>
  <si>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</si>
  <si>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</si>
  <si>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</si>
  <si>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</si>
  <si>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</si>
  <si>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</si>
  <si>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</si>
  <si>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</si>
  <si>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</si>
  <si>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</si>
  <si>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</si>
  <si>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</si>
  <si>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</si>
  <si>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</si>
  <si>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</si>
  <si>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</si>
  <si>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</si>
  <si>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</si>
  <si>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</si>
  <si>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</si>
  <si>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eDumbe(KZN261) - Table SC13B Quarterly Budget Statement - Capital Expenditure on Renewal of existing assets by Asset Class for 4th Quarter ended 30 June 2016 (Figures Finalised as at 2016/08/02)</t>
  </si>
  <si>
    <t>Capital Expenditure on Renewal of Existing Assets by Asset Class/Sub-class</t>
  </si>
  <si>
    <t>Total Capital Expenditure on Renewal of Existing Assets</t>
  </si>
  <si>
    <t>Kwazulu-Natal: eDumbe(KZN261) - Table SC13C Quarterly Budget Statement - Repairs and Maintenance Expenditure by Asset Class for 4th Quarter ended 30 June 2016 (Figures Finalised as at 2016/08/02)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</si>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</sst>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7400063</v>
      </c>
      <c r="C5" s="19">
        <v>0</v>
      </c>
      <c r="D5" s="59">
        <v>8568029</v>
      </c>
      <c r="E5" s="60">
        <v>8568029</v>
      </c>
      <c r="F5" s="60">
        <v>1747262</v>
      </c>
      <c r="G5" s="60">
        <v>646449</v>
      </c>
      <c r="H5" s="60">
        <v>639556</v>
      </c>
      <c r="I5" s="60">
        <v>3033267</v>
      </c>
      <c r="J5" s="60">
        <v>639161</v>
      </c>
      <c r="K5" s="60">
        <v>562808</v>
      </c>
      <c r="L5" s="60">
        <v>640248</v>
      </c>
      <c r="M5" s="60">
        <v>1842217</v>
      </c>
      <c r="N5" s="60">
        <v>637772</v>
      </c>
      <c r="O5" s="60">
        <v>-30327</v>
      </c>
      <c r="P5" s="60">
        <v>6155404</v>
      </c>
      <c r="Q5" s="60">
        <v>6762849</v>
      </c>
      <c r="R5" s="60">
        <v>618556</v>
      </c>
      <c r="S5" s="60">
        <v>639974</v>
      </c>
      <c r="T5" s="60">
        <v>634664</v>
      </c>
      <c r="U5" s="60">
        <v>1893194</v>
      </c>
      <c r="V5" s="60">
        <v>13531527</v>
      </c>
      <c r="W5" s="60">
        <v>8568029</v>
      </c>
      <c r="X5" s="60">
        <v>4963498</v>
      </c>
      <c r="Y5" s="61">
        <v>57.93</v>
      </c>
      <c r="Z5" s="62">
        <v>8568029</v>
      </c>
    </row>
    <row r="6" spans="1:26" ht="13.5">
      <c r="A6" s="58" t="s">
        <v>32</v>
      </c>
      <c r="B6" s="19">
        <v>19787509</v>
      </c>
      <c r="C6" s="19">
        <v>0</v>
      </c>
      <c r="D6" s="59">
        <v>29022877</v>
      </c>
      <c r="E6" s="60">
        <v>29022877</v>
      </c>
      <c r="F6" s="60">
        <v>1820293</v>
      </c>
      <c r="G6" s="60">
        <v>1710028</v>
      </c>
      <c r="H6" s="60">
        <v>1853409</v>
      </c>
      <c r="I6" s="60">
        <v>5383730</v>
      </c>
      <c r="J6" s="60">
        <v>1749110</v>
      </c>
      <c r="K6" s="60">
        <v>1658857</v>
      </c>
      <c r="L6" s="60">
        <v>1747342</v>
      </c>
      <c r="M6" s="60">
        <v>5155309</v>
      </c>
      <c r="N6" s="60">
        <v>1630714</v>
      </c>
      <c r="O6" s="60">
        <v>478571</v>
      </c>
      <c r="P6" s="60">
        <v>849293</v>
      </c>
      <c r="Q6" s="60">
        <v>2958578</v>
      </c>
      <c r="R6" s="60">
        <v>1509785</v>
      </c>
      <c r="S6" s="60">
        <v>1455866</v>
      </c>
      <c r="T6" s="60">
        <v>1756605</v>
      </c>
      <c r="U6" s="60">
        <v>4722256</v>
      </c>
      <c r="V6" s="60">
        <v>18219873</v>
      </c>
      <c r="W6" s="60">
        <v>28218573</v>
      </c>
      <c r="X6" s="60">
        <v>-9998700</v>
      </c>
      <c r="Y6" s="61">
        <v>-35.43</v>
      </c>
      <c r="Z6" s="62">
        <v>29022877</v>
      </c>
    </row>
    <row r="7" spans="1:26" ht="13.5">
      <c r="A7" s="58" t="s">
        <v>33</v>
      </c>
      <c r="B7" s="19">
        <v>285253</v>
      </c>
      <c r="C7" s="19">
        <v>0</v>
      </c>
      <c r="D7" s="59">
        <v>150000</v>
      </c>
      <c r="E7" s="60">
        <v>150000</v>
      </c>
      <c r="F7" s="60">
        <v>0</v>
      </c>
      <c r="G7" s="60">
        <v>10313</v>
      </c>
      <c r="H7" s="60">
        <v>0</v>
      </c>
      <c r="I7" s="60">
        <v>10313</v>
      </c>
      <c r="J7" s="60">
        <v>1158</v>
      </c>
      <c r="K7" s="60">
        <v>0</v>
      </c>
      <c r="L7" s="60">
        <v>7287</v>
      </c>
      <c r="M7" s="60">
        <v>8445</v>
      </c>
      <c r="N7" s="60">
        <v>0</v>
      </c>
      <c r="O7" s="60">
        <v>0</v>
      </c>
      <c r="P7" s="60">
        <v>20838</v>
      </c>
      <c r="Q7" s="60">
        <v>20838</v>
      </c>
      <c r="R7" s="60">
        <v>0</v>
      </c>
      <c r="S7" s="60">
        <v>0</v>
      </c>
      <c r="T7" s="60">
        <v>177678</v>
      </c>
      <c r="U7" s="60">
        <v>177678</v>
      </c>
      <c r="V7" s="60">
        <v>217274</v>
      </c>
      <c r="W7" s="60">
        <v>150000</v>
      </c>
      <c r="X7" s="60">
        <v>67274</v>
      </c>
      <c r="Y7" s="61">
        <v>44.85</v>
      </c>
      <c r="Z7" s="62">
        <v>150000</v>
      </c>
    </row>
    <row r="8" spans="1:26" ht="13.5">
      <c r="A8" s="58" t="s">
        <v>34</v>
      </c>
      <c r="B8" s="19">
        <v>53672925</v>
      </c>
      <c r="C8" s="19">
        <v>0</v>
      </c>
      <c r="D8" s="59">
        <v>63497500</v>
      </c>
      <c r="E8" s="60">
        <v>63497500</v>
      </c>
      <c r="F8" s="60">
        <v>22488000</v>
      </c>
      <c r="G8" s="60">
        <v>1544907</v>
      </c>
      <c r="H8" s="60">
        <v>0</v>
      </c>
      <c r="I8" s="60">
        <v>24032907</v>
      </c>
      <c r="J8" s="60">
        <v>0</v>
      </c>
      <c r="K8" s="60">
        <v>17178000</v>
      </c>
      <c r="L8" s="60">
        <v>442180</v>
      </c>
      <c r="M8" s="60">
        <v>17620180</v>
      </c>
      <c r="N8" s="60">
        <v>0</v>
      </c>
      <c r="O8" s="60">
        <v>314008</v>
      </c>
      <c r="P8" s="60">
        <v>14820382</v>
      </c>
      <c r="Q8" s="60">
        <v>15134390</v>
      </c>
      <c r="R8" s="60">
        <v>0</v>
      </c>
      <c r="S8" s="60">
        <v>0</v>
      </c>
      <c r="T8" s="60">
        <v>0</v>
      </c>
      <c r="U8" s="60">
        <v>0</v>
      </c>
      <c r="V8" s="60">
        <v>56787477</v>
      </c>
      <c r="W8" s="60">
        <v>63497500</v>
      </c>
      <c r="X8" s="60">
        <v>-6710023</v>
      </c>
      <c r="Y8" s="61">
        <v>-10.57</v>
      </c>
      <c r="Z8" s="62">
        <v>63497500</v>
      </c>
    </row>
    <row r="9" spans="1:26" ht="13.5">
      <c r="A9" s="58" t="s">
        <v>35</v>
      </c>
      <c r="B9" s="19">
        <v>6713801</v>
      </c>
      <c r="C9" s="19">
        <v>0</v>
      </c>
      <c r="D9" s="59">
        <v>8997716</v>
      </c>
      <c r="E9" s="60">
        <v>8997716</v>
      </c>
      <c r="F9" s="60">
        <v>223338</v>
      </c>
      <c r="G9" s="60">
        <v>151512</v>
      </c>
      <c r="H9" s="60">
        <v>149183</v>
      </c>
      <c r="I9" s="60">
        <v>524033</v>
      </c>
      <c r="J9" s="60">
        <v>1378042</v>
      </c>
      <c r="K9" s="60">
        <v>129719</v>
      </c>
      <c r="L9" s="60">
        <v>342047</v>
      </c>
      <c r="M9" s="60">
        <v>1849808</v>
      </c>
      <c r="N9" s="60">
        <v>137651</v>
      </c>
      <c r="O9" s="60">
        <v>150594</v>
      </c>
      <c r="P9" s="60">
        <v>777116</v>
      </c>
      <c r="Q9" s="60">
        <v>1065361</v>
      </c>
      <c r="R9" s="60">
        <v>225429</v>
      </c>
      <c r="S9" s="60">
        <v>987187</v>
      </c>
      <c r="T9" s="60">
        <v>160065</v>
      </c>
      <c r="U9" s="60">
        <v>1372681</v>
      </c>
      <c r="V9" s="60">
        <v>4811883</v>
      </c>
      <c r="W9" s="60">
        <v>8997716</v>
      </c>
      <c r="X9" s="60">
        <v>-4185833</v>
      </c>
      <c r="Y9" s="61">
        <v>-46.52</v>
      </c>
      <c r="Z9" s="62">
        <v>8997716</v>
      </c>
    </row>
    <row r="10" spans="1:26" ht="25.5">
      <c r="A10" s="63" t="s">
        <v>278</v>
      </c>
      <c r="B10" s="64">
        <f>SUM(B5:B9)</f>
        <v>87859551</v>
      </c>
      <c r="C10" s="64">
        <f>SUM(C5:C9)</f>
        <v>0</v>
      </c>
      <c r="D10" s="65">
        <f aca="true" t="shared" si="0" ref="D10:Z10">SUM(D5:D9)</f>
        <v>110236122</v>
      </c>
      <c r="E10" s="66">
        <f t="shared" si="0"/>
        <v>110236122</v>
      </c>
      <c r="F10" s="66">
        <f t="shared" si="0"/>
        <v>26278893</v>
      </c>
      <c r="G10" s="66">
        <f t="shared" si="0"/>
        <v>4063209</v>
      </c>
      <c r="H10" s="66">
        <f t="shared" si="0"/>
        <v>2642148</v>
      </c>
      <c r="I10" s="66">
        <f t="shared" si="0"/>
        <v>32984250</v>
      </c>
      <c r="J10" s="66">
        <f t="shared" si="0"/>
        <v>3767471</v>
      </c>
      <c r="K10" s="66">
        <f t="shared" si="0"/>
        <v>19529384</v>
      </c>
      <c r="L10" s="66">
        <f t="shared" si="0"/>
        <v>3179104</v>
      </c>
      <c r="M10" s="66">
        <f t="shared" si="0"/>
        <v>26475959</v>
      </c>
      <c r="N10" s="66">
        <f t="shared" si="0"/>
        <v>2406137</v>
      </c>
      <c r="O10" s="66">
        <f t="shared" si="0"/>
        <v>912846</v>
      </c>
      <c r="P10" s="66">
        <f t="shared" si="0"/>
        <v>22623033</v>
      </c>
      <c r="Q10" s="66">
        <f t="shared" si="0"/>
        <v>25942016</v>
      </c>
      <c r="R10" s="66">
        <f t="shared" si="0"/>
        <v>2353770</v>
      </c>
      <c r="S10" s="66">
        <f t="shared" si="0"/>
        <v>3083027</v>
      </c>
      <c r="T10" s="66">
        <f t="shared" si="0"/>
        <v>2729012</v>
      </c>
      <c r="U10" s="66">
        <f t="shared" si="0"/>
        <v>8165809</v>
      </c>
      <c r="V10" s="66">
        <f t="shared" si="0"/>
        <v>93568034</v>
      </c>
      <c r="W10" s="66">
        <f t="shared" si="0"/>
        <v>109431818</v>
      </c>
      <c r="X10" s="66">
        <f t="shared" si="0"/>
        <v>-15863784</v>
      </c>
      <c r="Y10" s="67">
        <f>+IF(W10&lt;&gt;0,(X10/W10)*100,0)</f>
        <v>-14.496500460222638</v>
      </c>
      <c r="Z10" s="68">
        <f t="shared" si="0"/>
        <v>110236122</v>
      </c>
    </row>
    <row r="11" spans="1:26" ht="13.5">
      <c r="A11" s="58" t="s">
        <v>37</v>
      </c>
      <c r="B11" s="19">
        <v>30630620</v>
      </c>
      <c r="C11" s="19">
        <v>0</v>
      </c>
      <c r="D11" s="59">
        <v>38583827</v>
      </c>
      <c r="E11" s="60">
        <v>38583827</v>
      </c>
      <c r="F11" s="60">
        <v>2697319</v>
      </c>
      <c r="G11" s="60">
        <v>2826944</v>
      </c>
      <c r="H11" s="60">
        <v>3584816</v>
      </c>
      <c r="I11" s="60">
        <v>9109079</v>
      </c>
      <c r="J11" s="60">
        <v>3228448</v>
      </c>
      <c r="K11" s="60">
        <v>3559765</v>
      </c>
      <c r="L11" s="60">
        <v>3178517</v>
      </c>
      <c r="M11" s="60">
        <v>9966730</v>
      </c>
      <c r="N11" s="60">
        <v>3292286</v>
      </c>
      <c r="O11" s="60">
        <v>3471768</v>
      </c>
      <c r="P11" s="60">
        <v>3369347</v>
      </c>
      <c r="Q11" s="60">
        <v>10133401</v>
      </c>
      <c r="R11" s="60">
        <v>3707201</v>
      </c>
      <c r="S11" s="60">
        <v>3566924</v>
      </c>
      <c r="T11" s="60">
        <v>3381517</v>
      </c>
      <c r="U11" s="60">
        <v>10655642</v>
      </c>
      <c r="V11" s="60">
        <v>39864852</v>
      </c>
      <c r="W11" s="60">
        <v>38592835</v>
      </c>
      <c r="X11" s="60">
        <v>1272017</v>
      </c>
      <c r="Y11" s="61">
        <v>3.3</v>
      </c>
      <c r="Z11" s="62">
        <v>38583827</v>
      </c>
    </row>
    <row r="12" spans="1:26" ht="13.5">
      <c r="A12" s="58" t="s">
        <v>38</v>
      </c>
      <c r="B12" s="19">
        <v>4651836</v>
      </c>
      <c r="C12" s="19">
        <v>0</v>
      </c>
      <c r="D12" s="59">
        <v>4861911</v>
      </c>
      <c r="E12" s="60">
        <v>4861911</v>
      </c>
      <c r="F12" s="60">
        <v>396190</v>
      </c>
      <c r="G12" s="60">
        <v>396190</v>
      </c>
      <c r="H12" s="60">
        <v>396190</v>
      </c>
      <c r="I12" s="60">
        <v>1188570</v>
      </c>
      <c r="J12" s="60">
        <v>396190</v>
      </c>
      <c r="K12" s="60">
        <v>396190</v>
      </c>
      <c r="L12" s="60">
        <v>396190</v>
      </c>
      <c r="M12" s="60">
        <v>1188570</v>
      </c>
      <c r="N12" s="60">
        <v>396189</v>
      </c>
      <c r="O12" s="60">
        <v>709216</v>
      </c>
      <c r="P12" s="60">
        <v>433575</v>
      </c>
      <c r="Q12" s="60">
        <v>1538980</v>
      </c>
      <c r="R12" s="60">
        <v>433575</v>
      </c>
      <c r="S12" s="60">
        <v>433561</v>
      </c>
      <c r="T12" s="60">
        <v>433589</v>
      </c>
      <c r="U12" s="60">
        <v>1300725</v>
      </c>
      <c r="V12" s="60">
        <v>5216845</v>
      </c>
      <c r="W12" s="60">
        <v>4861911</v>
      </c>
      <c r="X12" s="60">
        <v>354934</v>
      </c>
      <c r="Y12" s="61">
        <v>7.3</v>
      </c>
      <c r="Z12" s="62">
        <v>4861911</v>
      </c>
    </row>
    <row r="13" spans="1:26" ht="13.5">
      <c r="A13" s="58" t="s">
        <v>279</v>
      </c>
      <c r="B13" s="19">
        <v>7679248</v>
      </c>
      <c r="C13" s="19">
        <v>0</v>
      </c>
      <c r="D13" s="59">
        <v>2047293</v>
      </c>
      <c r="E13" s="60">
        <v>2047293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3946945</v>
      </c>
      <c r="X13" s="60">
        <v>-3946945</v>
      </c>
      <c r="Y13" s="61">
        <v>-100</v>
      </c>
      <c r="Z13" s="62">
        <v>2047293</v>
      </c>
    </row>
    <row r="14" spans="1:26" ht="13.5">
      <c r="A14" s="58" t="s">
        <v>40</v>
      </c>
      <c r="B14" s="19">
        <v>0</v>
      </c>
      <c r="C14" s="19">
        <v>0</v>
      </c>
      <c r="D14" s="59">
        <v>150000</v>
      </c>
      <c r="E14" s="60">
        <v>150000</v>
      </c>
      <c r="F14" s="60">
        <v>24294</v>
      </c>
      <c r="G14" s="60">
        <v>8972</v>
      </c>
      <c r="H14" s="60">
        <v>14935</v>
      </c>
      <c r="I14" s="60">
        <v>48201</v>
      </c>
      <c r="J14" s="60">
        <v>0</v>
      </c>
      <c r="K14" s="60">
        <v>20300</v>
      </c>
      <c r="L14" s="60">
        <v>64725</v>
      </c>
      <c r="M14" s="60">
        <v>85025</v>
      </c>
      <c r="N14" s="60">
        <v>377076</v>
      </c>
      <c r="O14" s="60">
        <v>163</v>
      </c>
      <c r="P14" s="60">
        <v>0</v>
      </c>
      <c r="Q14" s="60">
        <v>377239</v>
      </c>
      <c r="R14" s="60">
        <v>30854</v>
      </c>
      <c r="S14" s="60">
        <v>0</v>
      </c>
      <c r="T14" s="60">
        <v>-318777</v>
      </c>
      <c r="U14" s="60">
        <v>-287923</v>
      </c>
      <c r="V14" s="60">
        <v>222542</v>
      </c>
      <c r="W14" s="60">
        <v>150000</v>
      </c>
      <c r="X14" s="60">
        <v>72542</v>
      </c>
      <c r="Y14" s="61">
        <v>48.36</v>
      </c>
      <c r="Z14" s="62">
        <v>150000</v>
      </c>
    </row>
    <row r="15" spans="1:26" ht="13.5">
      <c r="A15" s="58" t="s">
        <v>41</v>
      </c>
      <c r="B15" s="19">
        <v>13345880</v>
      </c>
      <c r="C15" s="19">
        <v>0</v>
      </c>
      <c r="D15" s="59">
        <v>21918667</v>
      </c>
      <c r="E15" s="60">
        <v>21918667</v>
      </c>
      <c r="F15" s="60">
        <v>1941791</v>
      </c>
      <c r="G15" s="60">
        <v>2315757</v>
      </c>
      <c r="H15" s="60">
        <v>2064547</v>
      </c>
      <c r="I15" s="60">
        <v>6322095</v>
      </c>
      <c r="J15" s="60">
        <v>53980</v>
      </c>
      <c r="K15" s="60">
        <v>1153589</v>
      </c>
      <c r="L15" s="60">
        <v>0</v>
      </c>
      <c r="M15" s="60">
        <v>1207569</v>
      </c>
      <c r="N15" s="60">
        <v>1084520</v>
      </c>
      <c r="O15" s="60">
        <v>0</v>
      </c>
      <c r="P15" s="60">
        <v>1068487</v>
      </c>
      <c r="Q15" s="60">
        <v>2153007</v>
      </c>
      <c r="R15" s="60">
        <v>1099895</v>
      </c>
      <c r="S15" s="60">
        <v>-27841</v>
      </c>
      <c r="T15" s="60">
        <v>1206425</v>
      </c>
      <c r="U15" s="60">
        <v>2278479</v>
      </c>
      <c r="V15" s="60">
        <v>11961150</v>
      </c>
      <c r="W15" s="60">
        <v>19306667</v>
      </c>
      <c r="X15" s="60">
        <v>-7345517</v>
      </c>
      <c r="Y15" s="61">
        <v>-38.05</v>
      </c>
      <c r="Z15" s="62">
        <v>21918667</v>
      </c>
    </row>
    <row r="16" spans="1:26" ht="13.5">
      <c r="A16" s="69" t="s">
        <v>42</v>
      </c>
      <c r="B16" s="19">
        <v>0</v>
      </c>
      <c r="C16" s="19">
        <v>0</v>
      </c>
      <c r="D16" s="59">
        <v>300000</v>
      </c>
      <c r="E16" s="60">
        <v>300000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300000</v>
      </c>
      <c r="X16" s="60">
        <v>-300000</v>
      </c>
      <c r="Y16" s="61">
        <v>-100</v>
      </c>
      <c r="Z16" s="62">
        <v>300000</v>
      </c>
    </row>
    <row r="17" spans="1:26" ht="13.5">
      <c r="A17" s="58" t="s">
        <v>43</v>
      </c>
      <c r="B17" s="19">
        <v>43953889</v>
      </c>
      <c r="C17" s="19">
        <v>0</v>
      </c>
      <c r="D17" s="59">
        <v>39714960</v>
      </c>
      <c r="E17" s="60">
        <v>39714960</v>
      </c>
      <c r="F17" s="60">
        <v>2632481</v>
      </c>
      <c r="G17" s="60">
        <v>1334208</v>
      </c>
      <c r="H17" s="60">
        <v>2889438</v>
      </c>
      <c r="I17" s="60">
        <v>6856127</v>
      </c>
      <c r="J17" s="60">
        <v>1841590</v>
      </c>
      <c r="K17" s="60">
        <v>3759796</v>
      </c>
      <c r="L17" s="60">
        <v>2078094</v>
      </c>
      <c r="M17" s="60">
        <v>7679480</v>
      </c>
      <c r="N17" s="60">
        <v>2471984</v>
      </c>
      <c r="O17" s="60">
        <v>2917562</v>
      </c>
      <c r="P17" s="60">
        <v>3046424</v>
      </c>
      <c r="Q17" s="60">
        <v>8435970</v>
      </c>
      <c r="R17" s="60">
        <v>2201401</v>
      </c>
      <c r="S17" s="60">
        <v>1391388</v>
      </c>
      <c r="T17" s="60">
        <v>1989604</v>
      </c>
      <c r="U17" s="60">
        <v>5582393</v>
      </c>
      <c r="V17" s="60">
        <v>28553970</v>
      </c>
      <c r="W17" s="60">
        <v>37643463</v>
      </c>
      <c r="X17" s="60">
        <v>-9089493</v>
      </c>
      <c r="Y17" s="61">
        <v>-24.15</v>
      </c>
      <c r="Z17" s="62">
        <v>39714960</v>
      </c>
    </row>
    <row r="18" spans="1:26" ht="13.5">
      <c r="A18" s="70" t="s">
        <v>44</v>
      </c>
      <c r="B18" s="71">
        <f>SUM(B11:B17)</f>
        <v>100261473</v>
      </c>
      <c r="C18" s="71">
        <f>SUM(C11:C17)</f>
        <v>0</v>
      </c>
      <c r="D18" s="72">
        <f aca="true" t="shared" si="1" ref="D18:Z18">SUM(D11:D17)</f>
        <v>107576658</v>
      </c>
      <c r="E18" s="73">
        <f t="shared" si="1"/>
        <v>107576658</v>
      </c>
      <c r="F18" s="73">
        <f t="shared" si="1"/>
        <v>7692075</v>
      </c>
      <c r="G18" s="73">
        <f t="shared" si="1"/>
        <v>6882071</v>
      </c>
      <c r="H18" s="73">
        <f t="shared" si="1"/>
        <v>8949926</v>
      </c>
      <c r="I18" s="73">
        <f t="shared" si="1"/>
        <v>23524072</v>
      </c>
      <c r="J18" s="73">
        <f t="shared" si="1"/>
        <v>5520208</v>
      </c>
      <c r="K18" s="73">
        <f t="shared" si="1"/>
        <v>8889640</v>
      </c>
      <c r="L18" s="73">
        <f t="shared" si="1"/>
        <v>5717526</v>
      </c>
      <c r="M18" s="73">
        <f t="shared" si="1"/>
        <v>20127374</v>
      </c>
      <c r="N18" s="73">
        <f t="shared" si="1"/>
        <v>7622055</v>
      </c>
      <c r="O18" s="73">
        <f t="shared" si="1"/>
        <v>7098709</v>
      </c>
      <c r="P18" s="73">
        <f t="shared" si="1"/>
        <v>7917833</v>
      </c>
      <c r="Q18" s="73">
        <f t="shared" si="1"/>
        <v>22638597</v>
      </c>
      <c r="R18" s="73">
        <f t="shared" si="1"/>
        <v>7472926</v>
      </c>
      <c r="S18" s="73">
        <f t="shared" si="1"/>
        <v>5364032</v>
      </c>
      <c r="T18" s="73">
        <f t="shared" si="1"/>
        <v>6692358</v>
      </c>
      <c r="U18" s="73">
        <f t="shared" si="1"/>
        <v>19529316</v>
      </c>
      <c r="V18" s="73">
        <f t="shared" si="1"/>
        <v>85819359</v>
      </c>
      <c r="W18" s="73">
        <f t="shared" si="1"/>
        <v>104801821</v>
      </c>
      <c r="X18" s="73">
        <f t="shared" si="1"/>
        <v>-18982462</v>
      </c>
      <c r="Y18" s="67">
        <f>+IF(W18&lt;&gt;0,(X18/W18)*100,0)</f>
        <v>-18.112721533722205</v>
      </c>
      <c r="Z18" s="74">
        <f t="shared" si="1"/>
        <v>107576658</v>
      </c>
    </row>
    <row r="19" spans="1:26" ht="13.5">
      <c r="A19" s="70" t="s">
        <v>45</v>
      </c>
      <c r="B19" s="75">
        <f>+B10-B18</f>
        <v>-12401922</v>
      </c>
      <c r="C19" s="75">
        <f>+C10-C18</f>
        <v>0</v>
      </c>
      <c r="D19" s="76">
        <f aca="true" t="shared" si="2" ref="D19:Z19">+D10-D18</f>
        <v>2659464</v>
      </c>
      <c r="E19" s="77">
        <f t="shared" si="2"/>
        <v>2659464</v>
      </c>
      <c r="F19" s="77">
        <f t="shared" si="2"/>
        <v>18586818</v>
      </c>
      <c r="G19" s="77">
        <f t="shared" si="2"/>
        <v>-2818862</v>
      </c>
      <c r="H19" s="77">
        <f t="shared" si="2"/>
        <v>-6307778</v>
      </c>
      <c r="I19" s="77">
        <f t="shared" si="2"/>
        <v>9460178</v>
      </c>
      <c r="J19" s="77">
        <f t="shared" si="2"/>
        <v>-1752737</v>
      </c>
      <c r="K19" s="77">
        <f t="shared" si="2"/>
        <v>10639744</v>
      </c>
      <c r="L19" s="77">
        <f t="shared" si="2"/>
        <v>-2538422</v>
      </c>
      <c r="M19" s="77">
        <f t="shared" si="2"/>
        <v>6348585</v>
      </c>
      <c r="N19" s="77">
        <f t="shared" si="2"/>
        <v>-5215918</v>
      </c>
      <c r="O19" s="77">
        <f t="shared" si="2"/>
        <v>-6185863</v>
      </c>
      <c r="P19" s="77">
        <f t="shared" si="2"/>
        <v>14705200</v>
      </c>
      <c r="Q19" s="77">
        <f t="shared" si="2"/>
        <v>3303419</v>
      </c>
      <c r="R19" s="77">
        <f t="shared" si="2"/>
        <v>-5119156</v>
      </c>
      <c r="S19" s="77">
        <f t="shared" si="2"/>
        <v>-2281005</v>
      </c>
      <c r="T19" s="77">
        <f t="shared" si="2"/>
        <v>-3963346</v>
      </c>
      <c r="U19" s="77">
        <f t="shared" si="2"/>
        <v>-11363507</v>
      </c>
      <c r="V19" s="77">
        <f t="shared" si="2"/>
        <v>7748675</v>
      </c>
      <c r="W19" s="77">
        <f>IF(E10=E18,0,W10-W18)</f>
        <v>4629997</v>
      </c>
      <c r="X19" s="77">
        <f t="shared" si="2"/>
        <v>3118678</v>
      </c>
      <c r="Y19" s="78">
        <f>+IF(W19&lt;&gt;0,(X19/W19)*100,0)</f>
        <v>67.35809980006466</v>
      </c>
      <c r="Z19" s="79">
        <f t="shared" si="2"/>
        <v>2659464</v>
      </c>
    </row>
    <row r="20" spans="1:26" ht="13.5">
      <c r="A20" s="58" t="s">
        <v>46</v>
      </c>
      <c r="B20" s="19">
        <v>38737185</v>
      </c>
      <c r="C20" s="19">
        <v>0</v>
      </c>
      <c r="D20" s="59">
        <v>34691500</v>
      </c>
      <c r="E20" s="60">
        <v>34691500</v>
      </c>
      <c r="F20" s="60">
        <v>0</v>
      </c>
      <c r="G20" s="60">
        <v>3088</v>
      </c>
      <c r="H20" s="60">
        <v>0</v>
      </c>
      <c r="I20" s="60">
        <v>3088</v>
      </c>
      <c r="J20" s="60">
        <v>0</v>
      </c>
      <c r="K20" s="60">
        <v>0</v>
      </c>
      <c r="L20" s="60">
        <v>7347311</v>
      </c>
      <c r="M20" s="60">
        <v>7347311</v>
      </c>
      <c r="N20" s="60">
        <v>0</v>
      </c>
      <c r="O20" s="60">
        <v>1025862</v>
      </c>
      <c r="P20" s="60">
        <v>6862928</v>
      </c>
      <c r="Q20" s="60">
        <v>7888790</v>
      </c>
      <c r="R20" s="60">
        <v>0</v>
      </c>
      <c r="S20" s="60">
        <v>0</v>
      </c>
      <c r="T20" s="60">
        <v>0</v>
      </c>
      <c r="U20" s="60">
        <v>0</v>
      </c>
      <c r="V20" s="60">
        <v>15239189</v>
      </c>
      <c r="W20" s="60">
        <v>34691500</v>
      </c>
      <c r="X20" s="60">
        <v>-19452311</v>
      </c>
      <c r="Y20" s="61">
        <v>-56.07</v>
      </c>
      <c r="Z20" s="62">
        <v>34691500</v>
      </c>
    </row>
    <row r="21" spans="1:26" ht="13.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5.5">
      <c r="A22" s="85" t="s">
        <v>281</v>
      </c>
      <c r="B22" s="86">
        <f>SUM(B19:B21)</f>
        <v>26335263</v>
      </c>
      <c r="C22" s="86">
        <f>SUM(C19:C21)</f>
        <v>0</v>
      </c>
      <c r="D22" s="87">
        <f aca="true" t="shared" si="3" ref="D22:Z22">SUM(D19:D21)</f>
        <v>37350964</v>
      </c>
      <c r="E22" s="88">
        <f t="shared" si="3"/>
        <v>37350964</v>
      </c>
      <c r="F22" s="88">
        <f t="shared" si="3"/>
        <v>18586818</v>
      </c>
      <c r="G22" s="88">
        <f t="shared" si="3"/>
        <v>-2815774</v>
      </c>
      <c r="H22" s="88">
        <f t="shared" si="3"/>
        <v>-6307778</v>
      </c>
      <c r="I22" s="88">
        <f t="shared" si="3"/>
        <v>9463266</v>
      </c>
      <c r="J22" s="88">
        <f t="shared" si="3"/>
        <v>-1752737</v>
      </c>
      <c r="K22" s="88">
        <f t="shared" si="3"/>
        <v>10639744</v>
      </c>
      <c r="L22" s="88">
        <f t="shared" si="3"/>
        <v>4808889</v>
      </c>
      <c r="M22" s="88">
        <f t="shared" si="3"/>
        <v>13695896</v>
      </c>
      <c r="N22" s="88">
        <f t="shared" si="3"/>
        <v>-5215918</v>
      </c>
      <c r="O22" s="88">
        <f t="shared" si="3"/>
        <v>-5160001</v>
      </c>
      <c r="P22" s="88">
        <f t="shared" si="3"/>
        <v>21568128</v>
      </c>
      <c r="Q22" s="88">
        <f t="shared" si="3"/>
        <v>11192209</v>
      </c>
      <c r="R22" s="88">
        <f t="shared" si="3"/>
        <v>-5119156</v>
      </c>
      <c r="S22" s="88">
        <f t="shared" si="3"/>
        <v>-2281005</v>
      </c>
      <c r="T22" s="88">
        <f t="shared" si="3"/>
        <v>-3963346</v>
      </c>
      <c r="U22" s="88">
        <f t="shared" si="3"/>
        <v>-11363507</v>
      </c>
      <c r="V22" s="88">
        <f t="shared" si="3"/>
        <v>22987864</v>
      </c>
      <c r="W22" s="88">
        <f t="shared" si="3"/>
        <v>39321497</v>
      </c>
      <c r="X22" s="88">
        <f t="shared" si="3"/>
        <v>-16333633</v>
      </c>
      <c r="Y22" s="89">
        <f>+IF(W22&lt;&gt;0,(X22/W22)*100,0)</f>
        <v>-41.538685569371886</v>
      </c>
      <c r="Z22" s="90">
        <f t="shared" si="3"/>
        <v>37350964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26335263</v>
      </c>
      <c r="C24" s="75">
        <f>SUM(C22:C23)</f>
        <v>0</v>
      </c>
      <c r="D24" s="76">
        <f aca="true" t="shared" si="4" ref="D24:Z24">SUM(D22:D23)</f>
        <v>37350964</v>
      </c>
      <c r="E24" s="77">
        <f t="shared" si="4"/>
        <v>37350964</v>
      </c>
      <c r="F24" s="77">
        <f t="shared" si="4"/>
        <v>18586818</v>
      </c>
      <c r="G24" s="77">
        <f t="shared" si="4"/>
        <v>-2815774</v>
      </c>
      <c r="H24" s="77">
        <f t="shared" si="4"/>
        <v>-6307778</v>
      </c>
      <c r="I24" s="77">
        <f t="shared" si="4"/>
        <v>9463266</v>
      </c>
      <c r="J24" s="77">
        <f t="shared" si="4"/>
        <v>-1752737</v>
      </c>
      <c r="K24" s="77">
        <f t="shared" si="4"/>
        <v>10639744</v>
      </c>
      <c r="L24" s="77">
        <f t="shared" si="4"/>
        <v>4808889</v>
      </c>
      <c r="M24" s="77">
        <f t="shared" si="4"/>
        <v>13695896</v>
      </c>
      <c r="N24" s="77">
        <f t="shared" si="4"/>
        <v>-5215918</v>
      </c>
      <c r="O24" s="77">
        <f t="shared" si="4"/>
        <v>-5160001</v>
      </c>
      <c r="P24" s="77">
        <f t="shared" si="4"/>
        <v>21568128</v>
      </c>
      <c r="Q24" s="77">
        <f t="shared" si="4"/>
        <v>11192209</v>
      </c>
      <c r="R24" s="77">
        <f t="shared" si="4"/>
        <v>-5119156</v>
      </c>
      <c r="S24" s="77">
        <f t="shared" si="4"/>
        <v>-2281005</v>
      </c>
      <c r="T24" s="77">
        <f t="shared" si="4"/>
        <v>-3963346</v>
      </c>
      <c r="U24" s="77">
        <f t="shared" si="4"/>
        <v>-11363507</v>
      </c>
      <c r="V24" s="77">
        <f t="shared" si="4"/>
        <v>22987864</v>
      </c>
      <c r="W24" s="77">
        <f t="shared" si="4"/>
        <v>39321497</v>
      </c>
      <c r="X24" s="77">
        <f t="shared" si="4"/>
        <v>-16333633</v>
      </c>
      <c r="Y24" s="78">
        <f>+IF(W24&lt;&gt;0,(X24/W24)*100,0)</f>
        <v>-41.538685569371886</v>
      </c>
      <c r="Z24" s="79">
        <f t="shared" si="4"/>
        <v>37350964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0</v>
      </c>
      <c r="C27" s="22">
        <v>0</v>
      </c>
      <c r="D27" s="99">
        <v>39321500</v>
      </c>
      <c r="E27" s="100">
        <v>39321500</v>
      </c>
      <c r="F27" s="100">
        <v>3003386</v>
      </c>
      <c r="G27" s="100">
        <v>0</v>
      </c>
      <c r="H27" s="100">
        <v>5719731</v>
      </c>
      <c r="I27" s="100">
        <v>8723117</v>
      </c>
      <c r="J27" s="100">
        <v>1068966</v>
      </c>
      <c r="K27" s="100">
        <v>1913068</v>
      </c>
      <c r="L27" s="100">
        <v>1471558</v>
      </c>
      <c r="M27" s="100">
        <v>4453592</v>
      </c>
      <c r="N27" s="100">
        <v>114000</v>
      </c>
      <c r="O27" s="100">
        <v>969943</v>
      </c>
      <c r="P27" s="100">
        <v>6751796</v>
      </c>
      <c r="Q27" s="100">
        <v>7835739</v>
      </c>
      <c r="R27" s="100">
        <v>0</v>
      </c>
      <c r="S27" s="100">
        <v>0</v>
      </c>
      <c r="T27" s="100">
        <v>0</v>
      </c>
      <c r="U27" s="100">
        <v>0</v>
      </c>
      <c r="V27" s="100">
        <v>21012448</v>
      </c>
      <c r="W27" s="100">
        <v>39321500</v>
      </c>
      <c r="X27" s="100">
        <v>-18309052</v>
      </c>
      <c r="Y27" s="101">
        <v>-46.56</v>
      </c>
      <c r="Z27" s="102">
        <v>39321500</v>
      </c>
    </row>
    <row r="28" spans="1:26" ht="13.5">
      <c r="A28" s="103" t="s">
        <v>46</v>
      </c>
      <c r="B28" s="19">
        <v>0</v>
      </c>
      <c r="C28" s="19">
        <v>0</v>
      </c>
      <c r="D28" s="59">
        <v>34691500</v>
      </c>
      <c r="E28" s="60">
        <v>34691500</v>
      </c>
      <c r="F28" s="60">
        <v>3003386</v>
      </c>
      <c r="G28" s="60">
        <v>0</v>
      </c>
      <c r="H28" s="60">
        <v>5719731</v>
      </c>
      <c r="I28" s="60">
        <v>8723117</v>
      </c>
      <c r="J28" s="60">
        <v>1068966</v>
      </c>
      <c r="K28" s="60">
        <v>1913068</v>
      </c>
      <c r="L28" s="60">
        <v>1471558</v>
      </c>
      <c r="M28" s="60">
        <v>4453592</v>
      </c>
      <c r="N28" s="60">
        <v>114000</v>
      </c>
      <c r="O28" s="60">
        <v>969943</v>
      </c>
      <c r="P28" s="60">
        <v>6751796</v>
      </c>
      <c r="Q28" s="60">
        <v>7835739</v>
      </c>
      <c r="R28" s="60">
        <v>0</v>
      </c>
      <c r="S28" s="60">
        <v>0</v>
      </c>
      <c r="T28" s="60">
        <v>0</v>
      </c>
      <c r="U28" s="60">
        <v>0</v>
      </c>
      <c r="V28" s="60">
        <v>21012448</v>
      </c>
      <c r="W28" s="60">
        <v>34691500</v>
      </c>
      <c r="X28" s="60">
        <v>-13679052</v>
      </c>
      <c r="Y28" s="61">
        <v>-39.43</v>
      </c>
      <c r="Z28" s="62">
        <v>34691500</v>
      </c>
    </row>
    <row r="29" spans="1:26" ht="13.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0</v>
      </c>
      <c r="C31" s="19">
        <v>0</v>
      </c>
      <c r="D31" s="59">
        <v>4630000</v>
      </c>
      <c r="E31" s="60">
        <v>4630000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4630000</v>
      </c>
      <c r="X31" s="60">
        <v>-4630000</v>
      </c>
      <c r="Y31" s="61">
        <v>-100</v>
      </c>
      <c r="Z31" s="62">
        <v>4630000</v>
      </c>
    </row>
    <row r="32" spans="1:26" ht="13.5">
      <c r="A32" s="70" t="s">
        <v>54</v>
      </c>
      <c r="B32" s="22">
        <f>SUM(B28:B31)</f>
        <v>0</v>
      </c>
      <c r="C32" s="22">
        <f>SUM(C28:C31)</f>
        <v>0</v>
      </c>
      <c r="D32" s="99">
        <f aca="true" t="shared" si="5" ref="D32:Z32">SUM(D28:D31)</f>
        <v>39321500</v>
      </c>
      <c r="E32" s="100">
        <f t="shared" si="5"/>
        <v>39321500</v>
      </c>
      <c r="F32" s="100">
        <f t="shared" si="5"/>
        <v>3003386</v>
      </c>
      <c r="G32" s="100">
        <f t="shared" si="5"/>
        <v>0</v>
      </c>
      <c r="H32" s="100">
        <f t="shared" si="5"/>
        <v>5719731</v>
      </c>
      <c r="I32" s="100">
        <f t="shared" si="5"/>
        <v>8723117</v>
      </c>
      <c r="J32" s="100">
        <f t="shared" si="5"/>
        <v>1068966</v>
      </c>
      <c r="K32" s="100">
        <f t="shared" si="5"/>
        <v>1913068</v>
      </c>
      <c r="L32" s="100">
        <f t="shared" si="5"/>
        <v>1471558</v>
      </c>
      <c r="M32" s="100">
        <f t="shared" si="5"/>
        <v>4453592</v>
      </c>
      <c r="N32" s="100">
        <f t="shared" si="5"/>
        <v>114000</v>
      </c>
      <c r="O32" s="100">
        <f t="shared" si="5"/>
        <v>969943</v>
      </c>
      <c r="P32" s="100">
        <f t="shared" si="5"/>
        <v>6751796</v>
      </c>
      <c r="Q32" s="100">
        <f t="shared" si="5"/>
        <v>7835739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21012448</v>
      </c>
      <c r="W32" s="100">
        <f t="shared" si="5"/>
        <v>39321500</v>
      </c>
      <c r="X32" s="100">
        <f t="shared" si="5"/>
        <v>-18309052</v>
      </c>
      <c r="Y32" s="101">
        <f>+IF(W32&lt;&gt;0,(X32/W32)*100,0)</f>
        <v>-46.5624454814796</v>
      </c>
      <c r="Z32" s="102">
        <f t="shared" si="5"/>
        <v>39321500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9288289</v>
      </c>
      <c r="C35" s="19">
        <v>0</v>
      </c>
      <c r="D35" s="59">
        <v>33458687</v>
      </c>
      <c r="E35" s="60">
        <v>33458687</v>
      </c>
      <c r="F35" s="60">
        <v>141624627</v>
      </c>
      <c r="G35" s="60">
        <v>134830533</v>
      </c>
      <c r="H35" s="60">
        <v>135661867</v>
      </c>
      <c r="I35" s="60">
        <v>135661867</v>
      </c>
      <c r="J35" s="60">
        <v>136922818</v>
      </c>
      <c r="K35" s="60">
        <v>149941557</v>
      </c>
      <c r="L35" s="60">
        <v>150317884</v>
      </c>
      <c r="M35" s="60">
        <v>150317884</v>
      </c>
      <c r="N35" s="60">
        <v>153838053</v>
      </c>
      <c r="O35" s="60">
        <v>148606055</v>
      </c>
      <c r="P35" s="60">
        <v>158768707</v>
      </c>
      <c r="Q35" s="60">
        <v>158768707</v>
      </c>
      <c r="R35" s="60">
        <v>156937216</v>
      </c>
      <c r="S35" s="60">
        <v>157744441</v>
      </c>
      <c r="T35" s="60">
        <v>156222712</v>
      </c>
      <c r="U35" s="60">
        <v>156222712</v>
      </c>
      <c r="V35" s="60">
        <v>156222712</v>
      </c>
      <c r="W35" s="60">
        <v>33458687</v>
      </c>
      <c r="X35" s="60">
        <v>122764025</v>
      </c>
      <c r="Y35" s="61">
        <v>366.91</v>
      </c>
      <c r="Z35" s="62">
        <v>33458687</v>
      </c>
    </row>
    <row r="36" spans="1:26" ht="13.5">
      <c r="A36" s="58" t="s">
        <v>57</v>
      </c>
      <c r="B36" s="19">
        <v>228994932</v>
      </c>
      <c r="C36" s="19">
        <v>0</v>
      </c>
      <c r="D36" s="59">
        <v>194300799</v>
      </c>
      <c r="E36" s="60">
        <v>194300799</v>
      </c>
      <c r="F36" s="60">
        <v>246924087</v>
      </c>
      <c r="G36" s="60">
        <v>235347616</v>
      </c>
      <c r="H36" s="60">
        <v>240031777</v>
      </c>
      <c r="I36" s="60">
        <v>240031777</v>
      </c>
      <c r="J36" s="60">
        <v>241577224</v>
      </c>
      <c r="K36" s="60">
        <v>247398908</v>
      </c>
      <c r="L36" s="60">
        <v>248649702</v>
      </c>
      <c r="M36" s="60">
        <v>248649702</v>
      </c>
      <c r="N36" s="60">
        <v>248753419</v>
      </c>
      <c r="O36" s="60">
        <v>252044324</v>
      </c>
      <c r="P36" s="60">
        <v>255294183</v>
      </c>
      <c r="Q36" s="60">
        <v>255294183</v>
      </c>
      <c r="R36" s="60">
        <v>255402037</v>
      </c>
      <c r="S36" s="60">
        <v>252995337</v>
      </c>
      <c r="T36" s="60">
        <v>257759816</v>
      </c>
      <c r="U36" s="60">
        <v>257759816</v>
      </c>
      <c r="V36" s="60">
        <v>257759816</v>
      </c>
      <c r="W36" s="60">
        <v>194300799</v>
      </c>
      <c r="X36" s="60">
        <v>63459017</v>
      </c>
      <c r="Y36" s="61">
        <v>32.66</v>
      </c>
      <c r="Z36" s="62">
        <v>194300799</v>
      </c>
    </row>
    <row r="37" spans="1:26" ht="13.5">
      <c r="A37" s="58" t="s">
        <v>58</v>
      </c>
      <c r="B37" s="19">
        <v>19983998</v>
      </c>
      <c r="C37" s="19">
        <v>0</v>
      </c>
      <c r="D37" s="59">
        <v>21679756</v>
      </c>
      <c r="E37" s="60">
        <v>21679756</v>
      </c>
      <c r="F37" s="60">
        <v>104899884</v>
      </c>
      <c r="G37" s="60">
        <v>104775250</v>
      </c>
      <c r="H37" s="60">
        <v>116684925</v>
      </c>
      <c r="I37" s="60">
        <v>116684925</v>
      </c>
      <c r="J37" s="60">
        <v>122047854</v>
      </c>
      <c r="K37" s="60">
        <v>123721471</v>
      </c>
      <c r="L37" s="60">
        <v>123780981</v>
      </c>
      <c r="M37" s="60">
        <v>123780981</v>
      </c>
      <c r="N37" s="60">
        <v>128740948</v>
      </c>
      <c r="O37" s="60">
        <v>129514748</v>
      </c>
      <c r="P37" s="60">
        <v>120074473</v>
      </c>
      <c r="Q37" s="60">
        <v>120074473</v>
      </c>
      <c r="R37" s="60">
        <v>123413720</v>
      </c>
      <c r="S37" s="60">
        <v>128868211</v>
      </c>
      <c r="T37" s="60">
        <v>137906230</v>
      </c>
      <c r="U37" s="60">
        <v>137906230</v>
      </c>
      <c r="V37" s="60">
        <v>137906230</v>
      </c>
      <c r="W37" s="60">
        <v>21679756</v>
      </c>
      <c r="X37" s="60">
        <v>116226474</v>
      </c>
      <c r="Y37" s="61">
        <v>536.11</v>
      </c>
      <c r="Z37" s="62">
        <v>21679756</v>
      </c>
    </row>
    <row r="38" spans="1:26" ht="13.5">
      <c r="A38" s="58" t="s">
        <v>59</v>
      </c>
      <c r="B38" s="19">
        <v>7969009</v>
      </c>
      <c r="C38" s="19">
        <v>0</v>
      </c>
      <c r="D38" s="59">
        <v>9684530</v>
      </c>
      <c r="E38" s="60">
        <v>9684530</v>
      </c>
      <c r="F38" s="60">
        <v>81370630</v>
      </c>
      <c r="G38" s="60">
        <v>34280955</v>
      </c>
      <c r="H38" s="60">
        <v>34496467</v>
      </c>
      <c r="I38" s="60">
        <v>34496467</v>
      </c>
      <c r="J38" s="60">
        <v>35289673</v>
      </c>
      <c r="K38" s="60">
        <v>37487086</v>
      </c>
      <c r="L38" s="60">
        <v>37507917</v>
      </c>
      <c r="M38" s="60">
        <v>37507917</v>
      </c>
      <c r="N38" s="60">
        <v>39055597</v>
      </c>
      <c r="O38" s="60">
        <v>40718501</v>
      </c>
      <c r="P38" s="60">
        <v>41281976</v>
      </c>
      <c r="Q38" s="60">
        <v>41281976</v>
      </c>
      <c r="R38" s="60">
        <v>41440828</v>
      </c>
      <c r="S38" s="60">
        <v>41591011</v>
      </c>
      <c r="T38" s="60">
        <v>41646023</v>
      </c>
      <c r="U38" s="60">
        <v>41646023</v>
      </c>
      <c r="V38" s="60">
        <v>41646023</v>
      </c>
      <c r="W38" s="60">
        <v>9684530</v>
      </c>
      <c r="X38" s="60">
        <v>31961493</v>
      </c>
      <c r="Y38" s="61">
        <v>330.03</v>
      </c>
      <c r="Z38" s="62">
        <v>9684530</v>
      </c>
    </row>
    <row r="39" spans="1:26" ht="13.5">
      <c r="A39" s="58" t="s">
        <v>60</v>
      </c>
      <c r="B39" s="19">
        <v>210330214</v>
      </c>
      <c r="C39" s="19">
        <v>0</v>
      </c>
      <c r="D39" s="59">
        <v>196395200</v>
      </c>
      <c r="E39" s="60">
        <v>196395200</v>
      </c>
      <c r="F39" s="60">
        <v>202278200</v>
      </c>
      <c r="G39" s="60">
        <v>231121944</v>
      </c>
      <c r="H39" s="60">
        <v>224512252</v>
      </c>
      <c r="I39" s="60">
        <v>224512252</v>
      </c>
      <c r="J39" s="60">
        <v>221162515</v>
      </c>
      <c r="K39" s="60">
        <v>236131908</v>
      </c>
      <c r="L39" s="60">
        <v>237678688</v>
      </c>
      <c r="M39" s="60">
        <v>237678688</v>
      </c>
      <c r="N39" s="60">
        <v>234794927</v>
      </c>
      <c r="O39" s="60">
        <v>230417130</v>
      </c>
      <c r="P39" s="60">
        <v>252706441</v>
      </c>
      <c r="Q39" s="60">
        <v>252706441</v>
      </c>
      <c r="R39" s="60">
        <v>247484705</v>
      </c>
      <c r="S39" s="60">
        <v>240280556</v>
      </c>
      <c r="T39" s="60">
        <v>234430275</v>
      </c>
      <c r="U39" s="60">
        <v>234430275</v>
      </c>
      <c r="V39" s="60">
        <v>234430275</v>
      </c>
      <c r="W39" s="60">
        <v>196395200</v>
      </c>
      <c r="X39" s="60">
        <v>38035075</v>
      </c>
      <c r="Y39" s="61">
        <v>19.37</v>
      </c>
      <c r="Z39" s="62">
        <v>196395200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33295867</v>
      </c>
      <c r="C42" s="19">
        <v>0</v>
      </c>
      <c r="D42" s="59">
        <v>29735906</v>
      </c>
      <c r="E42" s="60">
        <v>29735906</v>
      </c>
      <c r="F42" s="60">
        <v>17538035</v>
      </c>
      <c r="G42" s="60">
        <v>-15613986</v>
      </c>
      <c r="H42" s="60">
        <v>-1744143</v>
      </c>
      <c r="I42" s="60">
        <v>179906</v>
      </c>
      <c r="J42" s="60">
        <v>100403</v>
      </c>
      <c r="K42" s="60">
        <v>10332181</v>
      </c>
      <c r="L42" s="60">
        <v>-10427507</v>
      </c>
      <c r="M42" s="60">
        <v>5077</v>
      </c>
      <c r="N42" s="60">
        <v>183545</v>
      </c>
      <c r="O42" s="60">
        <v>-333495</v>
      </c>
      <c r="P42" s="60">
        <v>2897749</v>
      </c>
      <c r="Q42" s="60">
        <v>2747799</v>
      </c>
      <c r="R42" s="60">
        <v>-2742422</v>
      </c>
      <c r="S42" s="60">
        <v>61782</v>
      </c>
      <c r="T42" s="60">
        <v>-213898</v>
      </c>
      <c r="U42" s="60">
        <v>-2894538</v>
      </c>
      <c r="V42" s="60">
        <v>38244</v>
      </c>
      <c r="W42" s="60">
        <v>29735906</v>
      </c>
      <c r="X42" s="60">
        <v>-29697662</v>
      </c>
      <c r="Y42" s="61">
        <v>-99.87</v>
      </c>
      <c r="Z42" s="62">
        <v>29735906</v>
      </c>
    </row>
    <row r="43" spans="1:26" ht="13.5">
      <c r="A43" s="58" t="s">
        <v>63</v>
      </c>
      <c r="B43" s="19">
        <v>-43773074</v>
      </c>
      <c r="C43" s="19">
        <v>0</v>
      </c>
      <c r="D43" s="59">
        <v>-34691500</v>
      </c>
      <c r="E43" s="60">
        <v>-34691500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-34691500</v>
      </c>
      <c r="X43" s="60">
        <v>34691500</v>
      </c>
      <c r="Y43" s="61">
        <v>-100</v>
      </c>
      <c r="Z43" s="62">
        <v>-34691500</v>
      </c>
    </row>
    <row r="44" spans="1:26" ht="13.5">
      <c r="A44" s="58" t="s">
        <v>64</v>
      </c>
      <c r="B44" s="19">
        <v>297356</v>
      </c>
      <c r="C44" s="19">
        <v>0</v>
      </c>
      <c r="D44" s="59">
        <v>-1418964</v>
      </c>
      <c r="E44" s="60">
        <v>-1418964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-1418964</v>
      </c>
      <c r="X44" s="60">
        <v>1418964</v>
      </c>
      <c r="Y44" s="61">
        <v>-100</v>
      </c>
      <c r="Z44" s="62">
        <v>-1418964</v>
      </c>
    </row>
    <row r="45" spans="1:26" ht="13.5">
      <c r="A45" s="70" t="s">
        <v>65</v>
      </c>
      <c r="B45" s="22">
        <v>-8715112</v>
      </c>
      <c r="C45" s="22">
        <v>0</v>
      </c>
      <c r="D45" s="99">
        <v>-4909818</v>
      </c>
      <c r="E45" s="100">
        <v>-4909818</v>
      </c>
      <c r="F45" s="100">
        <v>17611671</v>
      </c>
      <c r="G45" s="100">
        <v>1997685</v>
      </c>
      <c r="H45" s="100">
        <v>253542</v>
      </c>
      <c r="I45" s="100">
        <v>253542</v>
      </c>
      <c r="J45" s="100">
        <v>353945</v>
      </c>
      <c r="K45" s="100">
        <v>10686126</v>
      </c>
      <c r="L45" s="100">
        <v>258619</v>
      </c>
      <c r="M45" s="100">
        <v>258619</v>
      </c>
      <c r="N45" s="100">
        <v>442164</v>
      </c>
      <c r="O45" s="100">
        <v>108669</v>
      </c>
      <c r="P45" s="100">
        <v>3006418</v>
      </c>
      <c r="Q45" s="100">
        <v>442164</v>
      </c>
      <c r="R45" s="100">
        <v>263996</v>
      </c>
      <c r="S45" s="100">
        <v>325778</v>
      </c>
      <c r="T45" s="100">
        <v>111880</v>
      </c>
      <c r="U45" s="100">
        <v>111880</v>
      </c>
      <c r="V45" s="100">
        <v>111880</v>
      </c>
      <c r="W45" s="100">
        <v>-4909818</v>
      </c>
      <c r="X45" s="100">
        <v>5021698</v>
      </c>
      <c r="Y45" s="101">
        <v>-102.28</v>
      </c>
      <c r="Z45" s="102">
        <v>-4909818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19" t="s">
        <v>275</v>
      </c>
      <c r="V47" s="119" t="s">
        <v>276</v>
      </c>
      <c r="W47" s="119" t="s">
        <v>277</v>
      </c>
      <c r="X47" s="119"/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1975168</v>
      </c>
      <c r="C49" s="52">
        <v>0</v>
      </c>
      <c r="D49" s="129">
        <v>966356</v>
      </c>
      <c r="E49" s="54">
        <v>1244522</v>
      </c>
      <c r="F49" s="54">
        <v>0</v>
      </c>
      <c r="G49" s="54">
        <v>0</v>
      </c>
      <c r="H49" s="54">
        <v>0</v>
      </c>
      <c r="I49" s="54">
        <v>4202003</v>
      </c>
      <c r="J49" s="54">
        <v>0</v>
      </c>
      <c r="K49" s="54">
        <v>0</v>
      </c>
      <c r="L49" s="54">
        <v>0</v>
      </c>
      <c r="M49" s="54">
        <v>1283629</v>
      </c>
      <c r="N49" s="54">
        <v>0</v>
      </c>
      <c r="O49" s="54">
        <v>0</v>
      </c>
      <c r="P49" s="54">
        <v>0</v>
      </c>
      <c r="Q49" s="54">
        <v>994340</v>
      </c>
      <c r="R49" s="54">
        <v>0</v>
      </c>
      <c r="S49" s="54">
        <v>0</v>
      </c>
      <c r="T49" s="54">
        <v>0</v>
      </c>
      <c r="U49" s="54">
        <v>80489889</v>
      </c>
      <c r="V49" s="54">
        <v>0</v>
      </c>
      <c r="W49" s="54">
        <v>91155907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339260</v>
      </c>
      <c r="C51" s="52">
        <v>0</v>
      </c>
      <c r="D51" s="129">
        <v>1399685</v>
      </c>
      <c r="E51" s="54">
        <v>3120366</v>
      </c>
      <c r="F51" s="54">
        <v>0</v>
      </c>
      <c r="G51" s="54">
        <v>0</v>
      </c>
      <c r="H51" s="54">
        <v>0</v>
      </c>
      <c r="I51" s="54">
        <v>445169</v>
      </c>
      <c r="J51" s="54">
        <v>0</v>
      </c>
      <c r="K51" s="54">
        <v>0</v>
      </c>
      <c r="L51" s="54">
        <v>0</v>
      </c>
      <c r="M51" s="54">
        <v>1061929</v>
      </c>
      <c r="N51" s="54">
        <v>0</v>
      </c>
      <c r="O51" s="54">
        <v>0</v>
      </c>
      <c r="P51" s="54">
        <v>0</v>
      </c>
      <c r="Q51" s="54">
        <v>320811</v>
      </c>
      <c r="R51" s="54">
        <v>0</v>
      </c>
      <c r="S51" s="54">
        <v>0</v>
      </c>
      <c r="T51" s="54">
        <v>0</v>
      </c>
      <c r="U51" s="54">
        <v>2709634</v>
      </c>
      <c r="V51" s="54">
        <v>1687768</v>
      </c>
      <c r="W51" s="54">
        <v>11084622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80.00000053204357</v>
      </c>
      <c r="E58" s="7">
        <f t="shared" si="6"/>
        <v>80.00000053204357</v>
      </c>
      <c r="F58" s="7">
        <f t="shared" si="6"/>
        <v>44.142585047742784</v>
      </c>
      <c r="G58" s="7">
        <f t="shared" si="6"/>
        <v>68.3917559984672</v>
      </c>
      <c r="H58" s="7">
        <f t="shared" si="6"/>
        <v>62.77115803872096</v>
      </c>
      <c r="I58" s="7">
        <f t="shared" si="6"/>
        <v>56.44899243756414</v>
      </c>
      <c r="J58" s="7">
        <f t="shared" si="6"/>
        <v>51.7465982713017</v>
      </c>
      <c r="K58" s="7">
        <f t="shared" si="6"/>
        <v>53.52458629001222</v>
      </c>
      <c r="L58" s="7">
        <f t="shared" si="6"/>
        <v>45.687073576284035</v>
      </c>
      <c r="M58" s="7">
        <f t="shared" si="6"/>
        <v>50.24355750875381</v>
      </c>
      <c r="N58" s="7">
        <f t="shared" si="6"/>
        <v>90.4642126951632</v>
      </c>
      <c r="O58" s="7">
        <f t="shared" si="6"/>
        <v>257.00801349265134</v>
      </c>
      <c r="P58" s="7">
        <f t="shared" si="6"/>
        <v>52.49808806862024</v>
      </c>
      <c r="Q58" s="7">
        <f t="shared" si="6"/>
        <v>70.78716941453142</v>
      </c>
      <c r="R58" s="7">
        <f t="shared" si="6"/>
        <v>67.74694468602542</v>
      </c>
      <c r="S58" s="7">
        <f t="shared" si="6"/>
        <v>74.76028704481259</v>
      </c>
      <c r="T58" s="7">
        <f t="shared" si="6"/>
        <v>89.6874002882988</v>
      </c>
      <c r="U58" s="7">
        <f t="shared" si="6"/>
        <v>77.89959866675737</v>
      </c>
      <c r="V58" s="7">
        <f t="shared" si="6"/>
        <v>63.9406388379725</v>
      </c>
      <c r="W58" s="7">
        <f t="shared" si="6"/>
        <v>81.74912431433596</v>
      </c>
      <c r="X58" s="7">
        <f t="shared" si="6"/>
        <v>0</v>
      </c>
      <c r="Y58" s="7">
        <f t="shared" si="6"/>
        <v>0</v>
      </c>
      <c r="Z58" s="8">
        <f t="shared" si="6"/>
        <v>80.00000053204357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79.99999766574086</v>
      </c>
      <c r="E59" s="10">
        <f t="shared" si="7"/>
        <v>79.99999766574086</v>
      </c>
      <c r="F59" s="10">
        <f t="shared" si="7"/>
        <v>8.477663910735767</v>
      </c>
      <c r="G59" s="10">
        <f t="shared" si="7"/>
        <v>28.10600681569621</v>
      </c>
      <c r="H59" s="10">
        <f t="shared" si="7"/>
        <v>27.727360856594263</v>
      </c>
      <c r="I59" s="10">
        <f t="shared" si="7"/>
        <v>16.719596395569532</v>
      </c>
      <c r="J59" s="10">
        <f t="shared" si="7"/>
        <v>45.925674438834655</v>
      </c>
      <c r="K59" s="10">
        <f t="shared" si="7"/>
        <v>23.882389731489248</v>
      </c>
      <c r="L59" s="10">
        <f t="shared" si="7"/>
        <v>17.186152865764516</v>
      </c>
      <c r="M59" s="10">
        <f t="shared" si="7"/>
        <v>29.20312862165532</v>
      </c>
      <c r="N59" s="10">
        <f t="shared" si="7"/>
        <v>34.95873133345459</v>
      </c>
      <c r="O59" s="10">
        <f t="shared" si="7"/>
        <v>-813.3841131664853</v>
      </c>
      <c r="P59" s="10">
        <f t="shared" si="7"/>
        <v>40.8153713387456</v>
      </c>
      <c r="Q59" s="10">
        <f t="shared" si="7"/>
        <v>44.09359132519445</v>
      </c>
      <c r="R59" s="10">
        <f t="shared" si="7"/>
        <v>49.01076054552862</v>
      </c>
      <c r="S59" s="10">
        <f t="shared" si="7"/>
        <v>32.28459281158297</v>
      </c>
      <c r="T59" s="10">
        <f t="shared" si="7"/>
        <v>163.04800650422902</v>
      </c>
      <c r="U59" s="10">
        <f t="shared" si="7"/>
        <v>81.58588079193152</v>
      </c>
      <c r="V59" s="10">
        <f t="shared" si="7"/>
        <v>41.17567071329052</v>
      </c>
      <c r="W59" s="10">
        <f t="shared" si="7"/>
        <v>79.99999766574086</v>
      </c>
      <c r="X59" s="10">
        <f t="shared" si="7"/>
        <v>0</v>
      </c>
      <c r="Y59" s="10">
        <f t="shared" si="7"/>
        <v>0</v>
      </c>
      <c r="Z59" s="11">
        <f t="shared" si="7"/>
        <v>79.99999766574086</v>
      </c>
    </row>
    <row r="60" spans="1:26" ht="13.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80.00000137822312</v>
      </c>
      <c r="E60" s="13">
        <f t="shared" si="7"/>
        <v>80.00000137822312</v>
      </c>
      <c r="F60" s="13">
        <f t="shared" si="7"/>
        <v>78.37661299581991</v>
      </c>
      <c r="G60" s="13">
        <f t="shared" si="7"/>
        <v>83.62114538475393</v>
      </c>
      <c r="H60" s="13">
        <f t="shared" si="7"/>
        <v>74.86372408896256</v>
      </c>
      <c r="I60" s="13">
        <f t="shared" si="7"/>
        <v>78.83307669589671</v>
      </c>
      <c r="J60" s="13">
        <f t="shared" si="7"/>
        <v>53.87368433088828</v>
      </c>
      <c r="K60" s="13">
        <f t="shared" si="7"/>
        <v>63.58142986405699</v>
      </c>
      <c r="L60" s="13">
        <f t="shared" si="7"/>
        <v>56.130167992299164</v>
      </c>
      <c r="M60" s="13">
        <f t="shared" si="7"/>
        <v>57.762221430374005</v>
      </c>
      <c r="N60" s="13">
        <f t="shared" si="7"/>
        <v>112.17239810291689</v>
      </c>
      <c r="O60" s="13">
        <f t="shared" si="7"/>
        <v>189.17736344241501</v>
      </c>
      <c r="P60" s="13">
        <f t="shared" si="7"/>
        <v>137.17068196723628</v>
      </c>
      <c r="Q60" s="13">
        <f t="shared" si="7"/>
        <v>131.8045358276848</v>
      </c>
      <c r="R60" s="13">
        <f t="shared" si="7"/>
        <v>75.42312315992012</v>
      </c>
      <c r="S60" s="13">
        <f t="shared" si="7"/>
        <v>93.43188178032868</v>
      </c>
      <c r="T60" s="13">
        <f t="shared" si="7"/>
        <v>63.18210411560937</v>
      </c>
      <c r="U60" s="13">
        <f t="shared" si="7"/>
        <v>76.42173571276102</v>
      </c>
      <c r="V60" s="13">
        <f t="shared" si="7"/>
        <v>80.84771501974795</v>
      </c>
      <c r="W60" s="13">
        <f t="shared" si="7"/>
        <v>82.28021310645298</v>
      </c>
      <c r="X60" s="13">
        <f t="shared" si="7"/>
        <v>0</v>
      </c>
      <c r="Y60" s="13">
        <f t="shared" si="7"/>
        <v>0</v>
      </c>
      <c r="Z60" s="14">
        <f t="shared" si="7"/>
        <v>80.00000137822312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80</v>
      </c>
      <c r="E61" s="13">
        <f t="shared" si="7"/>
        <v>80</v>
      </c>
      <c r="F61" s="13">
        <f t="shared" si="7"/>
        <v>83.94497943201016</v>
      </c>
      <c r="G61" s="13">
        <f t="shared" si="7"/>
        <v>91.5500239287675</v>
      </c>
      <c r="H61" s="13">
        <f t="shared" si="7"/>
        <v>79.57841595203034</v>
      </c>
      <c r="I61" s="13">
        <f t="shared" si="7"/>
        <v>84.79710973434221</v>
      </c>
      <c r="J61" s="13">
        <f t="shared" si="7"/>
        <v>58.3991683025346</v>
      </c>
      <c r="K61" s="13">
        <f t="shared" si="7"/>
        <v>70.29566869110995</v>
      </c>
      <c r="L61" s="13">
        <f t="shared" si="7"/>
        <v>60.87987802749036</v>
      </c>
      <c r="M61" s="13">
        <f t="shared" si="7"/>
        <v>63.02268863034091</v>
      </c>
      <c r="N61" s="13">
        <f t="shared" si="7"/>
        <v>124.07478220319223</v>
      </c>
      <c r="O61" s="13">
        <f t="shared" si="7"/>
        <v>152.18034433345798</v>
      </c>
      <c r="P61" s="13">
        <f t="shared" si="7"/>
        <v>233.1565451247733</v>
      </c>
      <c r="Q61" s="13">
        <f t="shared" si="7"/>
        <v>151.80070498334862</v>
      </c>
      <c r="R61" s="13">
        <f t="shared" si="7"/>
        <v>86.56619974476246</v>
      </c>
      <c r="S61" s="13">
        <f t="shared" si="7"/>
        <v>109.22110600678695</v>
      </c>
      <c r="T61" s="13">
        <f t="shared" si="7"/>
        <v>68.45378247146243</v>
      </c>
      <c r="U61" s="13">
        <f t="shared" si="7"/>
        <v>86.29082731522911</v>
      </c>
      <c r="V61" s="13">
        <f t="shared" si="7"/>
        <v>89.37722764602671</v>
      </c>
      <c r="W61" s="13">
        <f t="shared" si="7"/>
        <v>87.91979984183384</v>
      </c>
      <c r="X61" s="13">
        <f t="shared" si="7"/>
        <v>0</v>
      </c>
      <c r="Y61" s="13">
        <f t="shared" si="7"/>
        <v>0</v>
      </c>
      <c r="Z61" s="14">
        <f t="shared" si="7"/>
        <v>80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80.00000716787173</v>
      </c>
      <c r="E64" s="13">
        <f t="shared" si="7"/>
        <v>80.00000716787173</v>
      </c>
      <c r="F64" s="13">
        <f t="shared" si="7"/>
        <v>61.94144871661283</v>
      </c>
      <c r="G64" s="13">
        <f t="shared" si="7"/>
        <v>62.10590549984148</v>
      </c>
      <c r="H64" s="13">
        <f t="shared" si="7"/>
        <v>60.521190682337135</v>
      </c>
      <c r="I64" s="13">
        <f t="shared" si="7"/>
        <v>61.524322138136036</v>
      </c>
      <c r="J64" s="13">
        <f t="shared" si="7"/>
        <v>41.125920882650746</v>
      </c>
      <c r="K64" s="13">
        <f t="shared" si="7"/>
        <v>46.00492446464439</v>
      </c>
      <c r="L64" s="13">
        <f t="shared" si="7"/>
        <v>42.779814492930626</v>
      </c>
      <c r="M64" s="13">
        <f t="shared" si="7"/>
        <v>43.30398237488276</v>
      </c>
      <c r="N64" s="13">
        <f t="shared" si="7"/>
        <v>81.06601313127508</v>
      </c>
      <c r="O64" s="13">
        <f t="shared" si="7"/>
        <v>6866.514979142966</v>
      </c>
      <c r="P64" s="13">
        <f t="shared" si="7"/>
        <v>51.826642465655915</v>
      </c>
      <c r="Q64" s="13">
        <f t="shared" si="7"/>
        <v>86.3213258748813</v>
      </c>
      <c r="R64" s="13">
        <f t="shared" si="7"/>
        <v>49.78772801203239</v>
      </c>
      <c r="S64" s="13">
        <f t="shared" si="7"/>
        <v>59.19968316349069</v>
      </c>
      <c r="T64" s="13">
        <f t="shared" si="7"/>
        <v>48.302770360989065</v>
      </c>
      <c r="U64" s="13">
        <f t="shared" si="7"/>
        <v>52.43411273953556</v>
      </c>
      <c r="V64" s="13">
        <f t="shared" si="7"/>
        <v>58.51190200737201</v>
      </c>
      <c r="W64" s="13">
        <f t="shared" si="7"/>
        <v>64.81516271714712</v>
      </c>
      <c r="X64" s="13">
        <f t="shared" si="7"/>
        <v>0</v>
      </c>
      <c r="Y64" s="13">
        <f t="shared" si="7"/>
        <v>0</v>
      </c>
      <c r="Z64" s="14">
        <f t="shared" si="7"/>
        <v>80.00000716787173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286</v>
      </c>
      <c r="B67" s="24">
        <v>27187572</v>
      </c>
      <c r="C67" s="24"/>
      <c r="D67" s="25">
        <v>37590906</v>
      </c>
      <c r="E67" s="26">
        <v>37590906</v>
      </c>
      <c r="F67" s="26">
        <v>3567555</v>
      </c>
      <c r="G67" s="26">
        <v>2356477</v>
      </c>
      <c r="H67" s="26">
        <v>2492965</v>
      </c>
      <c r="I67" s="26">
        <v>8416997</v>
      </c>
      <c r="J67" s="26">
        <v>2388271</v>
      </c>
      <c r="K67" s="26">
        <v>2221665</v>
      </c>
      <c r="L67" s="26">
        <v>2387590</v>
      </c>
      <c r="M67" s="26">
        <v>6997526</v>
      </c>
      <c r="N67" s="26">
        <v>2268486</v>
      </c>
      <c r="O67" s="26">
        <v>448244</v>
      </c>
      <c r="P67" s="26">
        <v>7004697</v>
      </c>
      <c r="Q67" s="26">
        <v>9721427</v>
      </c>
      <c r="R67" s="26">
        <v>2128341</v>
      </c>
      <c r="S67" s="26">
        <v>2095840</v>
      </c>
      <c r="T67" s="26">
        <v>2391269</v>
      </c>
      <c r="U67" s="26">
        <v>6615450</v>
      </c>
      <c r="V67" s="26">
        <v>31751400</v>
      </c>
      <c r="W67" s="26">
        <v>36786602</v>
      </c>
      <c r="X67" s="26"/>
      <c r="Y67" s="25"/>
      <c r="Z67" s="27">
        <v>37590906</v>
      </c>
    </row>
    <row r="68" spans="1:26" ht="13.5" hidden="1">
      <c r="A68" s="37" t="s">
        <v>31</v>
      </c>
      <c r="B68" s="19">
        <v>7400063</v>
      </c>
      <c r="C68" s="19"/>
      <c r="D68" s="20">
        <v>8568029</v>
      </c>
      <c r="E68" s="21">
        <v>8568029</v>
      </c>
      <c r="F68" s="21">
        <v>1747262</v>
      </c>
      <c r="G68" s="21">
        <v>646449</v>
      </c>
      <c r="H68" s="21">
        <v>639556</v>
      </c>
      <c r="I68" s="21">
        <v>3033267</v>
      </c>
      <c r="J68" s="21">
        <v>639161</v>
      </c>
      <c r="K68" s="21">
        <v>562808</v>
      </c>
      <c r="L68" s="21">
        <v>640248</v>
      </c>
      <c r="M68" s="21">
        <v>1842217</v>
      </c>
      <c r="N68" s="21">
        <v>637772</v>
      </c>
      <c r="O68" s="21">
        <v>-30327</v>
      </c>
      <c r="P68" s="21">
        <v>6155404</v>
      </c>
      <c r="Q68" s="21">
        <v>6762849</v>
      </c>
      <c r="R68" s="21">
        <v>618556</v>
      </c>
      <c r="S68" s="21">
        <v>639974</v>
      </c>
      <c r="T68" s="21">
        <v>634664</v>
      </c>
      <c r="U68" s="21">
        <v>1893194</v>
      </c>
      <c r="V68" s="21">
        <v>13531527</v>
      </c>
      <c r="W68" s="21">
        <v>8568029</v>
      </c>
      <c r="X68" s="21"/>
      <c r="Y68" s="20"/>
      <c r="Z68" s="23">
        <v>8568029</v>
      </c>
    </row>
    <row r="69" spans="1:26" ht="13.5" hidden="1">
      <c r="A69" s="38" t="s">
        <v>32</v>
      </c>
      <c r="B69" s="19">
        <v>19787509</v>
      </c>
      <c r="C69" s="19"/>
      <c r="D69" s="20">
        <v>29022877</v>
      </c>
      <c r="E69" s="21">
        <v>29022877</v>
      </c>
      <c r="F69" s="21">
        <v>1820293</v>
      </c>
      <c r="G69" s="21">
        <v>1710028</v>
      </c>
      <c r="H69" s="21">
        <v>1853409</v>
      </c>
      <c r="I69" s="21">
        <v>5383730</v>
      </c>
      <c r="J69" s="21">
        <v>1749110</v>
      </c>
      <c r="K69" s="21">
        <v>1658857</v>
      </c>
      <c r="L69" s="21">
        <v>1747342</v>
      </c>
      <c r="M69" s="21">
        <v>5155309</v>
      </c>
      <c r="N69" s="21">
        <v>1630714</v>
      </c>
      <c r="O69" s="21">
        <v>478571</v>
      </c>
      <c r="P69" s="21">
        <v>849293</v>
      </c>
      <c r="Q69" s="21">
        <v>2958578</v>
      </c>
      <c r="R69" s="21">
        <v>1509785</v>
      </c>
      <c r="S69" s="21">
        <v>1455866</v>
      </c>
      <c r="T69" s="21">
        <v>1756605</v>
      </c>
      <c r="U69" s="21">
        <v>4722256</v>
      </c>
      <c r="V69" s="21">
        <v>18219873</v>
      </c>
      <c r="W69" s="21">
        <v>28218573</v>
      </c>
      <c r="X69" s="21"/>
      <c r="Y69" s="20"/>
      <c r="Z69" s="23">
        <v>29022877</v>
      </c>
    </row>
    <row r="70" spans="1:26" ht="13.5" hidden="1">
      <c r="A70" s="39" t="s">
        <v>103</v>
      </c>
      <c r="B70" s="19">
        <v>14575064</v>
      </c>
      <c r="C70" s="19"/>
      <c r="D70" s="20">
        <v>23442420</v>
      </c>
      <c r="E70" s="21">
        <v>23442420</v>
      </c>
      <c r="F70" s="21">
        <v>1359637</v>
      </c>
      <c r="G70" s="21">
        <v>1249542</v>
      </c>
      <c r="H70" s="21">
        <v>1394882</v>
      </c>
      <c r="I70" s="21">
        <v>4004061</v>
      </c>
      <c r="J70" s="21">
        <v>1290854</v>
      </c>
      <c r="K70" s="21">
        <v>1200330</v>
      </c>
      <c r="L70" s="21">
        <v>1288815</v>
      </c>
      <c r="M70" s="21">
        <v>3779999</v>
      </c>
      <c r="N70" s="21">
        <v>1179425</v>
      </c>
      <c r="O70" s="21">
        <v>475934</v>
      </c>
      <c r="P70" s="21">
        <v>399725</v>
      </c>
      <c r="Q70" s="21">
        <v>2055084</v>
      </c>
      <c r="R70" s="21">
        <v>1052353</v>
      </c>
      <c r="S70" s="21">
        <v>996323</v>
      </c>
      <c r="T70" s="21">
        <v>1297062</v>
      </c>
      <c r="U70" s="21">
        <v>3345738</v>
      </c>
      <c r="V70" s="21">
        <v>13184882</v>
      </c>
      <c r="W70" s="21">
        <v>21330731</v>
      </c>
      <c r="X70" s="21"/>
      <c r="Y70" s="20"/>
      <c r="Z70" s="23">
        <v>23442420</v>
      </c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>
        <v>5212445</v>
      </c>
      <c r="C73" s="19"/>
      <c r="D73" s="20">
        <v>5580457</v>
      </c>
      <c r="E73" s="21">
        <v>5580457</v>
      </c>
      <c r="F73" s="21">
        <v>460656</v>
      </c>
      <c r="G73" s="21">
        <v>460486</v>
      </c>
      <c r="H73" s="21">
        <v>458527</v>
      </c>
      <c r="I73" s="21">
        <v>1379669</v>
      </c>
      <c r="J73" s="21">
        <v>458256</v>
      </c>
      <c r="K73" s="21">
        <v>458527</v>
      </c>
      <c r="L73" s="21">
        <v>458527</v>
      </c>
      <c r="M73" s="21">
        <v>1375310</v>
      </c>
      <c r="N73" s="21">
        <v>451289</v>
      </c>
      <c r="O73" s="21">
        <v>2637</v>
      </c>
      <c r="P73" s="21">
        <v>449568</v>
      </c>
      <c r="Q73" s="21">
        <v>903494</v>
      </c>
      <c r="R73" s="21">
        <v>457432</v>
      </c>
      <c r="S73" s="21">
        <v>459543</v>
      </c>
      <c r="T73" s="21">
        <v>459543</v>
      </c>
      <c r="U73" s="21">
        <v>1376518</v>
      </c>
      <c r="V73" s="21">
        <v>5034991</v>
      </c>
      <c r="W73" s="21">
        <v>6887842</v>
      </c>
      <c r="X73" s="21"/>
      <c r="Y73" s="20"/>
      <c r="Z73" s="23">
        <v>5580457</v>
      </c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/>
      <c r="C75" s="28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29"/>
      <c r="Z75" s="31"/>
    </row>
    <row r="76" spans="1:26" ht="13.5" hidden="1">
      <c r="A76" s="42" t="s">
        <v>287</v>
      </c>
      <c r="B76" s="32"/>
      <c r="C76" s="32"/>
      <c r="D76" s="33">
        <v>30072725</v>
      </c>
      <c r="E76" s="34">
        <v>30072725</v>
      </c>
      <c r="F76" s="34">
        <v>1574811</v>
      </c>
      <c r="G76" s="34">
        <v>1611636</v>
      </c>
      <c r="H76" s="34">
        <v>1564863</v>
      </c>
      <c r="I76" s="34">
        <v>4751310</v>
      </c>
      <c r="J76" s="34">
        <v>1235849</v>
      </c>
      <c r="K76" s="34">
        <v>1189137</v>
      </c>
      <c r="L76" s="34">
        <v>1090820</v>
      </c>
      <c r="M76" s="34">
        <v>3515806</v>
      </c>
      <c r="N76" s="34">
        <v>2052168</v>
      </c>
      <c r="O76" s="34">
        <v>1152023</v>
      </c>
      <c r="P76" s="34">
        <v>3677332</v>
      </c>
      <c r="Q76" s="34">
        <v>6881523</v>
      </c>
      <c r="R76" s="34">
        <v>1441886</v>
      </c>
      <c r="S76" s="34">
        <v>1566856</v>
      </c>
      <c r="T76" s="34">
        <v>2144667</v>
      </c>
      <c r="U76" s="34">
        <v>5153409</v>
      </c>
      <c r="V76" s="34">
        <v>20302048</v>
      </c>
      <c r="W76" s="34">
        <v>30072725</v>
      </c>
      <c r="X76" s="34"/>
      <c r="Y76" s="33"/>
      <c r="Z76" s="35">
        <v>30072725</v>
      </c>
    </row>
    <row r="77" spans="1:26" ht="13.5" hidden="1">
      <c r="A77" s="37" t="s">
        <v>31</v>
      </c>
      <c r="B77" s="19"/>
      <c r="C77" s="19"/>
      <c r="D77" s="20">
        <v>6854423</v>
      </c>
      <c r="E77" s="21">
        <v>6854423</v>
      </c>
      <c r="F77" s="21">
        <v>148127</v>
      </c>
      <c r="G77" s="21">
        <v>181691</v>
      </c>
      <c r="H77" s="21">
        <v>177332</v>
      </c>
      <c r="I77" s="21">
        <v>507150</v>
      </c>
      <c r="J77" s="21">
        <v>293539</v>
      </c>
      <c r="K77" s="21">
        <v>134412</v>
      </c>
      <c r="L77" s="21">
        <v>110034</v>
      </c>
      <c r="M77" s="21">
        <v>537985</v>
      </c>
      <c r="N77" s="21">
        <v>222957</v>
      </c>
      <c r="O77" s="21">
        <v>246675</v>
      </c>
      <c r="P77" s="21">
        <v>2512351</v>
      </c>
      <c r="Q77" s="21">
        <v>2981983</v>
      </c>
      <c r="R77" s="21">
        <v>303159</v>
      </c>
      <c r="S77" s="21">
        <v>206613</v>
      </c>
      <c r="T77" s="21">
        <v>1034807</v>
      </c>
      <c r="U77" s="21">
        <v>1544579</v>
      </c>
      <c r="V77" s="21">
        <v>5571697</v>
      </c>
      <c r="W77" s="21">
        <v>6854423</v>
      </c>
      <c r="X77" s="21"/>
      <c r="Y77" s="20"/>
      <c r="Z77" s="23">
        <v>6854423</v>
      </c>
    </row>
    <row r="78" spans="1:26" ht="13.5" hidden="1">
      <c r="A78" s="38" t="s">
        <v>32</v>
      </c>
      <c r="B78" s="19"/>
      <c r="C78" s="19"/>
      <c r="D78" s="20">
        <v>23218302</v>
      </c>
      <c r="E78" s="21">
        <v>23218302</v>
      </c>
      <c r="F78" s="21">
        <v>1426684</v>
      </c>
      <c r="G78" s="21">
        <v>1429945</v>
      </c>
      <c r="H78" s="21">
        <v>1387531</v>
      </c>
      <c r="I78" s="21">
        <v>4244160</v>
      </c>
      <c r="J78" s="21">
        <v>942310</v>
      </c>
      <c r="K78" s="21">
        <v>1054725</v>
      </c>
      <c r="L78" s="21">
        <v>980786</v>
      </c>
      <c r="M78" s="21">
        <v>2977821</v>
      </c>
      <c r="N78" s="21">
        <v>1829211</v>
      </c>
      <c r="O78" s="21">
        <v>905348</v>
      </c>
      <c r="P78" s="21">
        <v>1164981</v>
      </c>
      <c r="Q78" s="21">
        <v>3899540</v>
      </c>
      <c r="R78" s="21">
        <v>1138727</v>
      </c>
      <c r="S78" s="21">
        <v>1360243</v>
      </c>
      <c r="T78" s="21">
        <v>1109860</v>
      </c>
      <c r="U78" s="21">
        <v>3608830</v>
      </c>
      <c r="V78" s="21">
        <v>14730351</v>
      </c>
      <c r="W78" s="21">
        <v>23218302</v>
      </c>
      <c r="X78" s="21"/>
      <c r="Y78" s="20"/>
      <c r="Z78" s="23">
        <v>23218302</v>
      </c>
    </row>
    <row r="79" spans="1:26" ht="13.5" hidden="1">
      <c r="A79" s="39" t="s">
        <v>103</v>
      </c>
      <c r="B79" s="19"/>
      <c r="C79" s="19"/>
      <c r="D79" s="20">
        <v>18753936</v>
      </c>
      <c r="E79" s="21">
        <v>18753936</v>
      </c>
      <c r="F79" s="21">
        <v>1141347</v>
      </c>
      <c r="G79" s="21">
        <v>1143956</v>
      </c>
      <c r="H79" s="21">
        <v>1110025</v>
      </c>
      <c r="I79" s="21">
        <v>3395328</v>
      </c>
      <c r="J79" s="21">
        <v>753848</v>
      </c>
      <c r="K79" s="21">
        <v>843780</v>
      </c>
      <c r="L79" s="21">
        <v>784629</v>
      </c>
      <c r="M79" s="21">
        <v>2382257</v>
      </c>
      <c r="N79" s="21">
        <v>1463369</v>
      </c>
      <c r="O79" s="21">
        <v>724278</v>
      </c>
      <c r="P79" s="21">
        <v>931985</v>
      </c>
      <c r="Q79" s="21">
        <v>3119632</v>
      </c>
      <c r="R79" s="21">
        <v>910982</v>
      </c>
      <c r="S79" s="21">
        <v>1088195</v>
      </c>
      <c r="T79" s="21">
        <v>887888</v>
      </c>
      <c r="U79" s="21">
        <v>2887065</v>
      </c>
      <c r="V79" s="21">
        <v>11784282</v>
      </c>
      <c r="W79" s="21">
        <v>18753936</v>
      </c>
      <c r="X79" s="21"/>
      <c r="Y79" s="20"/>
      <c r="Z79" s="23">
        <v>18753936</v>
      </c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/>
      <c r="C82" s="19"/>
      <c r="D82" s="20">
        <v>4464366</v>
      </c>
      <c r="E82" s="21">
        <v>4464366</v>
      </c>
      <c r="F82" s="21">
        <v>285337</v>
      </c>
      <c r="G82" s="21">
        <v>285989</v>
      </c>
      <c r="H82" s="21">
        <v>277506</v>
      </c>
      <c r="I82" s="21">
        <v>848832</v>
      </c>
      <c r="J82" s="21">
        <v>188462</v>
      </c>
      <c r="K82" s="21">
        <v>210945</v>
      </c>
      <c r="L82" s="21">
        <v>196157</v>
      </c>
      <c r="M82" s="21">
        <v>595564</v>
      </c>
      <c r="N82" s="21">
        <v>365842</v>
      </c>
      <c r="O82" s="21">
        <v>181070</v>
      </c>
      <c r="P82" s="21">
        <v>232996</v>
      </c>
      <c r="Q82" s="21">
        <v>779908</v>
      </c>
      <c r="R82" s="21">
        <v>227745</v>
      </c>
      <c r="S82" s="21">
        <v>272048</v>
      </c>
      <c r="T82" s="21">
        <v>221972</v>
      </c>
      <c r="U82" s="21">
        <v>721765</v>
      </c>
      <c r="V82" s="21">
        <v>2946069</v>
      </c>
      <c r="W82" s="21">
        <v>4464366</v>
      </c>
      <c r="X82" s="21"/>
      <c r="Y82" s="20"/>
      <c r="Z82" s="23">
        <v>4464366</v>
      </c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2200000</v>
      </c>
      <c r="F5" s="358">
        <f t="shared" si="0"/>
        <v>2200000</v>
      </c>
      <c r="G5" s="358">
        <f t="shared" si="0"/>
        <v>2349152</v>
      </c>
      <c r="H5" s="356">
        <f t="shared" si="0"/>
        <v>1392738</v>
      </c>
      <c r="I5" s="356">
        <f t="shared" si="0"/>
        <v>0</v>
      </c>
      <c r="J5" s="358">
        <f t="shared" si="0"/>
        <v>3741890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3741890</v>
      </c>
      <c r="X5" s="356">
        <f t="shared" si="0"/>
        <v>2200000</v>
      </c>
      <c r="Y5" s="358">
        <f t="shared" si="0"/>
        <v>1541890</v>
      </c>
      <c r="Z5" s="359">
        <f>+IF(X5&lt;&gt;0,+(Y5/X5)*100,0)</f>
        <v>70.0859090909091</v>
      </c>
      <c r="AA5" s="360">
        <f>+AA6+AA8+AA11+AA13+AA15</f>
        <v>2200000</v>
      </c>
    </row>
    <row r="6" spans="1:27" ht="13.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1200000</v>
      </c>
      <c r="F6" s="59">
        <f t="shared" si="1"/>
        <v>1200000</v>
      </c>
      <c r="G6" s="59">
        <f t="shared" si="1"/>
        <v>2301613</v>
      </c>
      <c r="H6" s="60">
        <f t="shared" si="1"/>
        <v>1392738</v>
      </c>
      <c r="I6" s="60">
        <f t="shared" si="1"/>
        <v>0</v>
      </c>
      <c r="J6" s="59">
        <f t="shared" si="1"/>
        <v>3694351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3694351</v>
      </c>
      <c r="X6" s="60">
        <f t="shared" si="1"/>
        <v>1200000</v>
      </c>
      <c r="Y6" s="59">
        <f t="shared" si="1"/>
        <v>2494351</v>
      </c>
      <c r="Z6" s="61">
        <f>+IF(X6&lt;&gt;0,+(Y6/X6)*100,0)</f>
        <v>207.8625833333333</v>
      </c>
      <c r="AA6" s="62">
        <f t="shared" si="1"/>
        <v>1200000</v>
      </c>
    </row>
    <row r="7" spans="1:27" ht="13.5">
      <c r="A7" s="291" t="s">
        <v>229</v>
      </c>
      <c r="B7" s="142"/>
      <c r="C7" s="60"/>
      <c r="D7" s="340"/>
      <c r="E7" s="60">
        <v>1200000</v>
      </c>
      <c r="F7" s="59">
        <v>1200000</v>
      </c>
      <c r="G7" s="59">
        <v>2301613</v>
      </c>
      <c r="H7" s="60">
        <v>1392738</v>
      </c>
      <c r="I7" s="60"/>
      <c r="J7" s="59">
        <v>3694351</v>
      </c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>
        <v>3694351</v>
      </c>
      <c r="X7" s="60">
        <v>1200000</v>
      </c>
      <c r="Y7" s="59">
        <v>2494351</v>
      </c>
      <c r="Z7" s="61">
        <v>207.86</v>
      </c>
      <c r="AA7" s="62">
        <v>1200000</v>
      </c>
    </row>
    <row r="8" spans="1:27" ht="13.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1000000</v>
      </c>
      <c r="F8" s="59">
        <f t="shared" si="2"/>
        <v>1000000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1000000</v>
      </c>
      <c r="Y8" s="59">
        <f t="shared" si="2"/>
        <v>-1000000</v>
      </c>
      <c r="Z8" s="61">
        <f>+IF(X8&lt;&gt;0,+(Y8/X8)*100,0)</f>
        <v>-100</v>
      </c>
      <c r="AA8" s="62">
        <f>SUM(AA9:AA10)</f>
        <v>1000000</v>
      </c>
    </row>
    <row r="9" spans="1:27" ht="13.5">
      <c r="A9" s="291" t="s">
        <v>230</v>
      </c>
      <c r="B9" s="142"/>
      <c r="C9" s="60"/>
      <c r="D9" s="340"/>
      <c r="E9" s="60">
        <v>1000000</v>
      </c>
      <c r="F9" s="59">
        <v>1000000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1000000</v>
      </c>
      <c r="Y9" s="59">
        <v>-1000000</v>
      </c>
      <c r="Z9" s="61">
        <v>-100</v>
      </c>
      <c r="AA9" s="62">
        <v>1000000</v>
      </c>
    </row>
    <row r="10" spans="1:27" ht="13.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47539</v>
      </c>
      <c r="H15" s="60">
        <f t="shared" si="5"/>
        <v>0</v>
      </c>
      <c r="I15" s="60">
        <f t="shared" si="5"/>
        <v>0</v>
      </c>
      <c r="J15" s="59">
        <f t="shared" si="5"/>
        <v>47539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47539</v>
      </c>
      <c r="X15" s="60">
        <f t="shared" si="5"/>
        <v>0</v>
      </c>
      <c r="Y15" s="59">
        <f t="shared" si="5"/>
        <v>47539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40"/>
      <c r="E17" s="60"/>
      <c r="F17" s="59"/>
      <c r="G17" s="59">
        <v>47539</v>
      </c>
      <c r="H17" s="60"/>
      <c r="I17" s="60"/>
      <c r="J17" s="59">
        <v>47539</v>
      </c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>
        <v>47539</v>
      </c>
      <c r="X17" s="60"/>
      <c r="Y17" s="59">
        <v>47539</v>
      </c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150000</v>
      </c>
      <c r="F22" s="345">
        <f t="shared" si="6"/>
        <v>150000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1</v>
      </c>
      <c r="N22" s="345">
        <f t="shared" si="6"/>
        <v>1</v>
      </c>
      <c r="O22" s="345">
        <f t="shared" si="6"/>
        <v>1</v>
      </c>
      <c r="P22" s="343">
        <f t="shared" si="6"/>
        <v>1</v>
      </c>
      <c r="Q22" s="343">
        <f t="shared" si="6"/>
        <v>1</v>
      </c>
      <c r="R22" s="345">
        <f t="shared" si="6"/>
        <v>3</v>
      </c>
      <c r="S22" s="345">
        <f t="shared" si="6"/>
        <v>1</v>
      </c>
      <c r="T22" s="343">
        <f t="shared" si="6"/>
        <v>1</v>
      </c>
      <c r="U22" s="343">
        <f t="shared" si="6"/>
        <v>1</v>
      </c>
      <c r="V22" s="345">
        <f t="shared" si="6"/>
        <v>3</v>
      </c>
      <c r="W22" s="345">
        <f t="shared" si="6"/>
        <v>7</v>
      </c>
      <c r="X22" s="343">
        <f t="shared" si="6"/>
        <v>150000</v>
      </c>
      <c r="Y22" s="345">
        <f t="shared" si="6"/>
        <v>-149993</v>
      </c>
      <c r="Z22" s="336">
        <f>+IF(X22&lt;&gt;0,+(Y22/X22)*100,0)</f>
        <v>-99.99533333333333</v>
      </c>
      <c r="AA22" s="350">
        <f>SUM(AA23:AA32)</f>
        <v>150000</v>
      </c>
    </row>
    <row r="23" spans="1:27" ht="13.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>
        <v>1</v>
      </c>
      <c r="N24" s="59">
        <v>1</v>
      </c>
      <c r="O24" s="59">
        <v>1</v>
      </c>
      <c r="P24" s="60">
        <v>1</v>
      </c>
      <c r="Q24" s="60">
        <v>1</v>
      </c>
      <c r="R24" s="59">
        <v>3</v>
      </c>
      <c r="S24" s="59">
        <v>1</v>
      </c>
      <c r="T24" s="60">
        <v>1</v>
      </c>
      <c r="U24" s="60">
        <v>1</v>
      </c>
      <c r="V24" s="59">
        <v>3</v>
      </c>
      <c r="W24" s="59">
        <v>7</v>
      </c>
      <c r="X24" s="60"/>
      <c r="Y24" s="59">
        <v>7</v>
      </c>
      <c r="Z24" s="61"/>
      <c r="AA24" s="62"/>
    </row>
    <row r="25" spans="1:27" ht="13.5">
      <c r="A25" s="361" t="s">
        <v>239</v>
      </c>
      <c r="B25" s="142"/>
      <c r="C25" s="60"/>
      <c r="D25" s="340"/>
      <c r="E25" s="60">
        <v>150000</v>
      </c>
      <c r="F25" s="59">
        <v>150000</v>
      </c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>
        <v>150000</v>
      </c>
      <c r="Y25" s="59">
        <v>-150000</v>
      </c>
      <c r="Z25" s="61">
        <v>-100</v>
      </c>
      <c r="AA25" s="62">
        <v>150000</v>
      </c>
    </row>
    <row r="26" spans="1:27" ht="13.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1556667</v>
      </c>
      <c r="F40" s="345">
        <f t="shared" si="9"/>
        <v>1556667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1556667</v>
      </c>
      <c r="Y40" s="345">
        <f t="shared" si="9"/>
        <v>-1556667</v>
      </c>
      <c r="Z40" s="336">
        <f>+IF(X40&lt;&gt;0,+(Y40/X40)*100,0)</f>
        <v>-100</v>
      </c>
      <c r="AA40" s="350">
        <f>SUM(AA41:AA49)</f>
        <v>1556667</v>
      </c>
    </row>
    <row r="41" spans="1:27" ht="13.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>
        <v>1556667</v>
      </c>
      <c r="F49" s="53">
        <v>1556667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1556667</v>
      </c>
      <c r="Y49" s="53">
        <v>-1556667</v>
      </c>
      <c r="Z49" s="94">
        <v>-100</v>
      </c>
      <c r="AA49" s="95">
        <v>1556667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268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3906667</v>
      </c>
      <c r="F60" s="264">
        <f t="shared" si="14"/>
        <v>3906667</v>
      </c>
      <c r="G60" s="264">
        <f t="shared" si="14"/>
        <v>2349152</v>
      </c>
      <c r="H60" s="219">
        <f t="shared" si="14"/>
        <v>1392738</v>
      </c>
      <c r="I60" s="219">
        <f t="shared" si="14"/>
        <v>0</v>
      </c>
      <c r="J60" s="264">
        <f t="shared" si="14"/>
        <v>3741890</v>
      </c>
      <c r="K60" s="264">
        <f t="shared" si="14"/>
        <v>0</v>
      </c>
      <c r="L60" s="219">
        <f t="shared" si="14"/>
        <v>0</v>
      </c>
      <c r="M60" s="219">
        <f t="shared" si="14"/>
        <v>1</v>
      </c>
      <c r="N60" s="264">
        <f t="shared" si="14"/>
        <v>1</v>
      </c>
      <c r="O60" s="264">
        <f t="shared" si="14"/>
        <v>1</v>
      </c>
      <c r="P60" s="219">
        <f t="shared" si="14"/>
        <v>1</v>
      </c>
      <c r="Q60" s="219">
        <f t="shared" si="14"/>
        <v>1</v>
      </c>
      <c r="R60" s="264">
        <f t="shared" si="14"/>
        <v>3</v>
      </c>
      <c r="S60" s="264">
        <f t="shared" si="14"/>
        <v>1</v>
      </c>
      <c r="T60" s="219">
        <f t="shared" si="14"/>
        <v>1</v>
      </c>
      <c r="U60" s="219">
        <f t="shared" si="14"/>
        <v>1</v>
      </c>
      <c r="V60" s="264">
        <f t="shared" si="14"/>
        <v>3</v>
      </c>
      <c r="W60" s="264">
        <f t="shared" si="14"/>
        <v>3741897</v>
      </c>
      <c r="X60" s="219">
        <f t="shared" si="14"/>
        <v>3906667</v>
      </c>
      <c r="Y60" s="264">
        <f t="shared" si="14"/>
        <v>-164770</v>
      </c>
      <c r="Z60" s="337">
        <f>+IF(X60&lt;&gt;0,+(Y60/X60)*100,0)</f>
        <v>-4.217661756172205</v>
      </c>
      <c r="AA60" s="232">
        <f>+AA57+AA54+AA51+AA40+AA37+AA34+AA22+AA5</f>
        <v>3906667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60091595</v>
      </c>
      <c r="D5" s="153">
        <f>SUM(D6:D8)</f>
        <v>0</v>
      </c>
      <c r="E5" s="154">
        <f t="shared" si="0"/>
        <v>41842174</v>
      </c>
      <c r="F5" s="100">
        <f t="shared" si="0"/>
        <v>41842174</v>
      </c>
      <c r="G5" s="100">
        <f t="shared" si="0"/>
        <v>9702899</v>
      </c>
      <c r="H5" s="100">
        <f t="shared" si="0"/>
        <v>719260</v>
      </c>
      <c r="I5" s="100">
        <f t="shared" si="0"/>
        <v>653060</v>
      </c>
      <c r="J5" s="100">
        <f t="shared" si="0"/>
        <v>11075219</v>
      </c>
      <c r="K5" s="100">
        <f t="shared" si="0"/>
        <v>654318</v>
      </c>
      <c r="L5" s="100">
        <f t="shared" si="0"/>
        <v>6588881</v>
      </c>
      <c r="M5" s="100">
        <f t="shared" si="0"/>
        <v>857417</v>
      </c>
      <c r="N5" s="100">
        <f t="shared" si="0"/>
        <v>8100616</v>
      </c>
      <c r="O5" s="100">
        <f t="shared" si="0"/>
        <v>656733</v>
      </c>
      <c r="P5" s="100">
        <f t="shared" si="0"/>
        <v>107798</v>
      </c>
      <c r="Q5" s="100">
        <f t="shared" si="0"/>
        <v>11559362</v>
      </c>
      <c r="R5" s="100">
        <f t="shared" si="0"/>
        <v>12323893</v>
      </c>
      <c r="S5" s="100">
        <f t="shared" si="0"/>
        <v>667462</v>
      </c>
      <c r="T5" s="100">
        <f t="shared" si="0"/>
        <v>1466689</v>
      </c>
      <c r="U5" s="100">
        <f t="shared" si="0"/>
        <v>828617</v>
      </c>
      <c r="V5" s="100">
        <f t="shared" si="0"/>
        <v>2962768</v>
      </c>
      <c r="W5" s="100">
        <f t="shared" si="0"/>
        <v>34462496</v>
      </c>
      <c r="X5" s="100">
        <f t="shared" si="0"/>
        <v>43358130</v>
      </c>
      <c r="Y5" s="100">
        <f t="shared" si="0"/>
        <v>-8895634</v>
      </c>
      <c r="Z5" s="137">
        <f>+IF(X5&lt;&gt;0,+(Y5/X5)*100,0)</f>
        <v>-20.51664589778203</v>
      </c>
      <c r="AA5" s="153">
        <f>SUM(AA6:AA8)</f>
        <v>41842174</v>
      </c>
    </row>
    <row r="6" spans="1:27" ht="13.5">
      <c r="A6" s="138" t="s">
        <v>75</v>
      </c>
      <c r="B6" s="136"/>
      <c r="C6" s="155">
        <v>798556</v>
      </c>
      <c r="D6" s="155"/>
      <c r="E6" s="156">
        <v>9724800</v>
      </c>
      <c r="F6" s="60">
        <v>9724800</v>
      </c>
      <c r="G6" s="60">
        <v>2698560</v>
      </c>
      <c r="H6" s="60">
        <v>387</v>
      </c>
      <c r="I6" s="60">
        <v>201</v>
      </c>
      <c r="J6" s="60">
        <v>2699148</v>
      </c>
      <c r="K6" s="60"/>
      <c r="L6" s="60">
        <v>2061360</v>
      </c>
      <c r="M6" s="60">
        <v>99230</v>
      </c>
      <c r="N6" s="60">
        <v>2160590</v>
      </c>
      <c r="O6" s="60"/>
      <c r="P6" s="60">
        <v>65524</v>
      </c>
      <c r="Q6" s="60">
        <v>1858904</v>
      </c>
      <c r="R6" s="60">
        <v>1924428</v>
      </c>
      <c r="S6" s="60">
        <v>11432</v>
      </c>
      <c r="T6" s="60">
        <v>811788</v>
      </c>
      <c r="U6" s="60"/>
      <c r="V6" s="60">
        <v>823220</v>
      </c>
      <c r="W6" s="60">
        <v>7607386</v>
      </c>
      <c r="X6" s="60">
        <v>9724800</v>
      </c>
      <c r="Y6" s="60">
        <v>-2117414</v>
      </c>
      <c r="Z6" s="140">
        <v>-21.77</v>
      </c>
      <c r="AA6" s="155">
        <v>9724800</v>
      </c>
    </row>
    <row r="7" spans="1:27" ht="13.5">
      <c r="A7" s="138" t="s">
        <v>76</v>
      </c>
      <c r="B7" s="136"/>
      <c r="C7" s="157">
        <v>59264808</v>
      </c>
      <c r="D7" s="157"/>
      <c r="E7" s="158">
        <v>26073774</v>
      </c>
      <c r="F7" s="159">
        <v>26073774</v>
      </c>
      <c r="G7" s="159">
        <v>4725911</v>
      </c>
      <c r="H7" s="159">
        <v>718873</v>
      </c>
      <c r="I7" s="159">
        <v>643563</v>
      </c>
      <c r="J7" s="159">
        <v>6088347</v>
      </c>
      <c r="K7" s="159">
        <v>654318</v>
      </c>
      <c r="L7" s="159">
        <v>2809721</v>
      </c>
      <c r="M7" s="159">
        <v>737103</v>
      </c>
      <c r="N7" s="159">
        <v>4201142</v>
      </c>
      <c r="O7" s="159">
        <v>656733</v>
      </c>
      <c r="P7" s="159">
        <v>42274</v>
      </c>
      <c r="Q7" s="159">
        <v>8246301</v>
      </c>
      <c r="R7" s="159">
        <v>8945308</v>
      </c>
      <c r="S7" s="159">
        <v>652686</v>
      </c>
      <c r="T7" s="159">
        <v>654901</v>
      </c>
      <c r="U7" s="159">
        <v>828617</v>
      </c>
      <c r="V7" s="159">
        <v>2136204</v>
      </c>
      <c r="W7" s="159">
        <v>21371001</v>
      </c>
      <c r="X7" s="159">
        <v>27589730</v>
      </c>
      <c r="Y7" s="159">
        <v>-6218729</v>
      </c>
      <c r="Z7" s="141">
        <v>-22.54</v>
      </c>
      <c r="AA7" s="157">
        <v>26073774</v>
      </c>
    </row>
    <row r="8" spans="1:27" ht="13.5">
      <c r="A8" s="138" t="s">
        <v>77</v>
      </c>
      <c r="B8" s="136"/>
      <c r="C8" s="155">
        <v>28231</v>
      </c>
      <c r="D8" s="155"/>
      <c r="E8" s="156">
        <v>6043600</v>
      </c>
      <c r="F8" s="60">
        <v>6043600</v>
      </c>
      <c r="G8" s="60">
        <v>2278428</v>
      </c>
      <c r="H8" s="60"/>
      <c r="I8" s="60">
        <v>9296</v>
      </c>
      <c r="J8" s="60">
        <v>2287724</v>
      </c>
      <c r="K8" s="60"/>
      <c r="L8" s="60">
        <v>1717800</v>
      </c>
      <c r="M8" s="60">
        <v>21084</v>
      </c>
      <c r="N8" s="60">
        <v>1738884</v>
      </c>
      <c r="O8" s="60"/>
      <c r="P8" s="60"/>
      <c r="Q8" s="60">
        <v>1454157</v>
      </c>
      <c r="R8" s="60">
        <v>1454157</v>
      </c>
      <c r="S8" s="60">
        <v>3344</v>
      </c>
      <c r="T8" s="60"/>
      <c r="U8" s="60"/>
      <c r="V8" s="60">
        <v>3344</v>
      </c>
      <c r="W8" s="60">
        <v>5484109</v>
      </c>
      <c r="X8" s="60">
        <v>6043600</v>
      </c>
      <c r="Y8" s="60">
        <v>-559491</v>
      </c>
      <c r="Z8" s="140">
        <v>-9.26</v>
      </c>
      <c r="AA8" s="155">
        <v>6043600</v>
      </c>
    </row>
    <row r="9" spans="1:27" ht="13.5">
      <c r="A9" s="135" t="s">
        <v>78</v>
      </c>
      <c r="B9" s="136"/>
      <c r="C9" s="153">
        <f aca="true" t="shared" si="1" ref="C9:Y9">SUM(C10:C14)</f>
        <v>5717600</v>
      </c>
      <c r="D9" s="153">
        <f>SUM(D10:D14)</f>
        <v>0</v>
      </c>
      <c r="E9" s="154">
        <f t="shared" si="1"/>
        <v>15576511</v>
      </c>
      <c r="F9" s="100">
        <f t="shared" si="1"/>
        <v>15576511</v>
      </c>
      <c r="G9" s="100">
        <f t="shared" si="1"/>
        <v>3714206</v>
      </c>
      <c r="H9" s="100">
        <f t="shared" si="1"/>
        <v>187944</v>
      </c>
      <c r="I9" s="100">
        <f t="shared" si="1"/>
        <v>132509</v>
      </c>
      <c r="J9" s="100">
        <f t="shared" si="1"/>
        <v>4034659</v>
      </c>
      <c r="K9" s="100">
        <f t="shared" si="1"/>
        <v>93879</v>
      </c>
      <c r="L9" s="100">
        <f t="shared" si="1"/>
        <v>2854092</v>
      </c>
      <c r="M9" s="100">
        <f t="shared" si="1"/>
        <v>352768</v>
      </c>
      <c r="N9" s="100">
        <f t="shared" si="1"/>
        <v>3300739</v>
      </c>
      <c r="O9" s="100">
        <f t="shared" si="1"/>
        <v>104203</v>
      </c>
      <c r="P9" s="100">
        <f t="shared" si="1"/>
        <v>312179</v>
      </c>
      <c r="Q9" s="100">
        <f t="shared" si="1"/>
        <v>2491323</v>
      </c>
      <c r="R9" s="100">
        <f t="shared" si="1"/>
        <v>2907705</v>
      </c>
      <c r="S9" s="100">
        <f t="shared" si="1"/>
        <v>165321</v>
      </c>
      <c r="T9" s="100">
        <f t="shared" si="1"/>
        <v>137376</v>
      </c>
      <c r="U9" s="100">
        <f t="shared" si="1"/>
        <v>114578</v>
      </c>
      <c r="V9" s="100">
        <f t="shared" si="1"/>
        <v>417275</v>
      </c>
      <c r="W9" s="100">
        <f t="shared" si="1"/>
        <v>10660378</v>
      </c>
      <c r="X9" s="100">
        <f t="shared" si="1"/>
        <v>14060555</v>
      </c>
      <c r="Y9" s="100">
        <f t="shared" si="1"/>
        <v>-3400177</v>
      </c>
      <c r="Z9" s="137">
        <f>+IF(X9&lt;&gt;0,+(Y9/X9)*100,0)</f>
        <v>-24.18238113644874</v>
      </c>
      <c r="AA9" s="153">
        <f>SUM(AA10:AA14)</f>
        <v>15576511</v>
      </c>
    </row>
    <row r="10" spans="1:27" ht="13.5">
      <c r="A10" s="138" t="s">
        <v>79</v>
      </c>
      <c r="B10" s="136"/>
      <c r="C10" s="155">
        <v>936438</v>
      </c>
      <c r="D10" s="155"/>
      <c r="E10" s="156">
        <v>9718300</v>
      </c>
      <c r="F10" s="60">
        <v>9718300</v>
      </c>
      <c r="G10" s="60">
        <v>1798579</v>
      </c>
      <c r="H10" s="60">
        <v>58266</v>
      </c>
      <c r="I10" s="60">
        <v>8898</v>
      </c>
      <c r="J10" s="60">
        <v>1865743</v>
      </c>
      <c r="K10" s="60">
        <v>2249</v>
      </c>
      <c r="L10" s="60">
        <v>1378371</v>
      </c>
      <c r="M10" s="60">
        <v>256093</v>
      </c>
      <c r="N10" s="60">
        <v>1636713</v>
      </c>
      <c r="O10" s="60">
        <v>1488</v>
      </c>
      <c r="P10" s="60">
        <v>106617</v>
      </c>
      <c r="Q10" s="60">
        <v>1218185</v>
      </c>
      <c r="R10" s="60">
        <v>1326290</v>
      </c>
      <c r="S10" s="60">
        <v>5545</v>
      </c>
      <c r="T10" s="60">
        <v>9244</v>
      </c>
      <c r="U10" s="60">
        <v>7895</v>
      </c>
      <c r="V10" s="60">
        <v>22684</v>
      </c>
      <c r="W10" s="60">
        <v>4851430</v>
      </c>
      <c r="X10" s="60">
        <v>9718300</v>
      </c>
      <c r="Y10" s="60">
        <v>-4866870</v>
      </c>
      <c r="Z10" s="140">
        <v>-50.08</v>
      </c>
      <c r="AA10" s="155">
        <v>9718300</v>
      </c>
    </row>
    <row r="11" spans="1:27" ht="13.5">
      <c r="A11" s="138" t="s">
        <v>80</v>
      </c>
      <c r="B11" s="136"/>
      <c r="C11" s="155"/>
      <c r="D11" s="155"/>
      <c r="E11" s="156">
        <v>150000</v>
      </c>
      <c r="F11" s="60">
        <v>150000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150000</v>
      </c>
      <c r="Y11" s="60">
        <v>-150000</v>
      </c>
      <c r="Z11" s="140">
        <v>-100</v>
      </c>
      <c r="AA11" s="155">
        <v>150000</v>
      </c>
    </row>
    <row r="12" spans="1:27" ht="13.5">
      <c r="A12" s="138" t="s">
        <v>81</v>
      </c>
      <c r="B12" s="136"/>
      <c r="C12" s="155">
        <v>4781162</v>
      </c>
      <c r="D12" s="155"/>
      <c r="E12" s="156">
        <v>5708211</v>
      </c>
      <c r="F12" s="60">
        <v>5708211</v>
      </c>
      <c r="G12" s="60">
        <v>1915627</v>
      </c>
      <c r="H12" s="60">
        <v>129678</v>
      </c>
      <c r="I12" s="60">
        <v>123611</v>
      </c>
      <c r="J12" s="60">
        <v>2168916</v>
      </c>
      <c r="K12" s="60">
        <v>91630</v>
      </c>
      <c r="L12" s="60">
        <v>1475721</v>
      </c>
      <c r="M12" s="60">
        <v>96675</v>
      </c>
      <c r="N12" s="60">
        <v>1664026</v>
      </c>
      <c r="O12" s="60">
        <v>102715</v>
      </c>
      <c r="P12" s="60">
        <v>205562</v>
      </c>
      <c r="Q12" s="60">
        <v>1273138</v>
      </c>
      <c r="R12" s="60">
        <v>1581415</v>
      </c>
      <c r="S12" s="60">
        <v>159776</v>
      </c>
      <c r="T12" s="60">
        <v>128132</v>
      </c>
      <c r="U12" s="60">
        <v>106683</v>
      </c>
      <c r="V12" s="60">
        <v>394591</v>
      </c>
      <c r="W12" s="60">
        <v>5808948</v>
      </c>
      <c r="X12" s="60">
        <v>4192255</v>
      </c>
      <c r="Y12" s="60">
        <v>1616693</v>
      </c>
      <c r="Z12" s="140">
        <v>38.56</v>
      </c>
      <c r="AA12" s="155">
        <v>5708211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22997677</v>
      </c>
      <c r="D15" s="153">
        <f>SUM(D16:D18)</f>
        <v>0</v>
      </c>
      <c r="E15" s="154">
        <f t="shared" si="2"/>
        <v>40486060</v>
      </c>
      <c r="F15" s="100">
        <f t="shared" si="2"/>
        <v>40486060</v>
      </c>
      <c r="G15" s="100">
        <f t="shared" si="2"/>
        <v>11026399</v>
      </c>
      <c r="H15" s="100">
        <f t="shared" si="2"/>
        <v>1446082</v>
      </c>
      <c r="I15" s="100">
        <f t="shared" si="2"/>
        <v>3170</v>
      </c>
      <c r="J15" s="100">
        <f t="shared" si="2"/>
        <v>12475651</v>
      </c>
      <c r="K15" s="100">
        <f t="shared" si="2"/>
        <v>1270164</v>
      </c>
      <c r="L15" s="100">
        <f t="shared" si="2"/>
        <v>8420911</v>
      </c>
      <c r="M15" s="100">
        <f t="shared" si="2"/>
        <v>3234110</v>
      </c>
      <c r="N15" s="100">
        <f t="shared" si="2"/>
        <v>12925185</v>
      </c>
      <c r="O15" s="100">
        <f t="shared" si="2"/>
        <v>14487</v>
      </c>
      <c r="P15" s="100">
        <f t="shared" si="2"/>
        <v>1040160</v>
      </c>
      <c r="Q15" s="100">
        <f t="shared" si="2"/>
        <v>10523377</v>
      </c>
      <c r="R15" s="100">
        <f t="shared" si="2"/>
        <v>11578024</v>
      </c>
      <c r="S15" s="100">
        <f t="shared" si="2"/>
        <v>11202</v>
      </c>
      <c r="T15" s="100">
        <f t="shared" si="2"/>
        <v>3790</v>
      </c>
      <c r="U15" s="100">
        <f t="shared" si="2"/>
        <v>21017</v>
      </c>
      <c r="V15" s="100">
        <f t="shared" si="2"/>
        <v>36009</v>
      </c>
      <c r="W15" s="100">
        <f t="shared" si="2"/>
        <v>37014869</v>
      </c>
      <c r="X15" s="100">
        <f t="shared" si="2"/>
        <v>58486060</v>
      </c>
      <c r="Y15" s="100">
        <f t="shared" si="2"/>
        <v>-21471191</v>
      </c>
      <c r="Z15" s="137">
        <f>+IF(X15&lt;&gt;0,+(Y15/X15)*100,0)</f>
        <v>-36.71163863662555</v>
      </c>
      <c r="AA15" s="153">
        <f>SUM(AA16:AA18)</f>
        <v>40486060</v>
      </c>
    </row>
    <row r="16" spans="1:27" ht="13.5">
      <c r="A16" s="138" t="s">
        <v>85</v>
      </c>
      <c r="B16" s="136"/>
      <c r="C16" s="155"/>
      <c r="D16" s="155"/>
      <c r="E16" s="156">
        <v>5808200</v>
      </c>
      <c r="F16" s="60">
        <v>5808200</v>
      </c>
      <c r="G16" s="60">
        <v>1353157</v>
      </c>
      <c r="H16" s="60">
        <v>1874</v>
      </c>
      <c r="I16" s="60">
        <v>981</v>
      </c>
      <c r="J16" s="60">
        <v>1356012</v>
      </c>
      <c r="K16" s="60"/>
      <c r="L16" s="60">
        <v>1030680</v>
      </c>
      <c r="M16" s="60"/>
      <c r="N16" s="60">
        <v>1030680</v>
      </c>
      <c r="O16" s="60">
        <v>2982</v>
      </c>
      <c r="P16" s="60">
        <v>4035</v>
      </c>
      <c r="Q16" s="60">
        <v>877223</v>
      </c>
      <c r="R16" s="60">
        <v>884240</v>
      </c>
      <c r="S16" s="60">
        <v>-23318</v>
      </c>
      <c r="T16" s="60">
        <v>1316</v>
      </c>
      <c r="U16" s="60">
        <v>4857</v>
      </c>
      <c r="V16" s="60">
        <v>-17145</v>
      </c>
      <c r="W16" s="60">
        <v>3253787</v>
      </c>
      <c r="X16" s="60">
        <v>5808200</v>
      </c>
      <c r="Y16" s="60">
        <v>-2554413</v>
      </c>
      <c r="Z16" s="140">
        <v>-43.98</v>
      </c>
      <c r="AA16" s="155">
        <v>5808200</v>
      </c>
    </row>
    <row r="17" spans="1:27" ht="13.5">
      <c r="A17" s="138" t="s">
        <v>86</v>
      </c>
      <c r="B17" s="136"/>
      <c r="C17" s="155">
        <v>22997677</v>
      </c>
      <c r="D17" s="155"/>
      <c r="E17" s="156">
        <v>34677860</v>
      </c>
      <c r="F17" s="60">
        <v>34677860</v>
      </c>
      <c r="G17" s="60">
        <v>9673242</v>
      </c>
      <c r="H17" s="60">
        <v>1444208</v>
      </c>
      <c r="I17" s="60">
        <v>2189</v>
      </c>
      <c r="J17" s="60">
        <v>11119639</v>
      </c>
      <c r="K17" s="60">
        <v>1270164</v>
      </c>
      <c r="L17" s="60">
        <v>7390231</v>
      </c>
      <c r="M17" s="60">
        <v>3234110</v>
      </c>
      <c r="N17" s="60">
        <v>11894505</v>
      </c>
      <c r="O17" s="60">
        <v>11505</v>
      </c>
      <c r="P17" s="60">
        <v>1036125</v>
      </c>
      <c r="Q17" s="60">
        <v>9646154</v>
      </c>
      <c r="R17" s="60">
        <v>10693784</v>
      </c>
      <c r="S17" s="60">
        <v>34520</v>
      </c>
      <c r="T17" s="60">
        <v>2474</v>
      </c>
      <c r="U17" s="60">
        <v>16160</v>
      </c>
      <c r="V17" s="60">
        <v>53154</v>
      </c>
      <c r="W17" s="60">
        <v>33761082</v>
      </c>
      <c r="X17" s="60">
        <v>52677860</v>
      </c>
      <c r="Y17" s="60">
        <v>-18916778</v>
      </c>
      <c r="Z17" s="140">
        <v>-35.91</v>
      </c>
      <c r="AA17" s="155">
        <v>34677860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37789864</v>
      </c>
      <c r="D19" s="153">
        <f>SUM(D20:D23)</f>
        <v>0</v>
      </c>
      <c r="E19" s="154">
        <f t="shared" si="3"/>
        <v>47022877</v>
      </c>
      <c r="F19" s="100">
        <f t="shared" si="3"/>
        <v>47022877</v>
      </c>
      <c r="G19" s="100">
        <f t="shared" si="3"/>
        <v>1835389</v>
      </c>
      <c r="H19" s="100">
        <f t="shared" si="3"/>
        <v>1713011</v>
      </c>
      <c r="I19" s="100">
        <f t="shared" si="3"/>
        <v>1853409</v>
      </c>
      <c r="J19" s="100">
        <f t="shared" si="3"/>
        <v>5401809</v>
      </c>
      <c r="K19" s="100">
        <f t="shared" si="3"/>
        <v>1749110</v>
      </c>
      <c r="L19" s="100">
        <f t="shared" si="3"/>
        <v>1665500</v>
      </c>
      <c r="M19" s="100">
        <f t="shared" si="3"/>
        <v>6082120</v>
      </c>
      <c r="N19" s="100">
        <f t="shared" si="3"/>
        <v>9496730</v>
      </c>
      <c r="O19" s="100">
        <f t="shared" si="3"/>
        <v>1630714</v>
      </c>
      <c r="P19" s="100">
        <f t="shared" si="3"/>
        <v>478571</v>
      </c>
      <c r="Q19" s="100">
        <f t="shared" si="3"/>
        <v>4911899</v>
      </c>
      <c r="R19" s="100">
        <f t="shared" si="3"/>
        <v>7021184</v>
      </c>
      <c r="S19" s="100">
        <f t="shared" si="3"/>
        <v>1509785</v>
      </c>
      <c r="T19" s="100">
        <f t="shared" si="3"/>
        <v>1475172</v>
      </c>
      <c r="U19" s="100">
        <f t="shared" si="3"/>
        <v>1764800</v>
      </c>
      <c r="V19" s="100">
        <f t="shared" si="3"/>
        <v>4749757</v>
      </c>
      <c r="W19" s="100">
        <f t="shared" si="3"/>
        <v>26669480</v>
      </c>
      <c r="X19" s="100">
        <f t="shared" si="3"/>
        <v>28218573</v>
      </c>
      <c r="Y19" s="100">
        <f t="shared" si="3"/>
        <v>-1549093</v>
      </c>
      <c r="Z19" s="137">
        <f>+IF(X19&lt;&gt;0,+(Y19/X19)*100,0)</f>
        <v>-5.489622030143055</v>
      </c>
      <c r="AA19" s="153">
        <f>SUM(AA20:AA23)</f>
        <v>47022877</v>
      </c>
    </row>
    <row r="20" spans="1:27" ht="13.5">
      <c r="A20" s="138" t="s">
        <v>89</v>
      </c>
      <c r="B20" s="136"/>
      <c r="C20" s="155">
        <v>32577419</v>
      </c>
      <c r="D20" s="155"/>
      <c r="E20" s="156">
        <v>41442420</v>
      </c>
      <c r="F20" s="60">
        <v>41442420</v>
      </c>
      <c r="G20" s="60">
        <v>1374733</v>
      </c>
      <c r="H20" s="60">
        <v>1252525</v>
      </c>
      <c r="I20" s="60">
        <v>1394882</v>
      </c>
      <c r="J20" s="60">
        <v>4022140</v>
      </c>
      <c r="K20" s="60">
        <v>1290854</v>
      </c>
      <c r="L20" s="60">
        <v>1206973</v>
      </c>
      <c r="M20" s="60">
        <v>5623593</v>
      </c>
      <c r="N20" s="60">
        <v>8121420</v>
      </c>
      <c r="O20" s="60">
        <v>1179425</v>
      </c>
      <c r="P20" s="60">
        <v>475934</v>
      </c>
      <c r="Q20" s="60">
        <v>4462331</v>
      </c>
      <c r="R20" s="60">
        <v>6117690</v>
      </c>
      <c r="S20" s="60">
        <v>1052353</v>
      </c>
      <c r="T20" s="60">
        <v>1015629</v>
      </c>
      <c r="U20" s="60">
        <v>1305257</v>
      </c>
      <c r="V20" s="60">
        <v>3373239</v>
      </c>
      <c r="W20" s="60">
        <v>21634489</v>
      </c>
      <c r="X20" s="60">
        <v>21330731</v>
      </c>
      <c r="Y20" s="60">
        <v>303758</v>
      </c>
      <c r="Z20" s="140">
        <v>1.42</v>
      </c>
      <c r="AA20" s="155">
        <v>41442420</v>
      </c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>
        <v>5212445</v>
      </c>
      <c r="D23" s="155"/>
      <c r="E23" s="156">
        <v>5580457</v>
      </c>
      <c r="F23" s="60">
        <v>5580457</v>
      </c>
      <c r="G23" s="60">
        <v>460656</v>
      </c>
      <c r="H23" s="60">
        <v>460486</v>
      </c>
      <c r="I23" s="60">
        <v>458527</v>
      </c>
      <c r="J23" s="60">
        <v>1379669</v>
      </c>
      <c r="K23" s="60">
        <v>458256</v>
      </c>
      <c r="L23" s="60">
        <v>458527</v>
      </c>
      <c r="M23" s="60">
        <v>458527</v>
      </c>
      <c r="N23" s="60">
        <v>1375310</v>
      </c>
      <c r="O23" s="60">
        <v>451289</v>
      </c>
      <c r="P23" s="60">
        <v>2637</v>
      </c>
      <c r="Q23" s="60">
        <v>449568</v>
      </c>
      <c r="R23" s="60">
        <v>903494</v>
      </c>
      <c r="S23" s="60">
        <v>457432</v>
      </c>
      <c r="T23" s="60">
        <v>459543</v>
      </c>
      <c r="U23" s="60">
        <v>459543</v>
      </c>
      <c r="V23" s="60">
        <v>1376518</v>
      </c>
      <c r="W23" s="60">
        <v>5034991</v>
      </c>
      <c r="X23" s="60">
        <v>6887842</v>
      </c>
      <c r="Y23" s="60">
        <v>-1852851</v>
      </c>
      <c r="Z23" s="140">
        <v>-26.9</v>
      </c>
      <c r="AA23" s="155">
        <v>5580457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126596736</v>
      </c>
      <c r="D25" s="168">
        <f>+D5+D9+D15+D19+D24</f>
        <v>0</v>
      </c>
      <c r="E25" s="169">
        <f t="shared" si="4"/>
        <v>144927622</v>
      </c>
      <c r="F25" s="73">
        <f t="shared" si="4"/>
        <v>144927622</v>
      </c>
      <c r="G25" s="73">
        <f t="shared" si="4"/>
        <v>26278893</v>
      </c>
      <c r="H25" s="73">
        <f t="shared" si="4"/>
        <v>4066297</v>
      </c>
      <c r="I25" s="73">
        <f t="shared" si="4"/>
        <v>2642148</v>
      </c>
      <c r="J25" s="73">
        <f t="shared" si="4"/>
        <v>32987338</v>
      </c>
      <c r="K25" s="73">
        <f t="shared" si="4"/>
        <v>3767471</v>
      </c>
      <c r="L25" s="73">
        <f t="shared" si="4"/>
        <v>19529384</v>
      </c>
      <c r="M25" s="73">
        <f t="shared" si="4"/>
        <v>10526415</v>
      </c>
      <c r="N25" s="73">
        <f t="shared" si="4"/>
        <v>33823270</v>
      </c>
      <c r="O25" s="73">
        <f t="shared" si="4"/>
        <v>2406137</v>
      </c>
      <c r="P25" s="73">
        <f t="shared" si="4"/>
        <v>1938708</v>
      </c>
      <c r="Q25" s="73">
        <f t="shared" si="4"/>
        <v>29485961</v>
      </c>
      <c r="R25" s="73">
        <f t="shared" si="4"/>
        <v>33830806</v>
      </c>
      <c r="S25" s="73">
        <f t="shared" si="4"/>
        <v>2353770</v>
      </c>
      <c r="T25" s="73">
        <f t="shared" si="4"/>
        <v>3083027</v>
      </c>
      <c r="U25" s="73">
        <f t="shared" si="4"/>
        <v>2729012</v>
      </c>
      <c r="V25" s="73">
        <f t="shared" si="4"/>
        <v>8165809</v>
      </c>
      <c r="W25" s="73">
        <f t="shared" si="4"/>
        <v>108807223</v>
      </c>
      <c r="X25" s="73">
        <f t="shared" si="4"/>
        <v>144123318</v>
      </c>
      <c r="Y25" s="73">
        <f t="shared" si="4"/>
        <v>-35316095</v>
      </c>
      <c r="Z25" s="170">
        <f>+IF(X25&lt;&gt;0,+(Y25/X25)*100,0)</f>
        <v>-24.504081289607836</v>
      </c>
      <c r="AA25" s="168">
        <f>+AA5+AA9+AA15+AA19+AA24</f>
        <v>144927622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43621635</v>
      </c>
      <c r="D28" s="153">
        <f>SUM(D29:D31)</f>
        <v>0</v>
      </c>
      <c r="E28" s="154">
        <f t="shared" si="5"/>
        <v>54726415</v>
      </c>
      <c r="F28" s="100">
        <f t="shared" si="5"/>
        <v>54726415</v>
      </c>
      <c r="G28" s="100">
        <f t="shared" si="5"/>
        <v>4028768</v>
      </c>
      <c r="H28" s="100">
        <f t="shared" si="5"/>
        <v>2990975</v>
      </c>
      <c r="I28" s="100">
        <f t="shared" si="5"/>
        <v>4228219</v>
      </c>
      <c r="J28" s="100">
        <f t="shared" si="5"/>
        <v>11247962</v>
      </c>
      <c r="K28" s="100">
        <f t="shared" si="5"/>
        <v>3344118</v>
      </c>
      <c r="L28" s="100">
        <f t="shared" si="5"/>
        <v>5044725</v>
      </c>
      <c r="M28" s="100">
        <f t="shared" si="5"/>
        <v>3151176</v>
      </c>
      <c r="N28" s="100">
        <f t="shared" si="5"/>
        <v>11540019</v>
      </c>
      <c r="O28" s="100">
        <f t="shared" si="5"/>
        <v>4682723</v>
      </c>
      <c r="P28" s="100">
        <f t="shared" si="5"/>
        <v>4918721</v>
      </c>
      <c r="Q28" s="100">
        <f t="shared" si="5"/>
        <v>5158912</v>
      </c>
      <c r="R28" s="100">
        <f t="shared" si="5"/>
        <v>14760356</v>
      </c>
      <c r="S28" s="100">
        <f t="shared" si="5"/>
        <v>3777164</v>
      </c>
      <c r="T28" s="100">
        <f t="shared" si="5"/>
        <v>3560593</v>
      </c>
      <c r="U28" s="100">
        <f t="shared" si="5"/>
        <v>3288449</v>
      </c>
      <c r="V28" s="100">
        <f t="shared" si="5"/>
        <v>10626206</v>
      </c>
      <c r="W28" s="100">
        <f t="shared" si="5"/>
        <v>48174543</v>
      </c>
      <c r="X28" s="100">
        <f t="shared" si="5"/>
        <v>56137292</v>
      </c>
      <c r="Y28" s="100">
        <f t="shared" si="5"/>
        <v>-7962749</v>
      </c>
      <c r="Z28" s="137">
        <f>+IF(X28&lt;&gt;0,+(Y28/X28)*100,0)</f>
        <v>-14.184419512077639</v>
      </c>
      <c r="AA28" s="153">
        <f>SUM(AA29:AA31)</f>
        <v>54726415</v>
      </c>
    </row>
    <row r="29" spans="1:27" ht="13.5">
      <c r="A29" s="138" t="s">
        <v>75</v>
      </c>
      <c r="B29" s="136"/>
      <c r="C29" s="155">
        <v>7625023</v>
      </c>
      <c r="D29" s="155"/>
      <c r="E29" s="156">
        <v>17035411</v>
      </c>
      <c r="F29" s="60">
        <v>17035411</v>
      </c>
      <c r="G29" s="60">
        <v>1109191</v>
      </c>
      <c r="H29" s="60">
        <v>1023238</v>
      </c>
      <c r="I29" s="60">
        <v>2137821</v>
      </c>
      <c r="J29" s="60">
        <v>4270250</v>
      </c>
      <c r="K29" s="60">
        <v>966622</v>
      </c>
      <c r="L29" s="60">
        <v>1257827</v>
      </c>
      <c r="M29" s="60">
        <v>1490979</v>
      </c>
      <c r="N29" s="60">
        <v>3715428</v>
      </c>
      <c r="O29" s="60">
        <v>2140027</v>
      </c>
      <c r="P29" s="60">
        <v>1735579</v>
      </c>
      <c r="Q29" s="60">
        <v>1341972</v>
      </c>
      <c r="R29" s="60">
        <v>5217578</v>
      </c>
      <c r="S29" s="60">
        <v>1079156</v>
      </c>
      <c r="T29" s="60">
        <v>1173413</v>
      </c>
      <c r="U29" s="60">
        <v>1210180</v>
      </c>
      <c r="V29" s="60">
        <v>3462749</v>
      </c>
      <c r="W29" s="60">
        <v>16666005</v>
      </c>
      <c r="X29" s="60">
        <v>17002009</v>
      </c>
      <c r="Y29" s="60">
        <v>-336004</v>
      </c>
      <c r="Z29" s="140">
        <v>-1.98</v>
      </c>
      <c r="AA29" s="155">
        <v>17035411</v>
      </c>
    </row>
    <row r="30" spans="1:27" ht="13.5">
      <c r="A30" s="138" t="s">
        <v>76</v>
      </c>
      <c r="B30" s="136"/>
      <c r="C30" s="157">
        <v>26421137</v>
      </c>
      <c r="D30" s="157"/>
      <c r="E30" s="158">
        <v>18194629</v>
      </c>
      <c r="F30" s="159">
        <v>18194629</v>
      </c>
      <c r="G30" s="159">
        <v>1180518</v>
      </c>
      <c r="H30" s="159">
        <v>738969</v>
      </c>
      <c r="I30" s="159">
        <v>828475</v>
      </c>
      <c r="J30" s="159">
        <v>2747962</v>
      </c>
      <c r="K30" s="159">
        <v>1140568</v>
      </c>
      <c r="L30" s="159">
        <v>1056418</v>
      </c>
      <c r="M30" s="159">
        <v>609873</v>
      </c>
      <c r="N30" s="159">
        <v>2806859</v>
      </c>
      <c r="O30" s="159">
        <v>2447663</v>
      </c>
      <c r="P30" s="159">
        <v>1203305</v>
      </c>
      <c r="Q30" s="159">
        <v>630426</v>
      </c>
      <c r="R30" s="159">
        <v>4281394</v>
      </c>
      <c r="S30" s="159">
        <v>1031164</v>
      </c>
      <c r="T30" s="159">
        <v>1058165</v>
      </c>
      <c r="U30" s="159">
        <v>422076</v>
      </c>
      <c r="V30" s="159">
        <v>2511405</v>
      </c>
      <c r="W30" s="159">
        <v>12347620</v>
      </c>
      <c r="X30" s="159">
        <v>19287897</v>
      </c>
      <c r="Y30" s="159">
        <v>-6940277</v>
      </c>
      <c r="Z30" s="141">
        <v>-35.98</v>
      </c>
      <c r="AA30" s="157">
        <v>18194629</v>
      </c>
    </row>
    <row r="31" spans="1:27" ht="13.5">
      <c r="A31" s="138" t="s">
        <v>77</v>
      </c>
      <c r="B31" s="136"/>
      <c r="C31" s="155">
        <v>9575475</v>
      </c>
      <c r="D31" s="155"/>
      <c r="E31" s="156">
        <v>19496375</v>
      </c>
      <c r="F31" s="60">
        <v>19496375</v>
      </c>
      <c r="G31" s="60">
        <v>1739059</v>
      </c>
      <c r="H31" s="60">
        <v>1228768</v>
      </c>
      <c r="I31" s="60">
        <v>1261923</v>
      </c>
      <c r="J31" s="60">
        <v>4229750</v>
      </c>
      <c r="K31" s="60">
        <v>1236928</v>
      </c>
      <c r="L31" s="60">
        <v>2730480</v>
      </c>
      <c r="M31" s="60">
        <v>1050324</v>
      </c>
      <c r="N31" s="60">
        <v>5017732</v>
      </c>
      <c r="O31" s="60">
        <v>95033</v>
      </c>
      <c r="P31" s="60">
        <v>1979837</v>
      </c>
      <c r="Q31" s="60">
        <v>3186514</v>
      </c>
      <c r="R31" s="60">
        <v>5261384</v>
      </c>
      <c r="S31" s="60">
        <v>1666844</v>
      </c>
      <c r="T31" s="60">
        <v>1329015</v>
      </c>
      <c r="U31" s="60">
        <v>1656193</v>
      </c>
      <c r="V31" s="60">
        <v>4652052</v>
      </c>
      <c r="W31" s="60">
        <v>19160918</v>
      </c>
      <c r="X31" s="60">
        <v>19847386</v>
      </c>
      <c r="Y31" s="60">
        <v>-686468</v>
      </c>
      <c r="Z31" s="140">
        <v>-3.46</v>
      </c>
      <c r="AA31" s="155">
        <v>19496375</v>
      </c>
    </row>
    <row r="32" spans="1:27" ht="13.5">
      <c r="A32" s="135" t="s">
        <v>78</v>
      </c>
      <c r="B32" s="136"/>
      <c r="C32" s="153">
        <f aca="true" t="shared" si="6" ref="C32:Y32">SUM(C33:C37)</f>
        <v>7070128</v>
      </c>
      <c r="D32" s="153">
        <f>SUM(D33:D37)</f>
        <v>0</v>
      </c>
      <c r="E32" s="154">
        <f t="shared" si="6"/>
        <v>7685658</v>
      </c>
      <c r="F32" s="100">
        <f t="shared" si="6"/>
        <v>7685658</v>
      </c>
      <c r="G32" s="100">
        <f t="shared" si="6"/>
        <v>613105</v>
      </c>
      <c r="H32" s="100">
        <f t="shared" si="6"/>
        <v>505203</v>
      </c>
      <c r="I32" s="100">
        <f t="shared" si="6"/>
        <v>947324</v>
      </c>
      <c r="J32" s="100">
        <f t="shared" si="6"/>
        <v>2065632</v>
      </c>
      <c r="K32" s="100">
        <f t="shared" si="6"/>
        <v>1059108</v>
      </c>
      <c r="L32" s="100">
        <f t="shared" si="6"/>
        <v>749567</v>
      </c>
      <c r="M32" s="100">
        <f t="shared" si="6"/>
        <v>1039430</v>
      </c>
      <c r="N32" s="100">
        <f t="shared" si="6"/>
        <v>2848105</v>
      </c>
      <c r="O32" s="100">
        <f t="shared" si="6"/>
        <v>876391</v>
      </c>
      <c r="P32" s="100">
        <f t="shared" si="6"/>
        <v>1014415</v>
      </c>
      <c r="Q32" s="100">
        <f t="shared" si="6"/>
        <v>743116</v>
      </c>
      <c r="R32" s="100">
        <f t="shared" si="6"/>
        <v>2633922</v>
      </c>
      <c r="S32" s="100">
        <f t="shared" si="6"/>
        <v>757896</v>
      </c>
      <c r="T32" s="100">
        <f t="shared" si="6"/>
        <v>625824</v>
      </c>
      <c r="U32" s="100">
        <f t="shared" si="6"/>
        <v>744103</v>
      </c>
      <c r="V32" s="100">
        <f t="shared" si="6"/>
        <v>2127823</v>
      </c>
      <c r="W32" s="100">
        <f t="shared" si="6"/>
        <v>9675482</v>
      </c>
      <c r="X32" s="100">
        <f t="shared" si="6"/>
        <v>7818614</v>
      </c>
      <c r="Y32" s="100">
        <f t="shared" si="6"/>
        <v>1856868</v>
      </c>
      <c r="Z32" s="137">
        <f>+IF(X32&lt;&gt;0,+(Y32/X32)*100,0)</f>
        <v>23.749324368743615</v>
      </c>
      <c r="AA32" s="153">
        <f>SUM(AA33:AA37)</f>
        <v>7685658</v>
      </c>
    </row>
    <row r="33" spans="1:27" ht="13.5">
      <c r="A33" s="138" t="s">
        <v>79</v>
      </c>
      <c r="B33" s="136"/>
      <c r="C33" s="155">
        <v>2844696</v>
      </c>
      <c r="D33" s="155"/>
      <c r="E33" s="156">
        <v>7210658</v>
      </c>
      <c r="F33" s="60">
        <v>7210658</v>
      </c>
      <c r="G33" s="60">
        <v>603151</v>
      </c>
      <c r="H33" s="60">
        <v>505203</v>
      </c>
      <c r="I33" s="60">
        <v>947324</v>
      </c>
      <c r="J33" s="60">
        <v>2055678</v>
      </c>
      <c r="K33" s="60">
        <v>1059108</v>
      </c>
      <c r="L33" s="60">
        <v>748395</v>
      </c>
      <c r="M33" s="60">
        <v>1030740</v>
      </c>
      <c r="N33" s="60">
        <v>2838243</v>
      </c>
      <c r="O33" s="60">
        <v>851585</v>
      </c>
      <c r="P33" s="60">
        <v>995060</v>
      </c>
      <c r="Q33" s="60">
        <v>689466</v>
      </c>
      <c r="R33" s="60">
        <v>2536111</v>
      </c>
      <c r="S33" s="60">
        <v>736329</v>
      </c>
      <c r="T33" s="60">
        <v>625824</v>
      </c>
      <c r="U33" s="60">
        <v>721746</v>
      </c>
      <c r="V33" s="60">
        <v>2083899</v>
      </c>
      <c r="W33" s="60">
        <v>9513931</v>
      </c>
      <c r="X33" s="60">
        <v>7343614</v>
      </c>
      <c r="Y33" s="60">
        <v>2170317</v>
      </c>
      <c r="Z33" s="140">
        <v>29.55</v>
      </c>
      <c r="AA33" s="155">
        <v>7210658</v>
      </c>
    </row>
    <row r="34" spans="1:27" ht="13.5">
      <c r="A34" s="138" t="s">
        <v>80</v>
      </c>
      <c r="B34" s="136"/>
      <c r="C34" s="155"/>
      <c r="D34" s="155"/>
      <c r="E34" s="156">
        <v>150000</v>
      </c>
      <c r="F34" s="60">
        <v>150000</v>
      </c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>
        <v>150000</v>
      </c>
      <c r="Y34" s="60">
        <v>-150000</v>
      </c>
      <c r="Z34" s="140">
        <v>-100</v>
      </c>
      <c r="AA34" s="155">
        <v>150000</v>
      </c>
    </row>
    <row r="35" spans="1:27" ht="13.5">
      <c r="A35" s="138" t="s">
        <v>81</v>
      </c>
      <c r="B35" s="136"/>
      <c r="C35" s="155">
        <v>4225432</v>
      </c>
      <c r="D35" s="155"/>
      <c r="E35" s="156">
        <v>325000</v>
      </c>
      <c r="F35" s="60">
        <v>325000</v>
      </c>
      <c r="G35" s="60">
        <v>9954</v>
      </c>
      <c r="H35" s="60"/>
      <c r="I35" s="60"/>
      <c r="J35" s="60">
        <v>9954</v>
      </c>
      <c r="K35" s="60"/>
      <c r="L35" s="60">
        <v>1172</v>
      </c>
      <c r="M35" s="60">
        <v>8690</v>
      </c>
      <c r="N35" s="60">
        <v>9862</v>
      </c>
      <c r="O35" s="60">
        <v>24806</v>
      </c>
      <c r="P35" s="60">
        <v>19355</v>
      </c>
      <c r="Q35" s="60">
        <v>53650</v>
      </c>
      <c r="R35" s="60">
        <v>97811</v>
      </c>
      <c r="S35" s="60">
        <v>21567</v>
      </c>
      <c r="T35" s="60"/>
      <c r="U35" s="60">
        <v>22357</v>
      </c>
      <c r="V35" s="60">
        <v>43924</v>
      </c>
      <c r="W35" s="60">
        <v>161551</v>
      </c>
      <c r="X35" s="60">
        <v>325000</v>
      </c>
      <c r="Y35" s="60">
        <v>-163449</v>
      </c>
      <c r="Z35" s="140">
        <v>-50.29</v>
      </c>
      <c r="AA35" s="155">
        <v>325000</v>
      </c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36223830</v>
      </c>
      <c r="D38" s="153">
        <f>SUM(D39:D41)</f>
        <v>0</v>
      </c>
      <c r="E38" s="154">
        <f t="shared" si="7"/>
        <v>26352585</v>
      </c>
      <c r="F38" s="100">
        <f t="shared" si="7"/>
        <v>26352585</v>
      </c>
      <c r="G38" s="100">
        <f t="shared" si="7"/>
        <v>1108411</v>
      </c>
      <c r="H38" s="100">
        <f t="shared" si="7"/>
        <v>1070136</v>
      </c>
      <c r="I38" s="100">
        <f t="shared" si="7"/>
        <v>1709836</v>
      </c>
      <c r="J38" s="100">
        <f t="shared" si="7"/>
        <v>3888383</v>
      </c>
      <c r="K38" s="100">
        <f t="shared" si="7"/>
        <v>1116982</v>
      </c>
      <c r="L38" s="100">
        <f t="shared" si="7"/>
        <v>3095348</v>
      </c>
      <c r="M38" s="100">
        <f t="shared" si="7"/>
        <v>1526920</v>
      </c>
      <c r="N38" s="100">
        <f t="shared" si="7"/>
        <v>5739250</v>
      </c>
      <c r="O38" s="100">
        <f t="shared" si="7"/>
        <v>2062941</v>
      </c>
      <c r="P38" s="100">
        <f t="shared" si="7"/>
        <v>1165573</v>
      </c>
      <c r="Q38" s="100">
        <f t="shared" si="7"/>
        <v>1002963</v>
      </c>
      <c r="R38" s="100">
        <f t="shared" si="7"/>
        <v>4231477</v>
      </c>
      <c r="S38" s="100">
        <f t="shared" si="7"/>
        <v>1837971</v>
      </c>
      <c r="T38" s="100">
        <f t="shared" si="7"/>
        <v>1215482</v>
      </c>
      <c r="U38" s="100">
        <f t="shared" si="7"/>
        <v>1453381</v>
      </c>
      <c r="V38" s="100">
        <f t="shared" si="7"/>
        <v>4506834</v>
      </c>
      <c r="W38" s="100">
        <f t="shared" si="7"/>
        <v>18365944</v>
      </c>
      <c r="X38" s="100">
        <f t="shared" si="7"/>
        <v>24045912</v>
      </c>
      <c r="Y38" s="100">
        <f t="shared" si="7"/>
        <v>-5679968</v>
      </c>
      <c r="Z38" s="137">
        <f>+IF(X38&lt;&gt;0,+(Y38/X38)*100,0)</f>
        <v>-23.621345699011126</v>
      </c>
      <c r="AA38" s="153">
        <f>SUM(AA39:AA41)</f>
        <v>26352585</v>
      </c>
    </row>
    <row r="39" spans="1:27" ht="13.5">
      <c r="A39" s="138" t="s">
        <v>85</v>
      </c>
      <c r="B39" s="136"/>
      <c r="C39" s="155">
        <v>1972663</v>
      </c>
      <c r="D39" s="155"/>
      <c r="E39" s="156">
        <v>7159422</v>
      </c>
      <c r="F39" s="60">
        <v>7159422</v>
      </c>
      <c r="G39" s="60">
        <v>213564</v>
      </c>
      <c r="H39" s="60">
        <v>195242</v>
      </c>
      <c r="I39" s="60">
        <v>969910</v>
      </c>
      <c r="J39" s="60">
        <v>1378716</v>
      </c>
      <c r="K39" s="60">
        <v>398772</v>
      </c>
      <c r="L39" s="60">
        <v>1139371</v>
      </c>
      <c r="M39" s="60">
        <v>734172</v>
      </c>
      <c r="N39" s="60">
        <v>2272315</v>
      </c>
      <c r="O39" s="60">
        <v>295362</v>
      </c>
      <c r="P39" s="60">
        <v>382889</v>
      </c>
      <c r="Q39" s="60">
        <v>369794</v>
      </c>
      <c r="R39" s="60">
        <v>1048045</v>
      </c>
      <c r="S39" s="60">
        <v>502534</v>
      </c>
      <c r="T39" s="60">
        <v>431761</v>
      </c>
      <c r="U39" s="60">
        <v>414468</v>
      </c>
      <c r="V39" s="60">
        <v>1348763</v>
      </c>
      <c r="W39" s="60">
        <v>6047839</v>
      </c>
      <c r="X39" s="60">
        <v>6515878</v>
      </c>
      <c r="Y39" s="60">
        <v>-468039</v>
      </c>
      <c r="Z39" s="140">
        <v>-7.18</v>
      </c>
      <c r="AA39" s="155">
        <v>7159422</v>
      </c>
    </row>
    <row r="40" spans="1:27" ht="13.5">
      <c r="A40" s="138" t="s">
        <v>86</v>
      </c>
      <c r="B40" s="136"/>
      <c r="C40" s="155">
        <v>34251167</v>
      </c>
      <c r="D40" s="155"/>
      <c r="E40" s="156">
        <v>19193163</v>
      </c>
      <c r="F40" s="60">
        <v>19193163</v>
      </c>
      <c r="G40" s="60">
        <v>894847</v>
      </c>
      <c r="H40" s="60">
        <v>874894</v>
      </c>
      <c r="I40" s="60">
        <v>739926</v>
      </c>
      <c r="J40" s="60">
        <v>2509667</v>
      </c>
      <c r="K40" s="60">
        <v>718210</v>
      </c>
      <c r="L40" s="60">
        <v>1955977</v>
      </c>
      <c r="M40" s="60">
        <v>792748</v>
      </c>
      <c r="N40" s="60">
        <v>3466935</v>
      </c>
      <c r="O40" s="60">
        <v>1767579</v>
      </c>
      <c r="P40" s="60">
        <v>782684</v>
      </c>
      <c r="Q40" s="60">
        <v>633169</v>
      </c>
      <c r="R40" s="60">
        <v>3183432</v>
      </c>
      <c r="S40" s="60">
        <v>1335437</v>
      </c>
      <c r="T40" s="60">
        <v>783721</v>
      </c>
      <c r="U40" s="60">
        <v>1038913</v>
      </c>
      <c r="V40" s="60">
        <v>3158071</v>
      </c>
      <c r="W40" s="60">
        <v>12318105</v>
      </c>
      <c r="X40" s="60">
        <v>17530034</v>
      </c>
      <c r="Y40" s="60">
        <v>-5211929</v>
      </c>
      <c r="Z40" s="140">
        <v>-29.73</v>
      </c>
      <c r="AA40" s="155">
        <v>19193163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13345880</v>
      </c>
      <c r="D42" s="153">
        <f>SUM(D43:D46)</f>
        <v>0</v>
      </c>
      <c r="E42" s="154">
        <f t="shared" si="8"/>
        <v>18212000</v>
      </c>
      <c r="F42" s="100">
        <f t="shared" si="8"/>
        <v>18212000</v>
      </c>
      <c r="G42" s="100">
        <f t="shared" si="8"/>
        <v>1941791</v>
      </c>
      <c r="H42" s="100">
        <f t="shared" si="8"/>
        <v>2315757</v>
      </c>
      <c r="I42" s="100">
        <f t="shared" si="8"/>
        <v>2064547</v>
      </c>
      <c r="J42" s="100">
        <f t="shared" si="8"/>
        <v>6322095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1012842</v>
      </c>
      <c r="R42" s="100">
        <f t="shared" si="8"/>
        <v>1012842</v>
      </c>
      <c r="S42" s="100">
        <f t="shared" si="8"/>
        <v>1099895</v>
      </c>
      <c r="T42" s="100">
        <f t="shared" si="8"/>
        <v>-37867</v>
      </c>
      <c r="U42" s="100">
        <f t="shared" si="8"/>
        <v>1206425</v>
      </c>
      <c r="V42" s="100">
        <f t="shared" si="8"/>
        <v>2268453</v>
      </c>
      <c r="W42" s="100">
        <f t="shared" si="8"/>
        <v>9603390</v>
      </c>
      <c r="X42" s="100">
        <f t="shared" si="8"/>
        <v>16200000</v>
      </c>
      <c r="Y42" s="100">
        <f t="shared" si="8"/>
        <v>-6596610</v>
      </c>
      <c r="Z42" s="137">
        <f>+IF(X42&lt;&gt;0,+(Y42/X42)*100,0)</f>
        <v>-40.71981481481481</v>
      </c>
      <c r="AA42" s="153">
        <f>SUM(AA43:AA46)</f>
        <v>18212000</v>
      </c>
    </row>
    <row r="43" spans="1:27" ht="13.5">
      <c r="A43" s="138" t="s">
        <v>89</v>
      </c>
      <c r="B43" s="136"/>
      <c r="C43" s="155">
        <v>13345880</v>
      </c>
      <c r="D43" s="155"/>
      <c r="E43" s="156">
        <v>18012000</v>
      </c>
      <c r="F43" s="60">
        <v>18012000</v>
      </c>
      <c r="G43" s="60">
        <v>1941791</v>
      </c>
      <c r="H43" s="60">
        <v>2315757</v>
      </c>
      <c r="I43" s="60">
        <v>2064547</v>
      </c>
      <c r="J43" s="60">
        <v>6322095</v>
      </c>
      <c r="K43" s="60"/>
      <c r="L43" s="60"/>
      <c r="M43" s="60"/>
      <c r="N43" s="60"/>
      <c r="O43" s="60"/>
      <c r="P43" s="60"/>
      <c r="Q43" s="60">
        <v>1012842</v>
      </c>
      <c r="R43" s="60">
        <v>1012842</v>
      </c>
      <c r="S43" s="60">
        <v>1099895</v>
      </c>
      <c r="T43" s="60">
        <v>-37867</v>
      </c>
      <c r="U43" s="60">
        <v>1206425</v>
      </c>
      <c r="V43" s="60">
        <v>2268453</v>
      </c>
      <c r="W43" s="60">
        <v>9603390</v>
      </c>
      <c r="X43" s="60">
        <v>16000000</v>
      </c>
      <c r="Y43" s="60">
        <v>-6396610</v>
      </c>
      <c r="Z43" s="140">
        <v>-39.98</v>
      </c>
      <c r="AA43" s="155">
        <v>18012000</v>
      </c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/>
      <c r="D46" s="155"/>
      <c r="E46" s="156">
        <v>200000</v>
      </c>
      <c r="F46" s="60">
        <v>200000</v>
      </c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>
        <v>200000</v>
      </c>
      <c r="Y46" s="60">
        <v>-200000</v>
      </c>
      <c r="Z46" s="140">
        <v>-100</v>
      </c>
      <c r="AA46" s="155">
        <v>200000</v>
      </c>
    </row>
    <row r="47" spans="1:27" ht="13.5">
      <c r="A47" s="135" t="s">
        <v>93</v>
      </c>
      <c r="B47" s="142" t="s">
        <v>94</v>
      </c>
      <c r="C47" s="153"/>
      <c r="D47" s="153"/>
      <c r="E47" s="154">
        <v>600000</v>
      </c>
      <c r="F47" s="100">
        <v>600000</v>
      </c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>
        <v>600000</v>
      </c>
      <c r="Y47" s="100">
        <v>-600000</v>
      </c>
      <c r="Z47" s="137">
        <v>-100</v>
      </c>
      <c r="AA47" s="153">
        <v>600000</v>
      </c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100261473</v>
      </c>
      <c r="D48" s="168">
        <f>+D28+D32+D38+D42+D47</f>
        <v>0</v>
      </c>
      <c r="E48" s="169">
        <f t="shared" si="9"/>
        <v>107576658</v>
      </c>
      <c r="F48" s="73">
        <f t="shared" si="9"/>
        <v>107576658</v>
      </c>
      <c r="G48" s="73">
        <f t="shared" si="9"/>
        <v>7692075</v>
      </c>
      <c r="H48" s="73">
        <f t="shared" si="9"/>
        <v>6882071</v>
      </c>
      <c r="I48" s="73">
        <f t="shared" si="9"/>
        <v>8949926</v>
      </c>
      <c r="J48" s="73">
        <f t="shared" si="9"/>
        <v>23524072</v>
      </c>
      <c r="K48" s="73">
        <f t="shared" si="9"/>
        <v>5520208</v>
      </c>
      <c r="L48" s="73">
        <f t="shared" si="9"/>
        <v>8889640</v>
      </c>
      <c r="M48" s="73">
        <f t="shared" si="9"/>
        <v>5717526</v>
      </c>
      <c r="N48" s="73">
        <f t="shared" si="9"/>
        <v>20127374</v>
      </c>
      <c r="O48" s="73">
        <f t="shared" si="9"/>
        <v>7622055</v>
      </c>
      <c r="P48" s="73">
        <f t="shared" si="9"/>
        <v>7098709</v>
      </c>
      <c r="Q48" s="73">
        <f t="shared" si="9"/>
        <v>7917833</v>
      </c>
      <c r="R48" s="73">
        <f t="shared" si="9"/>
        <v>22638597</v>
      </c>
      <c r="S48" s="73">
        <f t="shared" si="9"/>
        <v>7472926</v>
      </c>
      <c r="T48" s="73">
        <f t="shared" si="9"/>
        <v>5364032</v>
      </c>
      <c r="U48" s="73">
        <f t="shared" si="9"/>
        <v>6692358</v>
      </c>
      <c r="V48" s="73">
        <f t="shared" si="9"/>
        <v>19529316</v>
      </c>
      <c r="W48" s="73">
        <f t="shared" si="9"/>
        <v>85819359</v>
      </c>
      <c r="X48" s="73">
        <f t="shared" si="9"/>
        <v>104801818</v>
      </c>
      <c r="Y48" s="73">
        <f t="shared" si="9"/>
        <v>-18982459</v>
      </c>
      <c r="Z48" s="170">
        <f>+IF(X48&lt;&gt;0,+(Y48/X48)*100,0)</f>
        <v>-18.112719189661387</v>
      </c>
      <c r="AA48" s="168">
        <f>+AA28+AA32+AA38+AA42+AA47</f>
        <v>107576658</v>
      </c>
    </row>
    <row r="49" spans="1:27" ht="13.5">
      <c r="A49" s="148" t="s">
        <v>49</v>
      </c>
      <c r="B49" s="149"/>
      <c r="C49" s="171">
        <f aca="true" t="shared" si="10" ref="C49:Y49">+C25-C48</f>
        <v>26335263</v>
      </c>
      <c r="D49" s="171">
        <f>+D25-D48</f>
        <v>0</v>
      </c>
      <c r="E49" s="172">
        <f t="shared" si="10"/>
        <v>37350964</v>
      </c>
      <c r="F49" s="173">
        <f t="shared" si="10"/>
        <v>37350964</v>
      </c>
      <c r="G49" s="173">
        <f t="shared" si="10"/>
        <v>18586818</v>
      </c>
      <c r="H49" s="173">
        <f t="shared" si="10"/>
        <v>-2815774</v>
      </c>
      <c r="I49" s="173">
        <f t="shared" si="10"/>
        <v>-6307778</v>
      </c>
      <c r="J49" s="173">
        <f t="shared" si="10"/>
        <v>9463266</v>
      </c>
      <c r="K49" s="173">
        <f t="shared" si="10"/>
        <v>-1752737</v>
      </c>
      <c r="L49" s="173">
        <f t="shared" si="10"/>
        <v>10639744</v>
      </c>
      <c r="M49" s="173">
        <f t="shared" si="10"/>
        <v>4808889</v>
      </c>
      <c r="N49" s="173">
        <f t="shared" si="10"/>
        <v>13695896</v>
      </c>
      <c r="O49" s="173">
        <f t="shared" si="10"/>
        <v>-5215918</v>
      </c>
      <c r="P49" s="173">
        <f t="shared" si="10"/>
        <v>-5160001</v>
      </c>
      <c r="Q49" s="173">
        <f t="shared" si="10"/>
        <v>21568128</v>
      </c>
      <c r="R49" s="173">
        <f t="shared" si="10"/>
        <v>11192209</v>
      </c>
      <c r="S49" s="173">
        <f t="shared" si="10"/>
        <v>-5119156</v>
      </c>
      <c r="T49" s="173">
        <f t="shared" si="10"/>
        <v>-2281005</v>
      </c>
      <c r="U49" s="173">
        <f t="shared" si="10"/>
        <v>-3963346</v>
      </c>
      <c r="V49" s="173">
        <f t="shared" si="10"/>
        <v>-11363507</v>
      </c>
      <c r="W49" s="173">
        <f t="shared" si="10"/>
        <v>22987864</v>
      </c>
      <c r="X49" s="173">
        <f>IF(F25=F48,0,X25-X48)</f>
        <v>39321500</v>
      </c>
      <c r="Y49" s="173">
        <f t="shared" si="10"/>
        <v>-16333636</v>
      </c>
      <c r="Z49" s="174">
        <f>+IF(X49&lt;&gt;0,+(Y49/X49)*100,0)</f>
        <v>-41.53869002962756</v>
      </c>
      <c r="AA49" s="171">
        <f>+AA25-AA48</f>
        <v>37350964</v>
      </c>
    </row>
    <row r="50" spans="1:27" ht="13.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7400063</v>
      </c>
      <c r="D5" s="155">
        <v>0</v>
      </c>
      <c r="E5" s="156">
        <v>8568029</v>
      </c>
      <c r="F5" s="60">
        <v>8568029</v>
      </c>
      <c r="G5" s="60">
        <v>1747262</v>
      </c>
      <c r="H5" s="60">
        <v>646449</v>
      </c>
      <c r="I5" s="60">
        <v>639556</v>
      </c>
      <c r="J5" s="60">
        <v>3033267</v>
      </c>
      <c r="K5" s="60">
        <v>639161</v>
      </c>
      <c r="L5" s="60">
        <v>562808</v>
      </c>
      <c r="M5" s="60">
        <v>640248</v>
      </c>
      <c r="N5" s="60">
        <v>1842217</v>
      </c>
      <c r="O5" s="60">
        <v>637772</v>
      </c>
      <c r="P5" s="60">
        <v>-30327</v>
      </c>
      <c r="Q5" s="60">
        <v>6155404</v>
      </c>
      <c r="R5" s="60">
        <v>6762849</v>
      </c>
      <c r="S5" s="60">
        <v>618556</v>
      </c>
      <c r="T5" s="60">
        <v>639974</v>
      </c>
      <c r="U5" s="60">
        <v>634664</v>
      </c>
      <c r="V5" s="60">
        <v>1893194</v>
      </c>
      <c r="W5" s="60">
        <v>13531527</v>
      </c>
      <c r="X5" s="60">
        <v>8568029</v>
      </c>
      <c r="Y5" s="60">
        <v>4963498</v>
      </c>
      <c r="Z5" s="140">
        <v>57.93</v>
      </c>
      <c r="AA5" s="155">
        <v>8568029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14575064</v>
      </c>
      <c r="D7" s="155">
        <v>0</v>
      </c>
      <c r="E7" s="156">
        <v>23442420</v>
      </c>
      <c r="F7" s="60">
        <v>23442420</v>
      </c>
      <c r="G7" s="60">
        <v>1359637</v>
      </c>
      <c r="H7" s="60">
        <v>1249542</v>
      </c>
      <c r="I7" s="60">
        <v>1394882</v>
      </c>
      <c r="J7" s="60">
        <v>4004061</v>
      </c>
      <c r="K7" s="60">
        <v>1290854</v>
      </c>
      <c r="L7" s="60">
        <v>1200330</v>
      </c>
      <c r="M7" s="60">
        <v>1288815</v>
      </c>
      <c r="N7" s="60">
        <v>3779999</v>
      </c>
      <c r="O7" s="60">
        <v>1179425</v>
      </c>
      <c r="P7" s="60">
        <v>475934</v>
      </c>
      <c r="Q7" s="60">
        <v>399725</v>
      </c>
      <c r="R7" s="60">
        <v>2055084</v>
      </c>
      <c r="S7" s="60">
        <v>1052353</v>
      </c>
      <c r="T7" s="60">
        <v>996323</v>
      </c>
      <c r="U7" s="60">
        <v>1297062</v>
      </c>
      <c r="V7" s="60">
        <v>3345738</v>
      </c>
      <c r="W7" s="60">
        <v>13184882</v>
      </c>
      <c r="X7" s="60">
        <v>21330731</v>
      </c>
      <c r="Y7" s="60">
        <v>-8145849</v>
      </c>
      <c r="Z7" s="140">
        <v>-38.19</v>
      </c>
      <c r="AA7" s="155">
        <v>23442420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5212445</v>
      </c>
      <c r="D10" s="155">
        <v>0</v>
      </c>
      <c r="E10" s="156">
        <v>5580457</v>
      </c>
      <c r="F10" s="54">
        <v>5580457</v>
      </c>
      <c r="G10" s="54">
        <v>460656</v>
      </c>
      <c r="H10" s="54">
        <v>460486</v>
      </c>
      <c r="I10" s="54">
        <v>458527</v>
      </c>
      <c r="J10" s="54">
        <v>1379669</v>
      </c>
      <c r="K10" s="54">
        <v>458256</v>
      </c>
      <c r="L10" s="54">
        <v>458527</v>
      </c>
      <c r="M10" s="54">
        <v>458527</v>
      </c>
      <c r="N10" s="54">
        <v>1375310</v>
      </c>
      <c r="O10" s="54">
        <v>451289</v>
      </c>
      <c r="P10" s="54">
        <v>2637</v>
      </c>
      <c r="Q10" s="54">
        <v>449568</v>
      </c>
      <c r="R10" s="54">
        <v>903494</v>
      </c>
      <c r="S10" s="54">
        <v>457432</v>
      </c>
      <c r="T10" s="54">
        <v>459543</v>
      </c>
      <c r="U10" s="54">
        <v>459543</v>
      </c>
      <c r="V10" s="54">
        <v>1376518</v>
      </c>
      <c r="W10" s="54">
        <v>5034991</v>
      </c>
      <c r="X10" s="54">
        <v>6887842</v>
      </c>
      <c r="Y10" s="54">
        <v>-1852851</v>
      </c>
      <c r="Z10" s="184">
        <v>-26.9</v>
      </c>
      <c r="AA10" s="130">
        <v>5580457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1422698</v>
      </c>
      <c r="D12" s="155">
        <v>0</v>
      </c>
      <c r="E12" s="156">
        <v>1452010</v>
      </c>
      <c r="F12" s="60">
        <v>1452010</v>
      </c>
      <c r="G12" s="60">
        <v>1000</v>
      </c>
      <c r="H12" s="60">
        <v>2500</v>
      </c>
      <c r="I12" s="60">
        <v>2000</v>
      </c>
      <c r="J12" s="60">
        <v>5500</v>
      </c>
      <c r="K12" s="60">
        <v>1277493</v>
      </c>
      <c r="L12" s="60">
        <v>10257</v>
      </c>
      <c r="M12" s="60">
        <v>130369</v>
      </c>
      <c r="N12" s="60">
        <v>1418119</v>
      </c>
      <c r="O12" s="60">
        <v>17700</v>
      </c>
      <c r="P12" s="60">
        <v>4500</v>
      </c>
      <c r="Q12" s="60">
        <v>11200</v>
      </c>
      <c r="R12" s="60">
        <v>33400</v>
      </c>
      <c r="S12" s="60">
        <v>12700</v>
      </c>
      <c r="T12" s="60">
        <v>0</v>
      </c>
      <c r="U12" s="60">
        <v>7700</v>
      </c>
      <c r="V12" s="60">
        <v>20400</v>
      </c>
      <c r="W12" s="60">
        <v>1477419</v>
      </c>
      <c r="X12" s="60">
        <v>1452010</v>
      </c>
      <c r="Y12" s="60">
        <v>25409</v>
      </c>
      <c r="Z12" s="140">
        <v>1.75</v>
      </c>
      <c r="AA12" s="155">
        <v>1452010</v>
      </c>
    </row>
    <row r="13" spans="1:27" ht="13.5">
      <c r="A13" s="181" t="s">
        <v>109</v>
      </c>
      <c r="B13" s="185"/>
      <c r="C13" s="155">
        <v>285253</v>
      </c>
      <c r="D13" s="155">
        <v>0</v>
      </c>
      <c r="E13" s="156">
        <v>150000</v>
      </c>
      <c r="F13" s="60">
        <v>150000</v>
      </c>
      <c r="G13" s="60">
        <v>0</v>
      </c>
      <c r="H13" s="60">
        <v>10313</v>
      </c>
      <c r="I13" s="60">
        <v>0</v>
      </c>
      <c r="J13" s="60">
        <v>10313</v>
      </c>
      <c r="K13" s="60">
        <v>1158</v>
      </c>
      <c r="L13" s="60">
        <v>0</v>
      </c>
      <c r="M13" s="60">
        <v>7287</v>
      </c>
      <c r="N13" s="60">
        <v>8445</v>
      </c>
      <c r="O13" s="60">
        <v>0</v>
      </c>
      <c r="P13" s="60">
        <v>0</v>
      </c>
      <c r="Q13" s="60">
        <v>20838</v>
      </c>
      <c r="R13" s="60">
        <v>20838</v>
      </c>
      <c r="S13" s="60">
        <v>0</v>
      </c>
      <c r="T13" s="60">
        <v>0</v>
      </c>
      <c r="U13" s="60">
        <v>177678</v>
      </c>
      <c r="V13" s="60">
        <v>177678</v>
      </c>
      <c r="W13" s="60">
        <v>217274</v>
      </c>
      <c r="X13" s="60">
        <v>150000</v>
      </c>
      <c r="Y13" s="60">
        <v>67274</v>
      </c>
      <c r="Z13" s="140">
        <v>44.85</v>
      </c>
      <c r="AA13" s="155">
        <v>150000</v>
      </c>
    </row>
    <row r="14" spans="1:27" ht="13.5">
      <c r="A14" s="181" t="s">
        <v>110</v>
      </c>
      <c r="B14" s="185"/>
      <c r="C14" s="155">
        <v>0</v>
      </c>
      <c r="D14" s="155">
        <v>0</v>
      </c>
      <c r="E14" s="156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/>
      <c r="Y14" s="60">
        <v>0</v>
      </c>
      <c r="Z14" s="140">
        <v>0</v>
      </c>
      <c r="AA14" s="155">
        <v>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3639974</v>
      </c>
      <c r="D16" s="155">
        <v>0</v>
      </c>
      <c r="E16" s="156">
        <v>1849241</v>
      </c>
      <c r="F16" s="60">
        <v>1849241</v>
      </c>
      <c r="G16" s="60">
        <v>29125</v>
      </c>
      <c r="H16" s="60">
        <v>31182</v>
      </c>
      <c r="I16" s="60">
        <v>34339</v>
      </c>
      <c r="J16" s="60">
        <v>94646</v>
      </c>
      <c r="K16" s="60">
        <v>46993</v>
      </c>
      <c r="L16" s="60">
        <v>46898</v>
      </c>
      <c r="M16" s="60">
        <v>44875</v>
      </c>
      <c r="N16" s="60">
        <v>138766</v>
      </c>
      <c r="O16" s="60">
        <v>41957</v>
      </c>
      <c r="P16" s="60">
        <v>47680</v>
      </c>
      <c r="Q16" s="60">
        <v>53589</v>
      </c>
      <c r="R16" s="60">
        <v>143226</v>
      </c>
      <c r="S16" s="60">
        <v>91010</v>
      </c>
      <c r="T16" s="60">
        <v>74337</v>
      </c>
      <c r="U16" s="60">
        <v>41455</v>
      </c>
      <c r="V16" s="60">
        <v>206802</v>
      </c>
      <c r="W16" s="60">
        <v>583440</v>
      </c>
      <c r="X16" s="60">
        <v>1849241</v>
      </c>
      <c r="Y16" s="60">
        <v>-1265801</v>
      </c>
      <c r="Z16" s="140">
        <v>-68.45</v>
      </c>
      <c r="AA16" s="155">
        <v>1849241</v>
      </c>
    </row>
    <row r="17" spans="1:27" ht="13.5">
      <c r="A17" s="181" t="s">
        <v>113</v>
      </c>
      <c r="B17" s="185"/>
      <c r="C17" s="155">
        <v>1114965</v>
      </c>
      <c r="D17" s="155">
        <v>0</v>
      </c>
      <c r="E17" s="156">
        <v>977370</v>
      </c>
      <c r="F17" s="60">
        <v>977370</v>
      </c>
      <c r="G17" s="60">
        <v>93276</v>
      </c>
      <c r="H17" s="60">
        <v>76372</v>
      </c>
      <c r="I17" s="60">
        <v>95392</v>
      </c>
      <c r="J17" s="60">
        <v>265040</v>
      </c>
      <c r="K17" s="60">
        <v>51369</v>
      </c>
      <c r="L17" s="60">
        <v>61009</v>
      </c>
      <c r="M17" s="60">
        <v>53942</v>
      </c>
      <c r="N17" s="60">
        <v>166320</v>
      </c>
      <c r="O17" s="60">
        <v>64736</v>
      </c>
      <c r="P17" s="60">
        <v>77262</v>
      </c>
      <c r="Q17" s="60">
        <v>66909</v>
      </c>
      <c r="R17" s="60">
        <v>208907</v>
      </c>
      <c r="S17" s="60">
        <v>76600</v>
      </c>
      <c r="T17" s="60">
        <v>53795</v>
      </c>
      <c r="U17" s="60">
        <v>83213</v>
      </c>
      <c r="V17" s="60">
        <v>213608</v>
      </c>
      <c r="W17" s="60">
        <v>853875</v>
      </c>
      <c r="X17" s="60">
        <v>977370</v>
      </c>
      <c r="Y17" s="60">
        <v>-123495</v>
      </c>
      <c r="Z17" s="140">
        <v>-12.64</v>
      </c>
      <c r="AA17" s="155">
        <v>977370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53672925</v>
      </c>
      <c r="D19" s="155">
        <v>0</v>
      </c>
      <c r="E19" s="156">
        <v>63497500</v>
      </c>
      <c r="F19" s="60">
        <v>63497500</v>
      </c>
      <c r="G19" s="60">
        <v>22488000</v>
      </c>
      <c r="H19" s="60">
        <v>1544907</v>
      </c>
      <c r="I19" s="60">
        <v>0</v>
      </c>
      <c r="J19" s="60">
        <v>24032907</v>
      </c>
      <c r="K19" s="60">
        <v>0</v>
      </c>
      <c r="L19" s="60">
        <v>17178000</v>
      </c>
      <c r="M19" s="60">
        <v>442180</v>
      </c>
      <c r="N19" s="60">
        <v>17620180</v>
      </c>
      <c r="O19" s="60">
        <v>0</v>
      </c>
      <c r="P19" s="60">
        <v>314008</v>
      </c>
      <c r="Q19" s="60">
        <v>14820382</v>
      </c>
      <c r="R19" s="60">
        <v>15134390</v>
      </c>
      <c r="S19" s="60">
        <v>0</v>
      </c>
      <c r="T19" s="60">
        <v>0</v>
      </c>
      <c r="U19" s="60">
        <v>0</v>
      </c>
      <c r="V19" s="60">
        <v>0</v>
      </c>
      <c r="W19" s="60">
        <v>56787477</v>
      </c>
      <c r="X19" s="60">
        <v>63497500</v>
      </c>
      <c r="Y19" s="60">
        <v>-6710023</v>
      </c>
      <c r="Z19" s="140">
        <v>-10.57</v>
      </c>
      <c r="AA19" s="155">
        <v>63497500</v>
      </c>
    </row>
    <row r="20" spans="1:27" ht="13.5">
      <c r="A20" s="181" t="s">
        <v>35</v>
      </c>
      <c r="B20" s="185"/>
      <c r="C20" s="155">
        <v>536164</v>
      </c>
      <c r="D20" s="155">
        <v>0</v>
      </c>
      <c r="E20" s="156">
        <v>4719095</v>
      </c>
      <c r="F20" s="54">
        <v>4719095</v>
      </c>
      <c r="G20" s="54">
        <v>99937</v>
      </c>
      <c r="H20" s="54">
        <v>41458</v>
      </c>
      <c r="I20" s="54">
        <v>17452</v>
      </c>
      <c r="J20" s="54">
        <v>158847</v>
      </c>
      <c r="K20" s="54">
        <v>2187</v>
      </c>
      <c r="L20" s="54">
        <v>11555</v>
      </c>
      <c r="M20" s="54">
        <v>112861</v>
      </c>
      <c r="N20" s="54">
        <v>126603</v>
      </c>
      <c r="O20" s="54">
        <v>13258</v>
      </c>
      <c r="P20" s="54">
        <v>21152</v>
      </c>
      <c r="Q20" s="54">
        <v>645418</v>
      </c>
      <c r="R20" s="54">
        <v>679828</v>
      </c>
      <c r="S20" s="54">
        <v>45119</v>
      </c>
      <c r="T20" s="54">
        <v>859055</v>
      </c>
      <c r="U20" s="54">
        <v>27697</v>
      </c>
      <c r="V20" s="54">
        <v>931871</v>
      </c>
      <c r="W20" s="54">
        <v>1897149</v>
      </c>
      <c r="X20" s="54">
        <v>4719095</v>
      </c>
      <c r="Y20" s="54">
        <v>-2821946</v>
      </c>
      <c r="Z20" s="184">
        <v>-59.8</v>
      </c>
      <c r="AA20" s="130">
        <v>4719095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87859551</v>
      </c>
      <c r="D22" s="188">
        <f>SUM(D5:D21)</f>
        <v>0</v>
      </c>
      <c r="E22" s="189">
        <f t="shared" si="0"/>
        <v>110236122</v>
      </c>
      <c r="F22" s="190">
        <f t="shared" si="0"/>
        <v>110236122</v>
      </c>
      <c r="G22" s="190">
        <f t="shared" si="0"/>
        <v>26278893</v>
      </c>
      <c r="H22" s="190">
        <f t="shared" si="0"/>
        <v>4063209</v>
      </c>
      <c r="I22" s="190">
        <f t="shared" si="0"/>
        <v>2642148</v>
      </c>
      <c r="J22" s="190">
        <f t="shared" si="0"/>
        <v>32984250</v>
      </c>
      <c r="K22" s="190">
        <f t="shared" si="0"/>
        <v>3767471</v>
      </c>
      <c r="L22" s="190">
        <f t="shared" si="0"/>
        <v>19529384</v>
      </c>
      <c r="M22" s="190">
        <f t="shared" si="0"/>
        <v>3179104</v>
      </c>
      <c r="N22" s="190">
        <f t="shared" si="0"/>
        <v>26475959</v>
      </c>
      <c r="O22" s="190">
        <f t="shared" si="0"/>
        <v>2406137</v>
      </c>
      <c r="P22" s="190">
        <f t="shared" si="0"/>
        <v>912846</v>
      </c>
      <c r="Q22" s="190">
        <f t="shared" si="0"/>
        <v>22623033</v>
      </c>
      <c r="R22" s="190">
        <f t="shared" si="0"/>
        <v>25942016</v>
      </c>
      <c r="S22" s="190">
        <f t="shared" si="0"/>
        <v>2353770</v>
      </c>
      <c r="T22" s="190">
        <f t="shared" si="0"/>
        <v>3083027</v>
      </c>
      <c r="U22" s="190">
        <f t="shared" si="0"/>
        <v>2729012</v>
      </c>
      <c r="V22" s="190">
        <f t="shared" si="0"/>
        <v>8165809</v>
      </c>
      <c r="W22" s="190">
        <f t="shared" si="0"/>
        <v>93568034</v>
      </c>
      <c r="X22" s="190">
        <f t="shared" si="0"/>
        <v>109431818</v>
      </c>
      <c r="Y22" s="190">
        <f t="shared" si="0"/>
        <v>-15863784</v>
      </c>
      <c r="Z22" s="191">
        <f>+IF(X22&lt;&gt;0,+(Y22/X22)*100,0)</f>
        <v>-14.496500460222638</v>
      </c>
      <c r="AA22" s="188">
        <f>SUM(AA5:AA21)</f>
        <v>110236122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30630620</v>
      </c>
      <c r="D25" s="155">
        <v>0</v>
      </c>
      <c r="E25" s="156">
        <v>38583827</v>
      </c>
      <c r="F25" s="60">
        <v>38583827</v>
      </c>
      <c r="G25" s="60">
        <v>2697319</v>
      </c>
      <c r="H25" s="60">
        <v>2826944</v>
      </c>
      <c r="I25" s="60">
        <v>3584816</v>
      </c>
      <c r="J25" s="60">
        <v>9109079</v>
      </c>
      <c r="K25" s="60">
        <v>3228448</v>
      </c>
      <c r="L25" s="60">
        <v>3559765</v>
      </c>
      <c r="M25" s="60">
        <v>3178517</v>
      </c>
      <c r="N25" s="60">
        <v>9966730</v>
      </c>
      <c r="O25" s="60">
        <v>3292286</v>
      </c>
      <c r="P25" s="60">
        <v>3471768</v>
      </c>
      <c r="Q25" s="60">
        <v>3369347</v>
      </c>
      <c r="R25" s="60">
        <v>10133401</v>
      </c>
      <c r="S25" s="60">
        <v>3707201</v>
      </c>
      <c r="T25" s="60">
        <v>3566924</v>
      </c>
      <c r="U25" s="60">
        <v>3381517</v>
      </c>
      <c r="V25" s="60">
        <v>10655642</v>
      </c>
      <c r="W25" s="60">
        <v>39864852</v>
      </c>
      <c r="X25" s="60">
        <v>38592835</v>
      </c>
      <c r="Y25" s="60">
        <v>1272017</v>
      </c>
      <c r="Z25" s="140">
        <v>3.3</v>
      </c>
      <c r="AA25" s="155">
        <v>38583827</v>
      </c>
    </row>
    <row r="26" spans="1:27" ht="13.5">
      <c r="A26" s="183" t="s">
        <v>38</v>
      </c>
      <c r="B26" s="182"/>
      <c r="C26" s="155">
        <v>4651836</v>
      </c>
      <c r="D26" s="155">
        <v>0</v>
      </c>
      <c r="E26" s="156">
        <v>4861911</v>
      </c>
      <c r="F26" s="60">
        <v>4861911</v>
      </c>
      <c r="G26" s="60">
        <v>396190</v>
      </c>
      <c r="H26" s="60">
        <v>396190</v>
      </c>
      <c r="I26" s="60">
        <v>396190</v>
      </c>
      <c r="J26" s="60">
        <v>1188570</v>
      </c>
      <c r="K26" s="60">
        <v>396190</v>
      </c>
      <c r="L26" s="60">
        <v>396190</v>
      </c>
      <c r="M26" s="60">
        <v>396190</v>
      </c>
      <c r="N26" s="60">
        <v>1188570</v>
      </c>
      <c r="O26" s="60">
        <v>396189</v>
      </c>
      <c r="P26" s="60">
        <v>709216</v>
      </c>
      <c r="Q26" s="60">
        <v>433575</v>
      </c>
      <c r="R26" s="60">
        <v>1538980</v>
      </c>
      <c r="S26" s="60">
        <v>433575</v>
      </c>
      <c r="T26" s="60">
        <v>433561</v>
      </c>
      <c r="U26" s="60">
        <v>433589</v>
      </c>
      <c r="V26" s="60">
        <v>1300725</v>
      </c>
      <c r="W26" s="60">
        <v>5216845</v>
      </c>
      <c r="X26" s="60">
        <v>4861911</v>
      </c>
      <c r="Y26" s="60">
        <v>354934</v>
      </c>
      <c r="Z26" s="140">
        <v>7.3</v>
      </c>
      <c r="AA26" s="155">
        <v>4861911</v>
      </c>
    </row>
    <row r="27" spans="1:27" ht="13.5">
      <c r="A27" s="183" t="s">
        <v>118</v>
      </c>
      <c r="B27" s="182"/>
      <c r="C27" s="155">
        <v>5710523</v>
      </c>
      <c r="D27" s="155">
        <v>0</v>
      </c>
      <c r="E27" s="156">
        <v>1170960</v>
      </c>
      <c r="F27" s="60">
        <v>1170960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/>
      <c r="Y27" s="60">
        <v>0</v>
      </c>
      <c r="Z27" s="140">
        <v>0</v>
      </c>
      <c r="AA27" s="155">
        <v>1170960</v>
      </c>
    </row>
    <row r="28" spans="1:27" ht="13.5">
      <c r="A28" s="183" t="s">
        <v>39</v>
      </c>
      <c r="B28" s="182"/>
      <c r="C28" s="155">
        <v>7679248</v>
      </c>
      <c r="D28" s="155">
        <v>0</v>
      </c>
      <c r="E28" s="156">
        <v>2047293</v>
      </c>
      <c r="F28" s="60">
        <v>2047293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3946945</v>
      </c>
      <c r="Y28" s="60">
        <v>-3946945</v>
      </c>
      <c r="Z28" s="140">
        <v>-100</v>
      </c>
      <c r="AA28" s="155">
        <v>2047293</v>
      </c>
    </row>
    <row r="29" spans="1:27" ht="13.5">
      <c r="A29" s="183" t="s">
        <v>40</v>
      </c>
      <c r="B29" s="182"/>
      <c r="C29" s="155">
        <v>0</v>
      </c>
      <c r="D29" s="155">
        <v>0</v>
      </c>
      <c r="E29" s="156">
        <v>150000</v>
      </c>
      <c r="F29" s="60">
        <v>150000</v>
      </c>
      <c r="G29" s="60">
        <v>24294</v>
      </c>
      <c r="H29" s="60">
        <v>8972</v>
      </c>
      <c r="I29" s="60">
        <v>14935</v>
      </c>
      <c r="J29" s="60">
        <v>48201</v>
      </c>
      <c r="K29" s="60">
        <v>0</v>
      </c>
      <c r="L29" s="60">
        <v>20300</v>
      </c>
      <c r="M29" s="60">
        <v>64725</v>
      </c>
      <c r="N29" s="60">
        <v>85025</v>
      </c>
      <c r="O29" s="60">
        <v>377076</v>
      </c>
      <c r="P29" s="60">
        <v>163</v>
      </c>
      <c r="Q29" s="60">
        <v>0</v>
      </c>
      <c r="R29" s="60">
        <v>377239</v>
      </c>
      <c r="S29" s="60">
        <v>30854</v>
      </c>
      <c r="T29" s="60">
        <v>0</v>
      </c>
      <c r="U29" s="60">
        <v>-318777</v>
      </c>
      <c r="V29" s="60">
        <v>-287923</v>
      </c>
      <c r="W29" s="60">
        <v>222542</v>
      </c>
      <c r="X29" s="60">
        <v>150000</v>
      </c>
      <c r="Y29" s="60">
        <v>72542</v>
      </c>
      <c r="Z29" s="140">
        <v>48.36</v>
      </c>
      <c r="AA29" s="155">
        <v>150000</v>
      </c>
    </row>
    <row r="30" spans="1:27" ht="13.5">
      <c r="A30" s="183" t="s">
        <v>119</v>
      </c>
      <c r="B30" s="182"/>
      <c r="C30" s="155">
        <v>13345880</v>
      </c>
      <c r="D30" s="155">
        <v>0</v>
      </c>
      <c r="E30" s="156">
        <v>18012000</v>
      </c>
      <c r="F30" s="60">
        <v>18012000</v>
      </c>
      <c r="G30" s="60">
        <v>1941791</v>
      </c>
      <c r="H30" s="60">
        <v>2315757</v>
      </c>
      <c r="I30" s="60">
        <v>2064547</v>
      </c>
      <c r="J30" s="60">
        <v>6322095</v>
      </c>
      <c r="K30" s="60">
        <v>0</v>
      </c>
      <c r="L30" s="60">
        <v>1153589</v>
      </c>
      <c r="M30" s="60">
        <v>0</v>
      </c>
      <c r="N30" s="60">
        <v>1153589</v>
      </c>
      <c r="O30" s="60">
        <v>1084520</v>
      </c>
      <c r="P30" s="60">
        <v>0</v>
      </c>
      <c r="Q30" s="60">
        <v>1012800</v>
      </c>
      <c r="R30" s="60">
        <v>2097320</v>
      </c>
      <c r="S30" s="60">
        <v>1099895</v>
      </c>
      <c r="T30" s="60">
        <v>0</v>
      </c>
      <c r="U30" s="60">
        <v>1206425</v>
      </c>
      <c r="V30" s="60">
        <v>2306320</v>
      </c>
      <c r="W30" s="60">
        <v>11879324</v>
      </c>
      <c r="X30" s="60">
        <v>16000000</v>
      </c>
      <c r="Y30" s="60">
        <v>-4120676</v>
      </c>
      <c r="Z30" s="140">
        <v>-25.75</v>
      </c>
      <c r="AA30" s="155">
        <v>18012000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3906667</v>
      </c>
      <c r="F31" s="60">
        <v>3906667</v>
      </c>
      <c r="G31" s="60">
        <v>0</v>
      </c>
      <c r="H31" s="60">
        <v>0</v>
      </c>
      <c r="I31" s="60">
        <v>0</v>
      </c>
      <c r="J31" s="60">
        <v>0</v>
      </c>
      <c r="K31" s="60">
        <v>53980</v>
      </c>
      <c r="L31" s="60">
        <v>0</v>
      </c>
      <c r="M31" s="60">
        <v>0</v>
      </c>
      <c r="N31" s="60">
        <v>53980</v>
      </c>
      <c r="O31" s="60">
        <v>0</v>
      </c>
      <c r="P31" s="60">
        <v>0</v>
      </c>
      <c r="Q31" s="60">
        <v>55687</v>
      </c>
      <c r="R31" s="60">
        <v>55687</v>
      </c>
      <c r="S31" s="60">
        <v>0</v>
      </c>
      <c r="T31" s="60">
        <v>-27841</v>
      </c>
      <c r="U31" s="60">
        <v>0</v>
      </c>
      <c r="V31" s="60">
        <v>-27841</v>
      </c>
      <c r="W31" s="60">
        <v>81826</v>
      </c>
      <c r="X31" s="60">
        <v>3306667</v>
      </c>
      <c r="Y31" s="60">
        <v>-3224841</v>
      </c>
      <c r="Z31" s="140">
        <v>-97.53</v>
      </c>
      <c r="AA31" s="155">
        <v>3906667</v>
      </c>
    </row>
    <row r="32" spans="1:27" ht="13.5">
      <c r="A32" s="183" t="s">
        <v>121</v>
      </c>
      <c r="B32" s="182"/>
      <c r="C32" s="155">
        <v>2662087</v>
      </c>
      <c r="D32" s="155">
        <v>0</v>
      </c>
      <c r="E32" s="156">
        <v>3480000</v>
      </c>
      <c r="F32" s="60">
        <v>3480000</v>
      </c>
      <c r="G32" s="60">
        <v>128540</v>
      </c>
      <c r="H32" s="60">
        <v>128540</v>
      </c>
      <c r="I32" s="60">
        <v>128540</v>
      </c>
      <c r="J32" s="60">
        <v>385620</v>
      </c>
      <c r="K32" s="60">
        <v>128540</v>
      </c>
      <c r="L32" s="60">
        <v>128540</v>
      </c>
      <c r="M32" s="60">
        <v>0</v>
      </c>
      <c r="N32" s="60">
        <v>257080</v>
      </c>
      <c r="O32" s="60">
        <v>128540</v>
      </c>
      <c r="P32" s="60">
        <v>128540</v>
      </c>
      <c r="Q32" s="60">
        <v>0</v>
      </c>
      <c r="R32" s="60">
        <v>257080</v>
      </c>
      <c r="S32" s="60">
        <v>361893</v>
      </c>
      <c r="T32" s="60">
        <v>130700</v>
      </c>
      <c r="U32" s="60">
        <v>542717</v>
      </c>
      <c r="V32" s="60">
        <v>1035310</v>
      </c>
      <c r="W32" s="60">
        <v>1935090</v>
      </c>
      <c r="X32" s="60">
        <v>3600000</v>
      </c>
      <c r="Y32" s="60">
        <v>-1664910</v>
      </c>
      <c r="Z32" s="140">
        <v>-46.25</v>
      </c>
      <c r="AA32" s="155">
        <v>3480000</v>
      </c>
    </row>
    <row r="33" spans="1:27" ht="13.5">
      <c r="A33" s="183" t="s">
        <v>42</v>
      </c>
      <c r="B33" s="182"/>
      <c r="C33" s="155">
        <v>0</v>
      </c>
      <c r="D33" s="155">
        <v>0</v>
      </c>
      <c r="E33" s="156">
        <v>300000</v>
      </c>
      <c r="F33" s="60">
        <v>300000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>
        <v>300000</v>
      </c>
      <c r="Y33" s="60">
        <v>-300000</v>
      </c>
      <c r="Z33" s="140">
        <v>-100</v>
      </c>
      <c r="AA33" s="155">
        <v>300000</v>
      </c>
    </row>
    <row r="34" spans="1:27" ht="13.5">
      <c r="A34" s="183" t="s">
        <v>43</v>
      </c>
      <c r="B34" s="182"/>
      <c r="C34" s="155">
        <v>31809239</v>
      </c>
      <c r="D34" s="155">
        <v>0</v>
      </c>
      <c r="E34" s="156">
        <v>35064000</v>
      </c>
      <c r="F34" s="60">
        <v>35064000</v>
      </c>
      <c r="G34" s="60">
        <v>2503941</v>
      </c>
      <c r="H34" s="60">
        <v>1205668</v>
      </c>
      <c r="I34" s="60">
        <v>2760898</v>
      </c>
      <c r="J34" s="60">
        <v>6470507</v>
      </c>
      <c r="K34" s="60">
        <v>1713050</v>
      </c>
      <c r="L34" s="60">
        <v>3631256</v>
      </c>
      <c r="M34" s="60">
        <v>2078094</v>
      </c>
      <c r="N34" s="60">
        <v>7422400</v>
      </c>
      <c r="O34" s="60">
        <v>2343444</v>
      </c>
      <c r="P34" s="60">
        <v>2789022</v>
      </c>
      <c r="Q34" s="60">
        <v>3046424</v>
      </c>
      <c r="R34" s="60">
        <v>8178890</v>
      </c>
      <c r="S34" s="60">
        <v>1839508</v>
      </c>
      <c r="T34" s="60">
        <v>1260688</v>
      </c>
      <c r="U34" s="60">
        <v>1446887</v>
      </c>
      <c r="V34" s="60">
        <v>4547083</v>
      </c>
      <c r="W34" s="60">
        <v>26618880</v>
      </c>
      <c r="X34" s="60">
        <v>34043463</v>
      </c>
      <c r="Y34" s="60">
        <v>-7424583</v>
      </c>
      <c r="Z34" s="140">
        <v>-21.81</v>
      </c>
      <c r="AA34" s="155">
        <v>35064000</v>
      </c>
    </row>
    <row r="35" spans="1:27" ht="13.5">
      <c r="A35" s="181" t="s">
        <v>122</v>
      </c>
      <c r="B35" s="185"/>
      <c r="C35" s="155">
        <v>3772040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100261473</v>
      </c>
      <c r="D36" s="188">
        <f>SUM(D25:D35)</f>
        <v>0</v>
      </c>
      <c r="E36" s="189">
        <f t="shared" si="1"/>
        <v>107576658</v>
      </c>
      <c r="F36" s="190">
        <f t="shared" si="1"/>
        <v>107576658</v>
      </c>
      <c r="G36" s="190">
        <f t="shared" si="1"/>
        <v>7692075</v>
      </c>
      <c r="H36" s="190">
        <f t="shared" si="1"/>
        <v>6882071</v>
      </c>
      <c r="I36" s="190">
        <f t="shared" si="1"/>
        <v>8949926</v>
      </c>
      <c r="J36" s="190">
        <f t="shared" si="1"/>
        <v>23524072</v>
      </c>
      <c r="K36" s="190">
        <f t="shared" si="1"/>
        <v>5520208</v>
      </c>
      <c r="L36" s="190">
        <f t="shared" si="1"/>
        <v>8889640</v>
      </c>
      <c r="M36" s="190">
        <f t="shared" si="1"/>
        <v>5717526</v>
      </c>
      <c r="N36" s="190">
        <f t="shared" si="1"/>
        <v>20127374</v>
      </c>
      <c r="O36" s="190">
        <f t="shared" si="1"/>
        <v>7622055</v>
      </c>
      <c r="P36" s="190">
        <f t="shared" si="1"/>
        <v>7098709</v>
      </c>
      <c r="Q36" s="190">
        <f t="shared" si="1"/>
        <v>7917833</v>
      </c>
      <c r="R36" s="190">
        <f t="shared" si="1"/>
        <v>22638597</v>
      </c>
      <c r="S36" s="190">
        <f t="shared" si="1"/>
        <v>7472926</v>
      </c>
      <c r="T36" s="190">
        <f t="shared" si="1"/>
        <v>5364032</v>
      </c>
      <c r="U36" s="190">
        <f t="shared" si="1"/>
        <v>6692358</v>
      </c>
      <c r="V36" s="190">
        <f t="shared" si="1"/>
        <v>19529316</v>
      </c>
      <c r="W36" s="190">
        <f t="shared" si="1"/>
        <v>85819359</v>
      </c>
      <c r="X36" s="190">
        <f t="shared" si="1"/>
        <v>104801821</v>
      </c>
      <c r="Y36" s="190">
        <f t="shared" si="1"/>
        <v>-18982462</v>
      </c>
      <c r="Z36" s="191">
        <f>+IF(X36&lt;&gt;0,+(Y36/X36)*100,0)</f>
        <v>-18.112721533722205</v>
      </c>
      <c r="AA36" s="188">
        <f>SUM(AA25:AA35)</f>
        <v>107576658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-12401922</v>
      </c>
      <c r="D38" s="199">
        <f>+D22-D36</f>
        <v>0</v>
      </c>
      <c r="E38" s="200">
        <f t="shared" si="2"/>
        <v>2659464</v>
      </c>
      <c r="F38" s="106">
        <f t="shared" si="2"/>
        <v>2659464</v>
      </c>
      <c r="G38" s="106">
        <f t="shared" si="2"/>
        <v>18586818</v>
      </c>
      <c r="H38" s="106">
        <f t="shared" si="2"/>
        <v>-2818862</v>
      </c>
      <c r="I38" s="106">
        <f t="shared" si="2"/>
        <v>-6307778</v>
      </c>
      <c r="J38" s="106">
        <f t="shared" si="2"/>
        <v>9460178</v>
      </c>
      <c r="K38" s="106">
        <f t="shared" si="2"/>
        <v>-1752737</v>
      </c>
      <c r="L38" s="106">
        <f t="shared" si="2"/>
        <v>10639744</v>
      </c>
      <c r="M38" s="106">
        <f t="shared" si="2"/>
        <v>-2538422</v>
      </c>
      <c r="N38" s="106">
        <f t="shared" si="2"/>
        <v>6348585</v>
      </c>
      <c r="O38" s="106">
        <f t="shared" si="2"/>
        <v>-5215918</v>
      </c>
      <c r="P38" s="106">
        <f t="shared" si="2"/>
        <v>-6185863</v>
      </c>
      <c r="Q38" s="106">
        <f t="shared" si="2"/>
        <v>14705200</v>
      </c>
      <c r="R38" s="106">
        <f t="shared" si="2"/>
        <v>3303419</v>
      </c>
      <c r="S38" s="106">
        <f t="shared" si="2"/>
        <v>-5119156</v>
      </c>
      <c r="T38" s="106">
        <f t="shared" si="2"/>
        <v>-2281005</v>
      </c>
      <c r="U38" s="106">
        <f t="shared" si="2"/>
        <v>-3963346</v>
      </c>
      <c r="V38" s="106">
        <f t="shared" si="2"/>
        <v>-11363507</v>
      </c>
      <c r="W38" s="106">
        <f t="shared" si="2"/>
        <v>7748675</v>
      </c>
      <c r="X38" s="106">
        <f>IF(F22=F36,0,X22-X36)</f>
        <v>4629997</v>
      </c>
      <c r="Y38" s="106">
        <f t="shared" si="2"/>
        <v>3118678</v>
      </c>
      <c r="Z38" s="201">
        <f>+IF(X38&lt;&gt;0,+(Y38/X38)*100,0)</f>
        <v>67.35809980006466</v>
      </c>
      <c r="AA38" s="199">
        <f>+AA22-AA36</f>
        <v>2659464</v>
      </c>
    </row>
    <row r="39" spans="1:27" ht="13.5">
      <c r="A39" s="181" t="s">
        <v>46</v>
      </c>
      <c r="B39" s="185"/>
      <c r="C39" s="155">
        <v>38737185</v>
      </c>
      <c r="D39" s="155">
        <v>0</v>
      </c>
      <c r="E39" s="156">
        <v>34691500</v>
      </c>
      <c r="F39" s="60">
        <v>34691500</v>
      </c>
      <c r="G39" s="60">
        <v>0</v>
      </c>
      <c r="H39" s="60">
        <v>3088</v>
      </c>
      <c r="I39" s="60">
        <v>0</v>
      </c>
      <c r="J39" s="60">
        <v>3088</v>
      </c>
      <c r="K39" s="60">
        <v>0</v>
      </c>
      <c r="L39" s="60">
        <v>0</v>
      </c>
      <c r="M39" s="60">
        <v>7347311</v>
      </c>
      <c r="N39" s="60">
        <v>7347311</v>
      </c>
      <c r="O39" s="60">
        <v>0</v>
      </c>
      <c r="P39" s="60">
        <v>1025862</v>
      </c>
      <c r="Q39" s="60">
        <v>6862928</v>
      </c>
      <c r="R39" s="60">
        <v>7888790</v>
      </c>
      <c r="S39" s="60">
        <v>0</v>
      </c>
      <c r="T39" s="60">
        <v>0</v>
      </c>
      <c r="U39" s="60">
        <v>0</v>
      </c>
      <c r="V39" s="60">
        <v>0</v>
      </c>
      <c r="W39" s="60">
        <v>15239189</v>
      </c>
      <c r="X39" s="60">
        <v>34691500</v>
      </c>
      <c r="Y39" s="60">
        <v>-19452311</v>
      </c>
      <c r="Z39" s="140">
        <v>-56.07</v>
      </c>
      <c r="AA39" s="155">
        <v>34691500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26335263</v>
      </c>
      <c r="D42" s="206">
        <f>SUM(D38:D41)</f>
        <v>0</v>
      </c>
      <c r="E42" s="207">
        <f t="shared" si="3"/>
        <v>37350964</v>
      </c>
      <c r="F42" s="88">
        <f t="shared" si="3"/>
        <v>37350964</v>
      </c>
      <c r="G42" s="88">
        <f t="shared" si="3"/>
        <v>18586818</v>
      </c>
      <c r="H42" s="88">
        <f t="shared" si="3"/>
        <v>-2815774</v>
      </c>
      <c r="I42" s="88">
        <f t="shared" si="3"/>
        <v>-6307778</v>
      </c>
      <c r="J42" s="88">
        <f t="shared" si="3"/>
        <v>9463266</v>
      </c>
      <c r="K42" s="88">
        <f t="shared" si="3"/>
        <v>-1752737</v>
      </c>
      <c r="L42" s="88">
        <f t="shared" si="3"/>
        <v>10639744</v>
      </c>
      <c r="M42" s="88">
        <f t="shared" si="3"/>
        <v>4808889</v>
      </c>
      <c r="N42" s="88">
        <f t="shared" si="3"/>
        <v>13695896</v>
      </c>
      <c r="O42" s="88">
        <f t="shared" si="3"/>
        <v>-5215918</v>
      </c>
      <c r="P42" s="88">
        <f t="shared" si="3"/>
        <v>-5160001</v>
      </c>
      <c r="Q42" s="88">
        <f t="shared" si="3"/>
        <v>21568128</v>
      </c>
      <c r="R42" s="88">
        <f t="shared" si="3"/>
        <v>11192209</v>
      </c>
      <c r="S42" s="88">
        <f t="shared" si="3"/>
        <v>-5119156</v>
      </c>
      <c r="T42" s="88">
        <f t="shared" si="3"/>
        <v>-2281005</v>
      </c>
      <c r="U42" s="88">
        <f t="shared" si="3"/>
        <v>-3963346</v>
      </c>
      <c r="V42" s="88">
        <f t="shared" si="3"/>
        <v>-11363507</v>
      </c>
      <c r="W42" s="88">
        <f t="shared" si="3"/>
        <v>22987864</v>
      </c>
      <c r="X42" s="88">
        <f t="shared" si="3"/>
        <v>39321497</v>
      </c>
      <c r="Y42" s="88">
        <f t="shared" si="3"/>
        <v>-16333633</v>
      </c>
      <c r="Z42" s="208">
        <f>+IF(X42&lt;&gt;0,+(Y42/X42)*100,0)</f>
        <v>-41.538685569371886</v>
      </c>
      <c r="AA42" s="206">
        <f>SUM(AA38:AA41)</f>
        <v>37350964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26335263</v>
      </c>
      <c r="D44" s="210">
        <f>+D42-D43</f>
        <v>0</v>
      </c>
      <c r="E44" s="211">
        <f t="shared" si="4"/>
        <v>37350964</v>
      </c>
      <c r="F44" s="77">
        <f t="shared" si="4"/>
        <v>37350964</v>
      </c>
      <c r="G44" s="77">
        <f t="shared" si="4"/>
        <v>18586818</v>
      </c>
      <c r="H44" s="77">
        <f t="shared" si="4"/>
        <v>-2815774</v>
      </c>
      <c r="I44" s="77">
        <f t="shared" si="4"/>
        <v>-6307778</v>
      </c>
      <c r="J44" s="77">
        <f t="shared" si="4"/>
        <v>9463266</v>
      </c>
      <c r="K44" s="77">
        <f t="shared" si="4"/>
        <v>-1752737</v>
      </c>
      <c r="L44" s="77">
        <f t="shared" si="4"/>
        <v>10639744</v>
      </c>
      <c r="M44" s="77">
        <f t="shared" si="4"/>
        <v>4808889</v>
      </c>
      <c r="N44" s="77">
        <f t="shared" si="4"/>
        <v>13695896</v>
      </c>
      <c r="O44" s="77">
        <f t="shared" si="4"/>
        <v>-5215918</v>
      </c>
      <c r="P44" s="77">
        <f t="shared" si="4"/>
        <v>-5160001</v>
      </c>
      <c r="Q44" s="77">
        <f t="shared" si="4"/>
        <v>21568128</v>
      </c>
      <c r="R44" s="77">
        <f t="shared" si="4"/>
        <v>11192209</v>
      </c>
      <c r="S44" s="77">
        <f t="shared" si="4"/>
        <v>-5119156</v>
      </c>
      <c r="T44" s="77">
        <f t="shared" si="4"/>
        <v>-2281005</v>
      </c>
      <c r="U44" s="77">
        <f t="shared" si="4"/>
        <v>-3963346</v>
      </c>
      <c r="V44" s="77">
        <f t="shared" si="4"/>
        <v>-11363507</v>
      </c>
      <c r="W44" s="77">
        <f t="shared" si="4"/>
        <v>22987864</v>
      </c>
      <c r="X44" s="77">
        <f t="shared" si="4"/>
        <v>39321497</v>
      </c>
      <c r="Y44" s="77">
        <f t="shared" si="4"/>
        <v>-16333633</v>
      </c>
      <c r="Z44" s="212">
        <f>+IF(X44&lt;&gt;0,+(Y44/X44)*100,0)</f>
        <v>-41.538685569371886</v>
      </c>
      <c r="AA44" s="210">
        <f>+AA42-AA43</f>
        <v>37350964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26335263</v>
      </c>
      <c r="D46" s="206">
        <f>SUM(D44:D45)</f>
        <v>0</v>
      </c>
      <c r="E46" s="207">
        <f t="shared" si="5"/>
        <v>37350964</v>
      </c>
      <c r="F46" s="88">
        <f t="shared" si="5"/>
        <v>37350964</v>
      </c>
      <c r="G46" s="88">
        <f t="shared" si="5"/>
        <v>18586818</v>
      </c>
      <c r="H46" s="88">
        <f t="shared" si="5"/>
        <v>-2815774</v>
      </c>
      <c r="I46" s="88">
        <f t="shared" si="5"/>
        <v>-6307778</v>
      </c>
      <c r="J46" s="88">
        <f t="shared" si="5"/>
        <v>9463266</v>
      </c>
      <c r="K46" s="88">
        <f t="shared" si="5"/>
        <v>-1752737</v>
      </c>
      <c r="L46" s="88">
        <f t="shared" si="5"/>
        <v>10639744</v>
      </c>
      <c r="M46" s="88">
        <f t="shared" si="5"/>
        <v>4808889</v>
      </c>
      <c r="N46" s="88">
        <f t="shared" si="5"/>
        <v>13695896</v>
      </c>
      <c r="O46" s="88">
        <f t="shared" si="5"/>
        <v>-5215918</v>
      </c>
      <c r="P46" s="88">
        <f t="shared" si="5"/>
        <v>-5160001</v>
      </c>
      <c r="Q46" s="88">
        <f t="shared" si="5"/>
        <v>21568128</v>
      </c>
      <c r="R46" s="88">
        <f t="shared" si="5"/>
        <v>11192209</v>
      </c>
      <c r="S46" s="88">
        <f t="shared" si="5"/>
        <v>-5119156</v>
      </c>
      <c r="T46" s="88">
        <f t="shared" si="5"/>
        <v>-2281005</v>
      </c>
      <c r="U46" s="88">
        <f t="shared" si="5"/>
        <v>-3963346</v>
      </c>
      <c r="V46" s="88">
        <f t="shared" si="5"/>
        <v>-11363507</v>
      </c>
      <c r="W46" s="88">
        <f t="shared" si="5"/>
        <v>22987864</v>
      </c>
      <c r="X46" s="88">
        <f t="shared" si="5"/>
        <v>39321497</v>
      </c>
      <c r="Y46" s="88">
        <f t="shared" si="5"/>
        <v>-16333633</v>
      </c>
      <c r="Z46" s="208">
        <f>+IF(X46&lt;&gt;0,+(Y46/X46)*100,0)</f>
        <v>-41.538685569371886</v>
      </c>
      <c r="AA46" s="206">
        <f>SUM(AA44:AA45)</f>
        <v>37350964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26335263</v>
      </c>
      <c r="D48" s="217">
        <f>SUM(D46:D47)</f>
        <v>0</v>
      </c>
      <c r="E48" s="218">
        <f t="shared" si="6"/>
        <v>37350964</v>
      </c>
      <c r="F48" s="219">
        <f t="shared" si="6"/>
        <v>37350964</v>
      </c>
      <c r="G48" s="219">
        <f t="shared" si="6"/>
        <v>18586818</v>
      </c>
      <c r="H48" s="220">
        <f t="shared" si="6"/>
        <v>-2815774</v>
      </c>
      <c r="I48" s="220">
        <f t="shared" si="6"/>
        <v>-6307778</v>
      </c>
      <c r="J48" s="220">
        <f t="shared" si="6"/>
        <v>9463266</v>
      </c>
      <c r="K48" s="220">
        <f t="shared" si="6"/>
        <v>-1752737</v>
      </c>
      <c r="L48" s="220">
        <f t="shared" si="6"/>
        <v>10639744</v>
      </c>
      <c r="M48" s="219">
        <f t="shared" si="6"/>
        <v>4808889</v>
      </c>
      <c r="N48" s="219">
        <f t="shared" si="6"/>
        <v>13695896</v>
      </c>
      <c r="O48" s="220">
        <f t="shared" si="6"/>
        <v>-5215918</v>
      </c>
      <c r="P48" s="220">
        <f t="shared" si="6"/>
        <v>-5160001</v>
      </c>
      <c r="Q48" s="220">
        <f t="shared" si="6"/>
        <v>21568128</v>
      </c>
      <c r="R48" s="220">
        <f t="shared" si="6"/>
        <v>11192209</v>
      </c>
      <c r="S48" s="220">
        <f t="shared" si="6"/>
        <v>-5119156</v>
      </c>
      <c r="T48" s="219">
        <f t="shared" si="6"/>
        <v>-2281005</v>
      </c>
      <c r="U48" s="219">
        <f t="shared" si="6"/>
        <v>-3963346</v>
      </c>
      <c r="V48" s="220">
        <f t="shared" si="6"/>
        <v>-11363507</v>
      </c>
      <c r="W48" s="220">
        <f t="shared" si="6"/>
        <v>22987864</v>
      </c>
      <c r="X48" s="220">
        <f t="shared" si="6"/>
        <v>39321497</v>
      </c>
      <c r="Y48" s="220">
        <f t="shared" si="6"/>
        <v>-16333633</v>
      </c>
      <c r="Z48" s="221">
        <f>+IF(X48&lt;&gt;0,+(Y48/X48)*100,0)</f>
        <v>-41.538685569371886</v>
      </c>
      <c r="AA48" s="222">
        <f>SUM(AA46:AA47)</f>
        <v>37350964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780000</v>
      </c>
      <c r="F5" s="100">
        <f t="shared" si="0"/>
        <v>780000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0</v>
      </c>
      <c r="X5" s="100">
        <f t="shared" si="0"/>
        <v>780000</v>
      </c>
      <c r="Y5" s="100">
        <f t="shared" si="0"/>
        <v>-780000</v>
      </c>
      <c r="Z5" s="137">
        <f>+IF(X5&lt;&gt;0,+(Y5/X5)*100,0)</f>
        <v>-100</v>
      </c>
      <c r="AA5" s="153">
        <f>SUM(AA6:AA8)</f>
        <v>780000</v>
      </c>
    </row>
    <row r="6" spans="1:27" ht="13.5">
      <c r="A6" s="138" t="s">
        <v>75</v>
      </c>
      <c r="B6" s="136"/>
      <c r="C6" s="155"/>
      <c r="D6" s="155"/>
      <c r="E6" s="156">
        <v>100000</v>
      </c>
      <c r="F6" s="60">
        <v>100000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100000</v>
      </c>
      <c r="Y6" s="60">
        <v>-100000</v>
      </c>
      <c r="Z6" s="140">
        <v>-100</v>
      </c>
      <c r="AA6" s="62">
        <v>100000</v>
      </c>
    </row>
    <row r="7" spans="1:27" ht="13.5">
      <c r="A7" s="138" t="s">
        <v>76</v>
      </c>
      <c r="B7" s="136"/>
      <c r="C7" s="157"/>
      <c r="D7" s="157"/>
      <c r="E7" s="158">
        <v>30000</v>
      </c>
      <c r="F7" s="159">
        <v>30000</v>
      </c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>
        <v>30000</v>
      </c>
      <c r="Y7" s="159">
        <v>-30000</v>
      </c>
      <c r="Z7" s="141">
        <v>-100</v>
      </c>
      <c r="AA7" s="225">
        <v>30000</v>
      </c>
    </row>
    <row r="8" spans="1:27" ht="13.5">
      <c r="A8" s="138" t="s">
        <v>77</v>
      </c>
      <c r="B8" s="136"/>
      <c r="C8" s="155"/>
      <c r="D8" s="155"/>
      <c r="E8" s="156">
        <v>650000</v>
      </c>
      <c r="F8" s="60">
        <v>650000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650000</v>
      </c>
      <c r="Y8" s="60">
        <v>-650000</v>
      </c>
      <c r="Z8" s="140">
        <v>-100</v>
      </c>
      <c r="AA8" s="62">
        <v>650000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6600000</v>
      </c>
      <c r="F9" s="100">
        <f t="shared" si="1"/>
        <v>6600000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1207288</v>
      </c>
      <c r="M9" s="100">
        <f t="shared" si="1"/>
        <v>1085659</v>
      </c>
      <c r="N9" s="100">
        <f t="shared" si="1"/>
        <v>2292947</v>
      </c>
      <c r="O9" s="100">
        <f t="shared" si="1"/>
        <v>0</v>
      </c>
      <c r="P9" s="100">
        <f t="shared" si="1"/>
        <v>473117</v>
      </c>
      <c r="Q9" s="100">
        <f t="shared" si="1"/>
        <v>0</v>
      </c>
      <c r="R9" s="100">
        <f t="shared" si="1"/>
        <v>473117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2766064</v>
      </c>
      <c r="X9" s="100">
        <f t="shared" si="1"/>
        <v>6600000</v>
      </c>
      <c r="Y9" s="100">
        <f t="shared" si="1"/>
        <v>-3833936</v>
      </c>
      <c r="Z9" s="137">
        <f>+IF(X9&lt;&gt;0,+(Y9/X9)*100,0)</f>
        <v>-58.089939393939396</v>
      </c>
      <c r="AA9" s="102">
        <f>SUM(AA10:AA14)</f>
        <v>6600000</v>
      </c>
    </row>
    <row r="10" spans="1:27" ht="13.5">
      <c r="A10" s="138" t="s">
        <v>79</v>
      </c>
      <c r="B10" s="136"/>
      <c r="C10" s="155"/>
      <c r="D10" s="155"/>
      <c r="E10" s="156">
        <v>6150000</v>
      </c>
      <c r="F10" s="60">
        <v>6150000</v>
      </c>
      <c r="G10" s="60"/>
      <c r="H10" s="60"/>
      <c r="I10" s="60"/>
      <c r="J10" s="60"/>
      <c r="K10" s="60"/>
      <c r="L10" s="60">
        <v>1207288</v>
      </c>
      <c r="M10" s="60">
        <v>1085659</v>
      </c>
      <c r="N10" s="60">
        <v>2292947</v>
      </c>
      <c r="O10" s="60"/>
      <c r="P10" s="60">
        <v>473117</v>
      </c>
      <c r="Q10" s="60"/>
      <c r="R10" s="60">
        <v>473117</v>
      </c>
      <c r="S10" s="60"/>
      <c r="T10" s="60"/>
      <c r="U10" s="60"/>
      <c r="V10" s="60"/>
      <c r="W10" s="60">
        <v>2766064</v>
      </c>
      <c r="X10" s="60">
        <v>6150000</v>
      </c>
      <c r="Y10" s="60">
        <v>-3383936</v>
      </c>
      <c r="Z10" s="140">
        <v>-55.02</v>
      </c>
      <c r="AA10" s="62">
        <v>6150000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>
        <v>450000</v>
      </c>
      <c r="F12" s="60">
        <v>450000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450000</v>
      </c>
      <c r="Y12" s="60">
        <v>-450000</v>
      </c>
      <c r="Z12" s="140">
        <v>-100</v>
      </c>
      <c r="AA12" s="62">
        <v>450000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13241500</v>
      </c>
      <c r="F15" s="100">
        <f t="shared" si="2"/>
        <v>13241500</v>
      </c>
      <c r="G15" s="100">
        <f t="shared" si="2"/>
        <v>580065</v>
      </c>
      <c r="H15" s="100">
        <f t="shared" si="2"/>
        <v>0</v>
      </c>
      <c r="I15" s="100">
        <f t="shared" si="2"/>
        <v>0</v>
      </c>
      <c r="J15" s="100">
        <f t="shared" si="2"/>
        <v>580065</v>
      </c>
      <c r="K15" s="100">
        <f t="shared" si="2"/>
        <v>0</v>
      </c>
      <c r="L15" s="100">
        <f t="shared" si="2"/>
        <v>705780</v>
      </c>
      <c r="M15" s="100">
        <f t="shared" si="2"/>
        <v>385899</v>
      </c>
      <c r="N15" s="100">
        <f t="shared" si="2"/>
        <v>1091679</v>
      </c>
      <c r="O15" s="100">
        <f t="shared" si="2"/>
        <v>114000</v>
      </c>
      <c r="P15" s="100">
        <f t="shared" si="2"/>
        <v>496826</v>
      </c>
      <c r="Q15" s="100">
        <f t="shared" si="2"/>
        <v>3211418</v>
      </c>
      <c r="R15" s="100">
        <f t="shared" si="2"/>
        <v>3822244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5493988</v>
      </c>
      <c r="X15" s="100">
        <f t="shared" si="2"/>
        <v>13241500</v>
      </c>
      <c r="Y15" s="100">
        <f t="shared" si="2"/>
        <v>-7747512</v>
      </c>
      <c r="Z15" s="137">
        <f>+IF(X15&lt;&gt;0,+(Y15/X15)*100,0)</f>
        <v>-58.50932296190009</v>
      </c>
      <c r="AA15" s="102">
        <f>SUM(AA16:AA18)</f>
        <v>13241500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138" t="s">
        <v>86</v>
      </c>
      <c r="B17" s="136"/>
      <c r="C17" s="155"/>
      <c r="D17" s="155"/>
      <c r="E17" s="156">
        <v>13241500</v>
      </c>
      <c r="F17" s="60">
        <v>13241500</v>
      </c>
      <c r="G17" s="60">
        <v>580065</v>
      </c>
      <c r="H17" s="60"/>
      <c r="I17" s="60"/>
      <c r="J17" s="60">
        <v>580065</v>
      </c>
      <c r="K17" s="60"/>
      <c r="L17" s="60">
        <v>705780</v>
      </c>
      <c r="M17" s="60">
        <v>385899</v>
      </c>
      <c r="N17" s="60">
        <v>1091679</v>
      </c>
      <c r="O17" s="60">
        <v>114000</v>
      </c>
      <c r="P17" s="60">
        <v>496826</v>
      </c>
      <c r="Q17" s="60">
        <v>3211418</v>
      </c>
      <c r="R17" s="60">
        <v>3822244</v>
      </c>
      <c r="S17" s="60"/>
      <c r="T17" s="60"/>
      <c r="U17" s="60"/>
      <c r="V17" s="60"/>
      <c r="W17" s="60">
        <v>5493988</v>
      </c>
      <c r="X17" s="60">
        <v>13241500</v>
      </c>
      <c r="Y17" s="60">
        <v>-7747512</v>
      </c>
      <c r="Z17" s="140">
        <v>-58.51</v>
      </c>
      <c r="AA17" s="62">
        <v>13241500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18700000</v>
      </c>
      <c r="F19" s="100">
        <f t="shared" si="3"/>
        <v>18700000</v>
      </c>
      <c r="G19" s="100">
        <f t="shared" si="3"/>
        <v>2423321</v>
      </c>
      <c r="H19" s="100">
        <f t="shared" si="3"/>
        <v>0</v>
      </c>
      <c r="I19" s="100">
        <f t="shared" si="3"/>
        <v>5719731</v>
      </c>
      <c r="J19" s="100">
        <f t="shared" si="3"/>
        <v>8143052</v>
      </c>
      <c r="K19" s="100">
        <f t="shared" si="3"/>
        <v>1068966</v>
      </c>
      <c r="L19" s="100">
        <f t="shared" si="3"/>
        <v>0</v>
      </c>
      <c r="M19" s="100">
        <f t="shared" si="3"/>
        <v>0</v>
      </c>
      <c r="N19" s="100">
        <f t="shared" si="3"/>
        <v>1068966</v>
      </c>
      <c r="O19" s="100">
        <f t="shared" si="3"/>
        <v>0</v>
      </c>
      <c r="P19" s="100">
        <f t="shared" si="3"/>
        <v>0</v>
      </c>
      <c r="Q19" s="100">
        <f t="shared" si="3"/>
        <v>3540378</v>
      </c>
      <c r="R19" s="100">
        <f t="shared" si="3"/>
        <v>3540378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12752396</v>
      </c>
      <c r="X19" s="100">
        <f t="shared" si="3"/>
        <v>18700000</v>
      </c>
      <c r="Y19" s="100">
        <f t="shared" si="3"/>
        <v>-5947604</v>
      </c>
      <c r="Z19" s="137">
        <f>+IF(X19&lt;&gt;0,+(Y19/X19)*100,0)</f>
        <v>-31.805368983957223</v>
      </c>
      <c r="AA19" s="102">
        <f>SUM(AA20:AA23)</f>
        <v>18700000</v>
      </c>
    </row>
    <row r="20" spans="1:27" ht="13.5">
      <c r="A20" s="138" t="s">
        <v>89</v>
      </c>
      <c r="B20" s="136"/>
      <c r="C20" s="155"/>
      <c r="D20" s="155"/>
      <c r="E20" s="156">
        <v>18700000</v>
      </c>
      <c r="F20" s="60">
        <v>18700000</v>
      </c>
      <c r="G20" s="60">
        <v>2423321</v>
      </c>
      <c r="H20" s="60"/>
      <c r="I20" s="60">
        <v>5719731</v>
      </c>
      <c r="J20" s="60">
        <v>8143052</v>
      </c>
      <c r="K20" s="60">
        <v>1068966</v>
      </c>
      <c r="L20" s="60"/>
      <c r="M20" s="60"/>
      <c r="N20" s="60">
        <v>1068966</v>
      </c>
      <c r="O20" s="60"/>
      <c r="P20" s="60"/>
      <c r="Q20" s="60">
        <v>3540378</v>
      </c>
      <c r="R20" s="60">
        <v>3540378</v>
      </c>
      <c r="S20" s="60"/>
      <c r="T20" s="60"/>
      <c r="U20" s="60"/>
      <c r="V20" s="60"/>
      <c r="W20" s="60">
        <v>12752396</v>
      </c>
      <c r="X20" s="60">
        <v>18700000</v>
      </c>
      <c r="Y20" s="60">
        <v>-5947604</v>
      </c>
      <c r="Z20" s="140">
        <v>-31.81</v>
      </c>
      <c r="AA20" s="62">
        <v>18700000</v>
      </c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0</v>
      </c>
      <c r="D25" s="217">
        <f>+D5+D9+D15+D19+D24</f>
        <v>0</v>
      </c>
      <c r="E25" s="230">
        <f t="shared" si="4"/>
        <v>39321500</v>
      </c>
      <c r="F25" s="219">
        <f t="shared" si="4"/>
        <v>39321500</v>
      </c>
      <c r="G25" s="219">
        <f t="shared" si="4"/>
        <v>3003386</v>
      </c>
      <c r="H25" s="219">
        <f t="shared" si="4"/>
        <v>0</v>
      </c>
      <c r="I25" s="219">
        <f t="shared" si="4"/>
        <v>5719731</v>
      </c>
      <c r="J25" s="219">
        <f t="shared" si="4"/>
        <v>8723117</v>
      </c>
      <c r="K25" s="219">
        <f t="shared" si="4"/>
        <v>1068966</v>
      </c>
      <c r="L25" s="219">
        <f t="shared" si="4"/>
        <v>1913068</v>
      </c>
      <c r="M25" s="219">
        <f t="shared" si="4"/>
        <v>1471558</v>
      </c>
      <c r="N25" s="219">
        <f t="shared" si="4"/>
        <v>4453592</v>
      </c>
      <c r="O25" s="219">
        <f t="shared" si="4"/>
        <v>114000</v>
      </c>
      <c r="P25" s="219">
        <f t="shared" si="4"/>
        <v>969943</v>
      </c>
      <c r="Q25" s="219">
        <f t="shared" si="4"/>
        <v>6751796</v>
      </c>
      <c r="R25" s="219">
        <f t="shared" si="4"/>
        <v>7835739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21012448</v>
      </c>
      <c r="X25" s="219">
        <f t="shared" si="4"/>
        <v>39321500</v>
      </c>
      <c r="Y25" s="219">
        <f t="shared" si="4"/>
        <v>-18309052</v>
      </c>
      <c r="Z25" s="231">
        <f>+IF(X25&lt;&gt;0,+(Y25/X25)*100,0)</f>
        <v>-46.5624454814796</v>
      </c>
      <c r="AA25" s="232">
        <f>+AA5+AA9+AA15+AA19+AA24</f>
        <v>39321500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/>
      <c r="D28" s="155"/>
      <c r="E28" s="156">
        <v>34691500</v>
      </c>
      <c r="F28" s="60">
        <v>34691500</v>
      </c>
      <c r="G28" s="60">
        <v>580065</v>
      </c>
      <c r="H28" s="60"/>
      <c r="I28" s="60">
        <v>5719731</v>
      </c>
      <c r="J28" s="60">
        <v>6299796</v>
      </c>
      <c r="K28" s="60">
        <v>1068966</v>
      </c>
      <c r="L28" s="60">
        <v>1913068</v>
      </c>
      <c r="M28" s="60">
        <v>1471558</v>
      </c>
      <c r="N28" s="60">
        <v>4453592</v>
      </c>
      <c r="O28" s="60">
        <v>114000</v>
      </c>
      <c r="P28" s="60">
        <v>969943</v>
      </c>
      <c r="Q28" s="60">
        <v>6751796</v>
      </c>
      <c r="R28" s="60">
        <v>7835739</v>
      </c>
      <c r="S28" s="60"/>
      <c r="T28" s="60"/>
      <c r="U28" s="60"/>
      <c r="V28" s="60"/>
      <c r="W28" s="60">
        <v>18589127</v>
      </c>
      <c r="X28" s="60">
        <v>34691500</v>
      </c>
      <c r="Y28" s="60">
        <v>-16102373</v>
      </c>
      <c r="Z28" s="140">
        <v>-46.42</v>
      </c>
      <c r="AA28" s="155">
        <v>34691500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>
        <v>2423321</v>
      </c>
      <c r="H29" s="60"/>
      <c r="I29" s="60"/>
      <c r="J29" s="60">
        <v>2423321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>
        <v>2423321</v>
      </c>
      <c r="X29" s="60"/>
      <c r="Y29" s="60">
        <v>2423321</v>
      </c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0</v>
      </c>
      <c r="D32" s="210">
        <f>SUM(D28:D31)</f>
        <v>0</v>
      </c>
      <c r="E32" s="211">
        <f t="shared" si="5"/>
        <v>34691500</v>
      </c>
      <c r="F32" s="77">
        <f t="shared" si="5"/>
        <v>34691500</v>
      </c>
      <c r="G32" s="77">
        <f t="shared" si="5"/>
        <v>3003386</v>
      </c>
      <c r="H32" s="77">
        <f t="shared" si="5"/>
        <v>0</v>
      </c>
      <c r="I32" s="77">
        <f t="shared" si="5"/>
        <v>5719731</v>
      </c>
      <c r="J32" s="77">
        <f t="shared" si="5"/>
        <v>8723117</v>
      </c>
      <c r="K32" s="77">
        <f t="shared" si="5"/>
        <v>1068966</v>
      </c>
      <c r="L32" s="77">
        <f t="shared" si="5"/>
        <v>1913068</v>
      </c>
      <c r="M32" s="77">
        <f t="shared" si="5"/>
        <v>1471558</v>
      </c>
      <c r="N32" s="77">
        <f t="shared" si="5"/>
        <v>4453592</v>
      </c>
      <c r="O32" s="77">
        <f t="shared" si="5"/>
        <v>114000</v>
      </c>
      <c r="P32" s="77">
        <f t="shared" si="5"/>
        <v>969943</v>
      </c>
      <c r="Q32" s="77">
        <f t="shared" si="5"/>
        <v>6751796</v>
      </c>
      <c r="R32" s="77">
        <f t="shared" si="5"/>
        <v>7835739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21012448</v>
      </c>
      <c r="X32" s="77">
        <f t="shared" si="5"/>
        <v>34691500</v>
      </c>
      <c r="Y32" s="77">
        <f t="shared" si="5"/>
        <v>-13679052</v>
      </c>
      <c r="Z32" s="212">
        <f>+IF(X32&lt;&gt;0,+(Y32/X32)*100,0)</f>
        <v>-39.43055791764553</v>
      </c>
      <c r="AA32" s="79">
        <f>SUM(AA28:AA31)</f>
        <v>34691500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/>
      <c r="D35" s="155"/>
      <c r="E35" s="156">
        <v>4630000</v>
      </c>
      <c r="F35" s="60">
        <v>4630000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>
        <v>4630000</v>
      </c>
      <c r="Y35" s="60">
        <v>-4630000</v>
      </c>
      <c r="Z35" s="140">
        <v>-100</v>
      </c>
      <c r="AA35" s="62">
        <v>4630000</v>
      </c>
    </row>
    <row r="36" spans="1:27" ht="13.5">
      <c r="A36" s="238" t="s">
        <v>139</v>
      </c>
      <c r="B36" s="149"/>
      <c r="C36" s="222">
        <f aca="true" t="shared" si="6" ref="C36:Y36">SUM(C32:C35)</f>
        <v>0</v>
      </c>
      <c r="D36" s="222">
        <f>SUM(D32:D35)</f>
        <v>0</v>
      </c>
      <c r="E36" s="218">
        <f t="shared" si="6"/>
        <v>39321500</v>
      </c>
      <c r="F36" s="220">
        <f t="shared" si="6"/>
        <v>39321500</v>
      </c>
      <c r="G36" s="220">
        <f t="shared" si="6"/>
        <v>3003386</v>
      </c>
      <c r="H36" s="220">
        <f t="shared" si="6"/>
        <v>0</v>
      </c>
      <c r="I36" s="220">
        <f t="shared" si="6"/>
        <v>5719731</v>
      </c>
      <c r="J36" s="220">
        <f t="shared" si="6"/>
        <v>8723117</v>
      </c>
      <c r="K36" s="220">
        <f t="shared" si="6"/>
        <v>1068966</v>
      </c>
      <c r="L36" s="220">
        <f t="shared" si="6"/>
        <v>1913068</v>
      </c>
      <c r="M36" s="220">
        <f t="shared" si="6"/>
        <v>1471558</v>
      </c>
      <c r="N36" s="220">
        <f t="shared" si="6"/>
        <v>4453592</v>
      </c>
      <c r="O36" s="220">
        <f t="shared" si="6"/>
        <v>114000</v>
      </c>
      <c r="P36" s="220">
        <f t="shared" si="6"/>
        <v>969943</v>
      </c>
      <c r="Q36" s="220">
        <f t="shared" si="6"/>
        <v>6751796</v>
      </c>
      <c r="R36" s="220">
        <f t="shared" si="6"/>
        <v>7835739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21012448</v>
      </c>
      <c r="X36" s="220">
        <f t="shared" si="6"/>
        <v>39321500</v>
      </c>
      <c r="Y36" s="220">
        <f t="shared" si="6"/>
        <v>-18309052</v>
      </c>
      <c r="Z36" s="221">
        <f>+IF(X36&lt;&gt;0,+(Y36/X36)*100,0)</f>
        <v>-46.5624454814796</v>
      </c>
      <c r="AA36" s="239">
        <f>SUM(AA32:AA35)</f>
        <v>39321500</v>
      </c>
    </row>
    <row r="37" spans="1:27" ht="13.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1124915</v>
      </c>
      <c r="D6" s="155"/>
      <c r="E6" s="59"/>
      <c r="F6" s="60"/>
      <c r="G6" s="60">
        <v>25681650</v>
      </c>
      <c r="H6" s="60">
        <v>12854222</v>
      </c>
      <c r="I6" s="60">
        <v>11542167</v>
      </c>
      <c r="J6" s="60">
        <v>11542167</v>
      </c>
      <c r="K6" s="60">
        <v>11310766</v>
      </c>
      <c r="L6" s="60">
        <v>21830208</v>
      </c>
      <c r="M6" s="60">
        <v>21882907</v>
      </c>
      <c r="N6" s="60">
        <v>21882907</v>
      </c>
      <c r="O6" s="60">
        <v>22402354</v>
      </c>
      <c r="P6" s="60">
        <v>17698736</v>
      </c>
      <c r="Q6" s="60">
        <v>20996496</v>
      </c>
      <c r="R6" s="60">
        <v>20996496</v>
      </c>
      <c r="S6" s="60">
        <v>18173217</v>
      </c>
      <c r="T6" s="60">
        <v>18213280</v>
      </c>
      <c r="U6" s="60">
        <v>17757487</v>
      </c>
      <c r="V6" s="60">
        <v>17757487</v>
      </c>
      <c r="W6" s="60">
        <v>17757487</v>
      </c>
      <c r="X6" s="60"/>
      <c r="Y6" s="60">
        <v>17757487</v>
      </c>
      <c r="Z6" s="140"/>
      <c r="AA6" s="62"/>
    </row>
    <row r="7" spans="1:27" ht="13.5">
      <c r="A7" s="249" t="s">
        <v>144</v>
      </c>
      <c r="B7" s="182"/>
      <c r="C7" s="155"/>
      <c r="D7" s="155"/>
      <c r="E7" s="59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62"/>
    </row>
    <row r="8" spans="1:27" ht="13.5">
      <c r="A8" s="249" t="s">
        <v>145</v>
      </c>
      <c r="B8" s="182"/>
      <c r="C8" s="155">
        <v>3374717</v>
      </c>
      <c r="D8" s="155"/>
      <c r="E8" s="59">
        <v>6000000</v>
      </c>
      <c r="F8" s="60">
        <v>6000000</v>
      </c>
      <c r="G8" s="60">
        <v>78756806</v>
      </c>
      <c r="H8" s="60">
        <v>80709672</v>
      </c>
      <c r="I8" s="60">
        <v>81635579</v>
      </c>
      <c r="J8" s="60">
        <v>81635579</v>
      </c>
      <c r="K8" s="60">
        <v>82648566</v>
      </c>
      <c r="L8" s="60">
        <v>83647535</v>
      </c>
      <c r="M8" s="60">
        <v>83035717</v>
      </c>
      <c r="N8" s="60">
        <v>83035717</v>
      </c>
      <c r="O8" s="60">
        <v>84930508</v>
      </c>
      <c r="P8" s="60">
        <v>84215385</v>
      </c>
      <c r="Q8" s="60">
        <v>89959915</v>
      </c>
      <c r="R8" s="60">
        <v>89959915</v>
      </c>
      <c r="S8" s="60">
        <v>90563967</v>
      </c>
      <c r="T8" s="60">
        <v>90944231</v>
      </c>
      <c r="U8" s="60">
        <v>91146334</v>
      </c>
      <c r="V8" s="60">
        <v>91146334</v>
      </c>
      <c r="W8" s="60">
        <v>91146334</v>
      </c>
      <c r="X8" s="60">
        <v>6000000</v>
      </c>
      <c r="Y8" s="60">
        <v>85146334</v>
      </c>
      <c r="Z8" s="140">
        <v>1419.11</v>
      </c>
      <c r="AA8" s="62">
        <v>6000000</v>
      </c>
    </row>
    <row r="9" spans="1:27" ht="13.5">
      <c r="A9" s="249" t="s">
        <v>146</v>
      </c>
      <c r="B9" s="182"/>
      <c r="C9" s="155">
        <v>4500675</v>
      </c>
      <c r="D9" s="155"/>
      <c r="E9" s="59">
        <v>26916599</v>
      </c>
      <c r="F9" s="60">
        <v>26916599</v>
      </c>
      <c r="G9" s="60">
        <v>36773772</v>
      </c>
      <c r="H9" s="60">
        <v>40978657</v>
      </c>
      <c r="I9" s="60">
        <v>42196139</v>
      </c>
      <c r="J9" s="60">
        <v>42196139</v>
      </c>
      <c r="K9" s="60">
        <v>42675504</v>
      </c>
      <c r="L9" s="60">
        <v>44175833</v>
      </c>
      <c r="M9" s="60">
        <v>45111279</v>
      </c>
      <c r="N9" s="60">
        <v>45111279</v>
      </c>
      <c r="O9" s="60">
        <v>46217209</v>
      </c>
      <c r="P9" s="60">
        <v>46403952</v>
      </c>
      <c r="Q9" s="60">
        <v>47524314</v>
      </c>
      <c r="R9" s="60">
        <v>47524314</v>
      </c>
      <c r="S9" s="60">
        <v>47912050</v>
      </c>
      <c r="T9" s="60">
        <v>48160691</v>
      </c>
      <c r="U9" s="60">
        <v>47182994</v>
      </c>
      <c r="V9" s="60">
        <v>47182994</v>
      </c>
      <c r="W9" s="60">
        <v>47182994</v>
      </c>
      <c r="X9" s="60">
        <v>26916599</v>
      </c>
      <c r="Y9" s="60">
        <v>20266395</v>
      </c>
      <c r="Z9" s="140">
        <v>75.29</v>
      </c>
      <c r="AA9" s="62">
        <v>26916599</v>
      </c>
    </row>
    <row r="10" spans="1:27" ht="13.5">
      <c r="A10" s="249" t="s">
        <v>147</v>
      </c>
      <c r="B10" s="182"/>
      <c r="C10" s="155"/>
      <c r="D10" s="155"/>
      <c r="E10" s="59">
        <v>153378</v>
      </c>
      <c r="F10" s="60">
        <v>153378</v>
      </c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>
        <v>153378</v>
      </c>
      <c r="Y10" s="159">
        <v>-153378</v>
      </c>
      <c r="Z10" s="141">
        <v>-100</v>
      </c>
      <c r="AA10" s="225">
        <v>153378</v>
      </c>
    </row>
    <row r="11" spans="1:27" ht="13.5">
      <c r="A11" s="249" t="s">
        <v>148</v>
      </c>
      <c r="B11" s="182"/>
      <c r="C11" s="155">
        <v>287982</v>
      </c>
      <c r="D11" s="155"/>
      <c r="E11" s="59">
        <v>388710</v>
      </c>
      <c r="F11" s="60">
        <v>388710</v>
      </c>
      <c r="G11" s="60">
        <v>412399</v>
      </c>
      <c r="H11" s="60">
        <v>287982</v>
      </c>
      <c r="I11" s="60">
        <v>287982</v>
      </c>
      <c r="J11" s="60">
        <v>287982</v>
      </c>
      <c r="K11" s="60">
        <v>287982</v>
      </c>
      <c r="L11" s="60">
        <v>287981</v>
      </c>
      <c r="M11" s="60">
        <v>287981</v>
      </c>
      <c r="N11" s="60">
        <v>287981</v>
      </c>
      <c r="O11" s="60">
        <v>287982</v>
      </c>
      <c r="P11" s="60">
        <v>287982</v>
      </c>
      <c r="Q11" s="60">
        <v>287982</v>
      </c>
      <c r="R11" s="60">
        <v>287982</v>
      </c>
      <c r="S11" s="60">
        <v>287982</v>
      </c>
      <c r="T11" s="60">
        <v>426239</v>
      </c>
      <c r="U11" s="60">
        <v>135897</v>
      </c>
      <c r="V11" s="60">
        <v>135897</v>
      </c>
      <c r="W11" s="60">
        <v>135897</v>
      </c>
      <c r="X11" s="60">
        <v>388710</v>
      </c>
      <c r="Y11" s="60">
        <v>-252813</v>
      </c>
      <c r="Z11" s="140">
        <v>-65.04</v>
      </c>
      <c r="AA11" s="62">
        <v>388710</v>
      </c>
    </row>
    <row r="12" spans="1:27" ht="13.5">
      <c r="A12" s="250" t="s">
        <v>56</v>
      </c>
      <c r="B12" s="251"/>
      <c r="C12" s="168">
        <f aca="true" t="shared" si="0" ref="C12:Y12">SUM(C6:C11)</f>
        <v>9288289</v>
      </c>
      <c r="D12" s="168">
        <f>SUM(D6:D11)</f>
        <v>0</v>
      </c>
      <c r="E12" s="72">
        <f t="shared" si="0"/>
        <v>33458687</v>
      </c>
      <c r="F12" s="73">
        <f t="shared" si="0"/>
        <v>33458687</v>
      </c>
      <c r="G12" s="73">
        <f t="shared" si="0"/>
        <v>141624627</v>
      </c>
      <c r="H12" s="73">
        <f t="shared" si="0"/>
        <v>134830533</v>
      </c>
      <c r="I12" s="73">
        <f t="shared" si="0"/>
        <v>135661867</v>
      </c>
      <c r="J12" s="73">
        <f t="shared" si="0"/>
        <v>135661867</v>
      </c>
      <c r="K12" s="73">
        <f t="shared" si="0"/>
        <v>136922818</v>
      </c>
      <c r="L12" s="73">
        <f t="shared" si="0"/>
        <v>149941557</v>
      </c>
      <c r="M12" s="73">
        <f t="shared" si="0"/>
        <v>150317884</v>
      </c>
      <c r="N12" s="73">
        <f t="shared" si="0"/>
        <v>150317884</v>
      </c>
      <c r="O12" s="73">
        <f t="shared" si="0"/>
        <v>153838053</v>
      </c>
      <c r="P12" s="73">
        <f t="shared" si="0"/>
        <v>148606055</v>
      </c>
      <c r="Q12" s="73">
        <f t="shared" si="0"/>
        <v>158768707</v>
      </c>
      <c r="R12" s="73">
        <f t="shared" si="0"/>
        <v>158768707</v>
      </c>
      <c r="S12" s="73">
        <f t="shared" si="0"/>
        <v>156937216</v>
      </c>
      <c r="T12" s="73">
        <f t="shared" si="0"/>
        <v>157744441</v>
      </c>
      <c r="U12" s="73">
        <f t="shared" si="0"/>
        <v>156222712</v>
      </c>
      <c r="V12" s="73">
        <f t="shared" si="0"/>
        <v>156222712</v>
      </c>
      <c r="W12" s="73">
        <f t="shared" si="0"/>
        <v>156222712</v>
      </c>
      <c r="X12" s="73">
        <f t="shared" si="0"/>
        <v>33458687</v>
      </c>
      <c r="Y12" s="73">
        <f t="shared" si="0"/>
        <v>122764025</v>
      </c>
      <c r="Z12" s="170">
        <f>+IF(X12&lt;&gt;0,+(Y12/X12)*100,0)</f>
        <v>366.912261081853</v>
      </c>
      <c r="AA12" s="74">
        <f>SUM(AA6:AA11)</f>
        <v>33458687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>
        <v>432000</v>
      </c>
      <c r="D17" s="155"/>
      <c r="E17" s="59">
        <v>432000</v>
      </c>
      <c r="F17" s="60">
        <v>432000</v>
      </c>
      <c r="G17" s="60">
        <v>432000</v>
      </c>
      <c r="H17" s="60">
        <v>432000</v>
      </c>
      <c r="I17" s="60">
        <v>432000</v>
      </c>
      <c r="J17" s="60">
        <v>432000</v>
      </c>
      <c r="K17" s="60">
        <v>432000</v>
      </c>
      <c r="L17" s="60">
        <v>432000</v>
      </c>
      <c r="M17" s="60">
        <v>432000</v>
      </c>
      <c r="N17" s="60">
        <v>432000</v>
      </c>
      <c r="O17" s="60">
        <v>432000</v>
      </c>
      <c r="P17" s="60">
        <v>432000</v>
      </c>
      <c r="Q17" s="60">
        <v>432000</v>
      </c>
      <c r="R17" s="60">
        <v>432000</v>
      </c>
      <c r="S17" s="60">
        <v>432000</v>
      </c>
      <c r="T17" s="60">
        <v>432000</v>
      </c>
      <c r="U17" s="60">
        <v>432000</v>
      </c>
      <c r="V17" s="60">
        <v>432000</v>
      </c>
      <c r="W17" s="60">
        <v>432000</v>
      </c>
      <c r="X17" s="60">
        <v>432000</v>
      </c>
      <c r="Y17" s="60"/>
      <c r="Z17" s="140"/>
      <c r="AA17" s="62">
        <v>432000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228380215</v>
      </c>
      <c r="D19" s="155"/>
      <c r="E19" s="59">
        <v>193788389</v>
      </c>
      <c r="F19" s="60">
        <v>193788389</v>
      </c>
      <c r="G19" s="60">
        <v>246380995</v>
      </c>
      <c r="H19" s="60">
        <v>234804524</v>
      </c>
      <c r="I19" s="60">
        <v>239488685</v>
      </c>
      <c r="J19" s="60">
        <v>239488685</v>
      </c>
      <c r="K19" s="60">
        <v>241034132</v>
      </c>
      <c r="L19" s="60">
        <v>246855816</v>
      </c>
      <c r="M19" s="60">
        <v>248106610</v>
      </c>
      <c r="N19" s="60">
        <v>248106610</v>
      </c>
      <c r="O19" s="60">
        <v>248210327</v>
      </c>
      <c r="P19" s="60">
        <v>251501232</v>
      </c>
      <c r="Q19" s="60">
        <v>254751091</v>
      </c>
      <c r="R19" s="60">
        <v>254751091</v>
      </c>
      <c r="S19" s="60">
        <v>254858945</v>
      </c>
      <c r="T19" s="60">
        <v>252452245</v>
      </c>
      <c r="U19" s="60">
        <v>257216724</v>
      </c>
      <c r="V19" s="60">
        <v>257216724</v>
      </c>
      <c r="W19" s="60">
        <v>257216724</v>
      </c>
      <c r="X19" s="60">
        <v>193788389</v>
      </c>
      <c r="Y19" s="60">
        <v>63428335</v>
      </c>
      <c r="Z19" s="140">
        <v>32.73</v>
      </c>
      <c r="AA19" s="62">
        <v>193788389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35568</v>
      </c>
      <c r="D22" s="155"/>
      <c r="E22" s="59">
        <v>80410</v>
      </c>
      <c r="F22" s="60">
        <v>80410</v>
      </c>
      <c r="G22" s="60">
        <v>111092</v>
      </c>
      <c r="H22" s="60">
        <v>111092</v>
      </c>
      <c r="I22" s="60">
        <v>111092</v>
      </c>
      <c r="J22" s="60">
        <v>111092</v>
      </c>
      <c r="K22" s="60">
        <v>111092</v>
      </c>
      <c r="L22" s="60">
        <v>111092</v>
      </c>
      <c r="M22" s="60">
        <v>111092</v>
      </c>
      <c r="N22" s="60">
        <v>111092</v>
      </c>
      <c r="O22" s="60">
        <v>111092</v>
      </c>
      <c r="P22" s="60">
        <v>111092</v>
      </c>
      <c r="Q22" s="60">
        <v>111092</v>
      </c>
      <c r="R22" s="60">
        <v>111092</v>
      </c>
      <c r="S22" s="60">
        <v>111092</v>
      </c>
      <c r="T22" s="60">
        <v>111092</v>
      </c>
      <c r="U22" s="60">
        <v>111092</v>
      </c>
      <c r="V22" s="60">
        <v>111092</v>
      </c>
      <c r="W22" s="60">
        <v>111092</v>
      </c>
      <c r="X22" s="60">
        <v>80410</v>
      </c>
      <c r="Y22" s="60">
        <v>30682</v>
      </c>
      <c r="Z22" s="140">
        <v>38.16</v>
      </c>
      <c r="AA22" s="62">
        <v>80410</v>
      </c>
    </row>
    <row r="23" spans="1:27" ht="13.5">
      <c r="A23" s="249" t="s">
        <v>158</v>
      </c>
      <c r="B23" s="182"/>
      <c r="C23" s="155">
        <v>147149</v>
      </c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228994932</v>
      </c>
      <c r="D24" s="168">
        <f>SUM(D15:D23)</f>
        <v>0</v>
      </c>
      <c r="E24" s="76">
        <f t="shared" si="1"/>
        <v>194300799</v>
      </c>
      <c r="F24" s="77">
        <f t="shared" si="1"/>
        <v>194300799</v>
      </c>
      <c r="G24" s="77">
        <f t="shared" si="1"/>
        <v>246924087</v>
      </c>
      <c r="H24" s="77">
        <f t="shared" si="1"/>
        <v>235347616</v>
      </c>
      <c r="I24" s="77">
        <f t="shared" si="1"/>
        <v>240031777</v>
      </c>
      <c r="J24" s="77">
        <f t="shared" si="1"/>
        <v>240031777</v>
      </c>
      <c r="K24" s="77">
        <f t="shared" si="1"/>
        <v>241577224</v>
      </c>
      <c r="L24" s="77">
        <f t="shared" si="1"/>
        <v>247398908</v>
      </c>
      <c r="M24" s="77">
        <f t="shared" si="1"/>
        <v>248649702</v>
      </c>
      <c r="N24" s="77">
        <f t="shared" si="1"/>
        <v>248649702</v>
      </c>
      <c r="O24" s="77">
        <f t="shared" si="1"/>
        <v>248753419</v>
      </c>
      <c r="P24" s="77">
        <f t="shared" si="1"/>
        <v>252044324</v>
      </c>
      <c r="Q24" s="77">
        <f t="shared" si="1"/>
        <v>255294183</v>
      </c>
      <c r="R24" s="77">
        <f t="shared" si="1"/>
        <v>255294183</v>
      </c>
      <c r="S24" s="77">
        <f t="shared" si="1"/>
        <v>255402037</v>
      </c>
      <c r="T24" s="77">
        <f t="shared" si="1"/>
        <v>252995337</v>
      </c>
      <c r="U24" s="77">
        <f t="shared" si="1"/>
        <v>257759816</v>
      </c>
      <c r="V24" s="77">
        <f t="shared" si="1"/>
        <v>257759816</v>
      </c>
      <c r="W24" s="77">
        <f t="shared" si="1"/>
        <v>257759816</v>
      </c>
      <c r="X24" s="77">
        <f t="shared" si="1"/>
        <v>194300799</v>
      </c>
      <c r="Y24" s="77">
        <f t="shared" si="1"/>
        <v>63459017</v>
      </c>
      <c r="Z24" s="212">
        <f>+IF(X24&lt;&gt;0,+(Y24/X24)*100,0)</f>
        <v>32.66019353837037</v>
      </c>
      <c r="AA24" s="79">
        <f>SUM(AA15:AA23)</f>
        <v>194300799</v>
      </c>
    </row>
    <row r="25" spans="1:27" ht="13.5">
      <c r="A25" s="250" t="s">
        <v>159</v>
      </c>
      <c r="B25" s="251"/>
      <c r="C25" s="168">
        <f aca="true" t="shared" si="2" ref="C25:Y25">+C12+C24</f>
        <v>238283221</v>
      </c>
      <c r="D25" s="168">
        <f>+D12+D24</f>
        <v>0</v>
      </c>
      <c r="E25" s="72">
        <f t="shared" si="2"/>
        <v>227759486</v>
      </c>
      <c r="F25" s="73">
        <f t="shared" si="2"/>
        <v>227759486</v>
      </c>
      <c r="G25" s="73">
        <f t="shared" si="2"/>
        <v>388548714</v>
      </c>
      <c r="H25" s="73">
        <f t="shared" si="2"/>
        <v>370178149</v>
      </c>
      <c r="I25" s="73">
        <f t="shared" si="2"/>
        <v>375693644</v>
      </c>
      <c r="J25" s="73">
        <f t="shared" si="2"/>
        <v>375693644</v>
      </c>
      <c r="K25" s="73">
        <f t="shared" si="2"/>
        <v>378500042</v>
      </c>
      <c r="L25" s="73">
        <f t="shared" si="2"/>
        <v>397340465</v>
      </c>
      <c r="M25" s="73">
        <f t="shared" si="2"/>
        <v>398967586</v>
      </c>
      <c r="N25" s="73">
        <f t="shared" si="2"/>
        <v>398967586</v>
      </c>
      <c r="O25" s="73">
        <f t="shared" si="2"/>
        <v>402591472</v>
      </c>
      <c r="P25" s="73">
        <f t="shared" si="2"/>
        <v>400650379</v>
      </c>
      <c r="Q25" s="73">
        <f t="shared" si="2"/>
        <v>414062890</v>
      </c>
      <c r="R25" s="73">
        <f t="shared" si="2"/>
        <v>414062890</v>
      </c>
      <c r="S25" s="73">
        <f t="shared" si="2"/>
        <v>412339253</v>
      </c>
      <c r="T25" s="73">
        <f t="shared" si="2"/>
        <v>410739778</v>
      </c>
      <c r="U25" s="73">
        <f t="shared" si="2"/>
        <v>413982528</v>
      </c>
      <c r="V25" s="73">
        <f t="shared" si="2"/>
        <v>413982528</v>
      </c>
      <c r="W25" s="73">
        <f t="shared" si="2"/>
        <v>413982528</v>
      </c>
      <c r="X25" s="73">
        <f t="shared" si="2"/>
        <v>227759486</v>
      </c>
      <c r="Y25" s="73">
        <f t="shared" si="2"/>
        <v>186223042</v>
      </c>
      <c r="Z25" s="170">
        <f>+IF(X25&lt;&gt;0,+(Y25/X25)*100,0)</f>
        <v>81.76302347292793</v>
      </c>
      <c r="AA25" s="74">
        <f>+AA12+AA24</f>
        <v>227759486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>
        <v>13138000</v>
      </c>
      <c r="F29" s="60">
        <v>13138000</v>
      </c>
      <c r="G29" s="60"/>
      <c r="H29" s="60">
        <v>150</v>
      </c>
      <c r="I29" s="60">
        <v>7499895</v>
      </c>
      <c r="J29" s="60">
        <v>7499895</v>
      </c>
      <c r="K29" s="60">
        <v>10107312</v>
      </c>
      <c r="L29" s="60">
        <v>10118080</v>
      </c>
      <c r="M29" s="60">
        <v>23839111</v>
      </c>
      <c r="N29" s="60">
        <v>23839111</v>
      </c>
      <c r="O29" s="60">
        <v>20054890</v>
      </c>
      <c r="P29" s="60">
        <v>16967871</v>
      </c>
      <c r="Q29" s="60">
        <v>17039310</v>
      </c>
      <c r="R29" s="60">
        <v>17039310</v>
      </c>
      <c r="S29" s="60">
        <v>17051122</v>
      </c>
      <c r="T29" s="60">
        <v>17041122</v>
      </c>
      <c r="U29" s="60">
        <v>17037610</v>
      </c>
      <c r="V29" s="60">
        <v>17037610</v>
      </c>
      <c r="W29" s="60">
        <v>17037610</v>
      </c>
      <c r="X29" s="60">
        <v>13138000</v>
      </c>
      <c r="Y29" s="60">
        <v>3899610</v>
      </c>
      <c r="Z29" s="140">
        <v>29.68</v>
      </c>
      <c r="AA29" s="62">
        <v>13138000</v>
      </c>
    </row>
    <row r="30" spans="1:27" ht="13.5">
      <c r="A30" s="249" t="s">
        <v>52</v>
      </c>
      <c r="B30" s="182"/>
      <c r="C30" s="155">
        <v>2087677</v>
      </c>
      <c r="D30" s="155"/>
      <c r="E30" s="59">
        <v>1541756</v>
      </c>
      <c r="F30" s="60">
        <v>1541756</v>
      </c>
      <c r="G30" s="60">
        <v>6931205</v>
      </c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1541756</v>
      </c>
      <c r="Y30" s="60">
        <v>-1541756</v>
      </c>
      <c r="Z30" s="140">
        <v>-100</v>
      </c>
      <c r="AA30" s="62">
        <v>1541756</v>
      </c>
    </row>
    <row r="31" spans="1:27" ht="13.5">
      <c r="A31" s="249" t="s">
        <v>163</v>
      </c>
      <c r="B31" s="182"/>
      <c r="C31" s="155">
        <v>229505</v>
      </c>
      <c r="D31" s="155"/>
      <c r="E31" s="59"/>
      <c r="F31" s="60"/>
      <c r="G31" s="60">
        <v>229505</v>
      </c>
      <c r="H31" s="60">
        <v>229505</v>
      </c>
      <c r="I31" s="60">
        <v>229505</v>
      </c>
      <c r="J31" s="60">
        <v>229505</v>
      </c>
      <c r="K31" s="60">
        <v>229505</v>
      </c>
      <c r="L31" s="60">
        <v>229505</v>
      </c>
      <c r="M31" s="60">
        <v>229505</v>
      </c>
      <c r="N31" s="60">
        <v>229505</v>
      </c>
      <c r="O31" s="60">
        <v>229505</v>
      </c>
      <c r="P31" s="60">
        <v>229504</v>
      </c>
      <c r="Q31" s="60">
        <v>229505</v>
      </c>
      <c r="R31" s="60">
        <v>229505</v>
      </c>
      <c r="S31" s="60">
        <v>229505</v>
      </c>
      <c r="T31" s="60">
        <v>231898</v>
      </c>
      <c r="U31" s="60">
        <v>231899</v>
      </c>
      <c r="V31" s="60">
        <v>231899</v>
      </c>
      <c r="W31" s="60">
        <v>231899</v>
      </c>
      <c r="X31" s="60"/>
      <c r="Y31" s="60">
        <v>231899</v>
      </c>
      <c r="Z31" s="140"/>
      <c r="AA31" s="62"/>
    </row>
    <row r="32" spans="1:27" ht="13.5">
      <c r="A32" s="249" t="s">
        <v>164</v>
      </c>
      <c r="B32" s="182"/>
      <c r="C32" s="155">
        <v>17365348</v>
      </c>
      <c r="D32" s="155"/>
      <c r="E32" s="59">
        <v>7000000</v>
      </c>
      <c r="F32" s="60">
        <v>7000000</v>
      </c>
      <c r="G32" s="60">
        <v>65326924</v>
      </c>
      <c r="H32" s="60">
        <v>12733711</v>
      </c>
      <c r="I32" s="60">
        <v>16852677</v>
      </c>
      <c r="J32" s="60">
        <v>16852677</v>
      </c>
      <c r="K32" s="60">
        <v>20595731</v>
      </c>
      <c r="L32" s="60">
        <v>21461037</v>
      </c>
      <c r="M32" s="60">
        <v>15461815</v>
      </c>
      <c r="N32" s="60">
        <v>15461815</v>
      </c>
      <c r="O32" s="60">
        <v>17148577</v>
      </c>
      <c r="P32" s="60">
        <v>20089334</v>
      </c>
      <c r="Q32" s="60">
        <v>11382371</v>
      </c>
      <c r="R32" s="60">
        <v>11382371</v>
      </c>
      <c r="S32" s="60">
        <v>14042719</v>
      </c>
      <c r="T32" s="60">
        <v>17937102</v>
      </c>
      <c r="U32" s="60">
        <v>29210946</v>
      </c>
      <c r="V32" s="60">
        <v>29210946</v>
      </c>
      <c r="W32" s="60">
        <v>29210946</v>
      </c>
      <c r="X32" s="60">
        <v>7000000</v>
      </c>
      <c r="Y32" s="60">
        <v>22210946</v>
      </c>
      <c r="Z32" s="140">
        <v>317.3</v>
      </c>
      <c r="AA32" s="62">
        <v>7000000</v>
      </c>
    </row>
    <row r="33" spans="1:27" ht="13.5">
      <c r="A33" s="249" t="s">
        <v>165</v>
      </c>
      <c r="B33" s="182"/>
      <c r="C33" s="155">
        <v>301468</v>
      </c>
      <c r="D33" s="155"/>
      <c r="E33" s="59"/>
      <c r="F33" s="60"/>
      <c r="G33" s="60">
        <v>32412250</v>
      </c>
      <c r="H33" s="60">
        <v>91811884</v>
      </c>
      <c r="I33" s="60">
        <v>92102848</v>
      </c>
      <c r="J33" s="60">
        <v>92102848</v>
      </c>
      <c r="K33" s="60">
        <v>91115306</v>
      </c>
      <c r="L33" s="60">
        <v>91912849</v>
      </c>
      <c r="M33" s="60">
        <v>84250550</v>
      </c>
      <c r="N33" s="60">
        <v>84250550</v>
      </c>
      <c r="O33" s="60">
        <v>91307976</v>
      </c>
      <c r="P33" s="60">
        <v>92228039</v>
      </c>
      <c r="Q33" s="60">
        <v>91423287</v>
      </c>
      <c r="R33" s="60">
        <v>91423287</v>
      </c>
      <c r="S33" s="60">
        <v>92090374</v>
      </c>
      <c r="T33" s="60">
        <v>93658089</v>
      </c>
      <c r="U33" s="60">
        <v>91425775</v>
      </c>
      <c r="V33" s="60">
        <v>91425775</v>
      </c>
      <c r="W33" s="60">
        <v>91425775</v>
      </c>
      <c r="X33" s="60"/>
      <c r="Y33" s="60">
        <v>91425775</v>
      </c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19983998</v>
      </c>
      <c r="D34" s="168">
        <f>SUM(D29:D33)</f>
        <v>0</v>
      </c>
      <c r="E34" s="72">
        <f t="shared" si="3"/>
        <v>21679756</v>
      </c>
      <c r="F34" s="73">
        <f t="shared" si="3"/>
        <v>21679756</v>
      </c>
      <c r="G34" s="73">
        <f t="shared" si="3"/>
        <v>104899884</v>
      </c>
      <c r="H34" s="73">
        <f t="shared" si="3"/>
        <v>104775250</v>
      </c>
      <c r="I34" s="73">
        <f t="shared" si="3"/>
        <v>116684925</v>
      </c>
      <c r="J34" s="73">
        <f t="shared" si="3"/>
        <v>116684925</v>
      </c>
      <c r="K34" s="73">
        <f t="shared" si="3"/>
        <v>122047854</v>
      </c>
      <c r="L34" s="73">
        <f t="shared" si="3"/>
        <v>123721471</v>
      </c>
      <c r="M34" s="73">
        <f t="shared" si="3"/>
        <v>123780981</v>
      </c>
      <c r="N34" s="73">
        <f t="shared" si="3"/>
        <v>123780981</v>
      </c>
      <c r="O34" s="73">
        <f t="shared" si="3"/>
        <v>128740948</v>
      </c>
      <c r="P34" s="73">
        <f t="shared" si="3"/>
        <v>129514748</v>
      </c>
      <c r="Q34" s="73">
        <f t="shared" si="3"/>
        <v>120074473</v>
      </c>
      <c r="R34" s="73">
        <f t="shared" si="3"/>
        <v>120074473</v>
      </c>
      <c r="S34" s="73">
        <f t="shared" si="3"/>
        <v>123413720</v>
      </c>
      <c r="T34" s="73">
        <f t="shared" si="3"/>
        <v>128868211</v>
      </c>
      <c r="U34" s="73">
        <f t="shared" si="3"/>
        <v>137906230</v>
      </c>
      <c r="V34" s="73">
        <f t="shared" si="3"/>
        <v>137906230</v>
      </c>
      <c r="W34" s="73">
        <f t="shared" si="3"/>
        <v>137906230</v>
      </c>
      <c r="X34" s="73">
        <f t="shared" si="3"/>
        <v>21679756</v>
      </c>
      <c r="Y34" s="73">
        <f t="shared" si="3"/>
        <v>116226474</v>
      </c>
      <c r="Z34" s="170">
        <f>+IF(X34&lt;&gt;0,+(Y34/X34)*100,0)</f>
        <v>536.1060059901043</v>
      </c>
      <c r="AA34" s="74">
        <f>SUM(AA29:AA33)</f>
        <v>21679756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/>
      <c r="D37" s="155"/>
      <c r="E37" s="59"/>
      <c r="F37" s="60"/>
      <c r="G37" s="60">
        <v>1519446</v>
      </c>
      <c r="H37" s="60">
        <v>1562018</v>
      </c>
      <c r="I37" s="60">
        <v>1562018</v>
      </c>
      <c r="J37" s="60">
        <v>1562018</v>
      </c>
      <c r="K37" s="60">
        <v>1558056</v>
      </c>
      <c r="L37" s="60">
        <v>1554094</v>
      </c>
      <c r="M37" s="60">
        <v>1550131</v>
      </c>
      <c r="N37" s="60">
        <v>1550131</v>
      </c>
      <c r="O37" s="60">
        <v>1545694</v>
      </c>
      <c r="P37" s="60">
        <v>1537769</v>
      </c>
      <c r="Q37" s="60">
        <v>1521212</v>
      </c>
      <c r="R37" s="60">
        <v>1521212</v>
      </c>
      <c r="S37" s="60">
        <v>1509335</v>
      </c>
      <c r="T37" s="60">
        <v>1509335</v>
      </c>
      <c r="U37" s="60">
        <v>-68105</v>
      </c>
      <c r="V37" s="60">
        <v>-68105</v>
      </c>
      <c r="W37" s="60">
        <v>-68105</v>
      </c>
      <c r="X37" s="60"/>
      <c r="Y37" s="60">
        <v>-68105</v>
      </c>
      <c r="Z37" s="140"/>
      <c r="AA37" s="62"/>
    </row>
    <row r="38" spans="1:27" ht="13.5">
      <c r="A38" s="249" t="s">
        <v>165</v>
      </c>
      <c r="B38" s="182"/>
      <c r="C38" s="155">
        <v>7969009</v>
      </c>
      <c r="D38" s="155"/>
      <c r="E38" s="59">
        <v>9684530</v>
      </c>
      <c r="F38" s="60">
        <v>9684530</v>
      </c>
      <c r="G38" s="60">
        <v>79851184</v>
      </c>
      <c r="H38" s="60">
        <v>32718937</v>
      </c>
      <c r="I38" s="60">
        <v>32934449</v>
      </c>
      <c r="J38" s="60">
        <v>32934449</v>
      </c>
      <c r="K38" s="60">
        <v>33731617</v>
      </c>
      <c r="L38" s="60">
        <v>35932992</v>
      </c>
      <c r="M38" s="60">
        <v>35957786</v>
      </c>
      <c r="N38" s="60">
        <v>35957786</v>
      </c>
      <c r="O38" s="60">
        <v>37509903</v>
      </c>
      <c r="P38" s="60">
        <v>39180732</v>
      </c>
      <c r="Q38" s="60">
        <v>39760764</v>
      </c>
      <c r="R38" s="60">
        <v>39760764</v>
      </c>
      <c r="S38" s="60">
        <v>39931493</v>
      </c>
      <c r="T38" s="60">
        <v>40081676</v>
      </c>
      <c r="U38" s="60">
        <v>41714128</v>
      </c>
      <c r="V38" s="60">
        <v>41714128</v>
      </c>
      <c r="W38" s="60">
        <v>41714128</v>
      </c>
      <c r="X38" s="60">
        <v>9684530</v>
      </c>
      <c r="Y38" s="60">
        <v>32029598</v>
      </c>
      <c r="Z38" s="140">
        <v>330.73</v>
      </c>
      <c r="AA38" s="62">
        <v>9684530</v>
      </c>
    </row>
    <row r="39" spans="1:27" ht="13.5">
      <c r="A39" s="250" t="s">
        <v>59</v>
      </c>
      <c r="B39" s="253"/>
      <c r="C39" s="168">
        <f aca="true" t="shared" si="4" ref="C39:Y39">SUM(C37:C38)</f>
        <v>7969009</v>
      </c>
      <c r="D39" s="168">
        <f>SUM(D37:D38)</f>
        <v>0</v>
      </c>
      <c r="E39" s="76">
        <f t="shared" si="4"/>
        <v>9684530</v>
      </c>
      <c r="F39" s="77">
        <f t="shared" si="4"/>
        <v>9684530</v>
      </c>
      <c r="G39" s="77">
        <f t="shared" si="4"/>
        <v>81370630</v>
      </c>
      <c r="H39" s="77">
        <f t="shared" si="4"/>
        <v>34280955</v>
      </c>
      <c r="I39" s="77">
        <f t="shared" si="4"/>
        <v>34496467</v>
      </c>
      <c r="J39" s="77">
        <f t="shared" si="4"/>
        <v>34496467</v>
      </c>
      <c r="K39" s="77">
        <f t="shared" si="4"/>
        <v>35289673</v>
      </c>
      <c r="L39" s="77">
        <f t="shared" si="4"/>
        <v>37487086</v>
      </c>
      <c r="M39" s="77">
        <f t="shared" si="4"/>
        <v>37507917</v>
      </c>
      <c r="N39" s="77">
        <f t="shared" si="4"/>
        <v>37507917</v>
      </c>
      <c r="O39" s="77">
        <f t="shared" si="4"/>
        <v>39055597</v>
      </c>
      <c r="P39" s="77">
        <f t="shared" si="4"/>
        <v>40718501</v>
      </c>
      <c r="Q39" s="77">
        <f t="shared" si="4"/>
        <v>41281976</v>
      </c>
      <c r="R39" s="77">
        <f t="shared" si="4"/>
        <v>41281976</v>
      </c>
      <c r="S39" s="77">
        <f t="shared" si="4"/>
        <v>41440828</v>
      </c>
      <c r="T39" s="77">
        <f t="shared" si="4"/>
        <v>41591011</v>
      </c>
      <c r="U39" s="77">
        <f t="shared" si="4"/>
        <v>41646023</v>
      </c>
      <c r="V39" s="77">
        <f t="shared" si="4"/>
        <v>41646023</v>
      </c>
      <c r="W39" s="77">
        <f t="shared" si="4"/>
        <v>41646023</v>
      </c>
      <c r="X39" s="77">
        <f t="shared" si="4"/>
        <v>9684530</v>
      </c>
      <c r="Y39" s="77">
        <f t="shared" si="4"/>
        <v>31961493</v>
      </c>
      <c r="Z39" s="212">
        <f>+IF(X39&lt;&gt;0,+(Y39/X39)*100,0)</f>
        <v>330.0262686986359</v>
      </c>
      <c r="AA39" s="79">
        <f>SUM(AA37:AA38)</f>
        <v>9684530</v>
      </c>
    </row>
    <row r="40" spans="1:27" ht="13.5">
      <c r="A40" s="250" t="s">
        <v>167</v>
      </c>
      <c r="B40" s="251"/>
      <c r="C40" s="168">
        <f aca="true" t="shared" si="5" ref="C40:Y40">+C34+C39</f>
        <v>27953007</v>
      </c>
      <c r="D40" s="168">
        <f>+D34+D39</f>
        <v>0</v>
      </c>
      <c r="E40" s="72">
        <f t="shared" si="5"/>
        <v>31364286</v>
      </c>
      <c r="F40" s="73">
        <f t="shared" si="5"/>
        <v>31364286</v>
      </c>
      <c r="G40" s="73">
        <f t="shared" si="5"/>
        <v>186270514</v>
      </c>
      <c r="H40" s="73">
        <f t="shared" si="5"/>
        <v>139056205</v>
      </c>
      <c r="I40" s="73">
        <f t="shared" si="5"/>
        <v>151181392</v>
      </c>
      <c r="J40" s="73">
        <f t="shared" si="5"/>
        <v>151181392</v>
      </c>
      <c r="K40" s="73">
        <f t="shared" si="5"/>
        <v>157337527</v>
      </c>
      <c r="L40" s="73">
        <f t="shared" si="5"/>
        <v>161208557</v>
      </c>
      <c r="M40" s="73">
        <f t="shared" si="5"/>
        <v>161288898</v>
      </c>
      <c r="N40" s="73">
        <f t="shared" si="5"/>
        <v>161288898</v>
      </c>
      <c r="O40" s="73">
        <f t="shared" si="5"/>
        <v>167796545</v>
      </c>
      <c r="P40" s="73">
        <f t="shared" si="5"/>
        <v>170233249</v>
      </c>
      <c r="Q40" s="73">
        <f t="shared" si="5"/>
        <v>161356449</v>
      </c>
      <c r="R40" s="73">
        <f t="shared" si="5"/>
        <v>161356449</v>
      </c>
      <c r="S40" s="73">
        <f t="shared" si="5"/>
        <v>164854548</v>
      </c>
      <c r="T40" s="73">
        <f t="shared" si="5"/>
        <v>170459222</v>
      </c>
      <c r="U40" s="73">
        <f t="shared" si="5"/>
        <v>179552253</v>
      </c>
      <c r="V40" s="73">
        <f t="shared" si="5"/>
        <v>179552253</v>
      </c>
      <c r="W40" s="73">
        <f t="shared" si="5"/>
        <v>179552253</v>
      </c>
      <c r="X40" s="73">
        <f t="shared" si="5"/>
        <v>31364286</v>
      </c>
      <c r="Y40" s="73">
        <f t="shared" si="5"/>
        <v>148187967</v>
      </c>
      <c r="Z40" s="170">
        <f>+IF(X40&lt;&gt;0,+(Y40/X40)*100,0)</f>
        <v>472.4735866775351</v>
      </c>
      <c r="AA40" s="74">
        <f>+AA34+AA39</f>
        <v>31364286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210330214</v>
      </c>
      <c r="D42" s="257">
        <f>+D25-D40</f>
        <v>0</v>
      </c>
      <c r="E42" s="258">
        <f t="shared" si="6"/>
        <v>196395200</v>
      </c>
      <c r="F42" s="259">
        <f t="shared" si="6"/>
        <v>196395200</v>
      </c>
      <c r="G42" s="259">
        <f t="shared" si="6"/>
        <v>202278200</v>
      </c>
      <c r="H42" s="259">
        <f t="shared" si="6"/>
        <v>231121944</v>
      </c>
      <c r="I42" s="259">
        <f t="shared" si="6"/>
        <v>224512252</v>
      </c>
      <c r="J42" s="259">
        <f t="shared" si="6"/>
        <v>224512252</v>
      </c>
      <c r="K42" s="259">
        <f t="shared" si="6"/>
        <v>221162515</v>
      </c>
      <c r="L42" s="259">
        <f t="shared" si="6"/>
        <v>236131908</v>
      </c>
      <c r="M42" s="259">
        <f t="shared" si="6"/>
        <v>237678688</v>
      </c>
      <c r="N42" s="259">
        <f t="shared" si="6"/>
        <v>237678688</v>
      </c>
      <c r="O42" s="259">
        <f t="shared" si="6"/>
        <v>234794927</v>
      </c>
      <c r="P42" s="259">
        <f t="shared" si="6"/>
        <v>230417130</v>
      </c>
      <c r="Q42" s="259">
        <f t="shared" si="6"/>
        <v>252706441</v>
      </c>
      <c r="R42" s="259">
        <f t="shared" si="6"/>
        <v>252706441</v>
      </c>
      <c r="S42" s="259">
        <f t="shared" si="6"/>
        <v>247484705</v>
      </c>
      <c r="T42" s="259">
        <f t="shared" si="6"/>
        <v>240280556</v>
      </c>
      <c r="U42" s="259">
        <f t="shared" si="6"/>
        <v>234430275</v>
      </c>
      <c r="V42" s="259">
        <f t="shared" si="6"/>
        <v>234430275</v>
      </c>
      <c r="W42" s="259">
        <f t="shared" si="6"/>
        <v>234430275</v>
      </c>
      <c r="X42" s="259">
        <f t="shared" si="6"/>
        <v>196395200</v>
      </c>
      <c r="Y42" s="259">
        <f t="shared" si="6"/>
        <v>38035075</v>
      </c>
      <c r="Z42" s="260">
        <f>+IF(X42&lt;&gt;0,+(Y42/X42)*100,0)</f>
        <v>19.36660111856094</v>
      </c>
      <c r="AA42" s="261">
        <f>+AA25-AA40</f>
        <v>196395200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210229866</v>
      </c>
      <c r="D45" s="155"/>
      <c r="E45" s="59">
        <v>196294852</v>
      </c>
      <c r="F45" s="60">
        <v>196294852</v>
      </c>
      <c r="G45" s="60">
        <v>202177852</v>
      </c>
      <c r="H45" s="60">
        <v>231021596</v>
      </c>
      <c r="I45" s="60"/>
      <c r="J45" s="60"/>
      <c r="K45" s="60">
        <v>221062167</v>
      </c>
      <c r="L45" s="60">
        <v>236031560</v>
      </c>
      <c r="M45" s="60">
        <v>237578340</v>
      </c>
      <c r="N45" s="60">
        <v>237578340</v>
      </c>
      <c r="O45" s="60">
        <v>234694579</v>
      </c>
      <c r="P45" s="60">
        <v>230316782</v>
      </c>
      <c r="Q45" s="60">
        <v>252606093</v>
      </c>
      <c r="R45" s="60">
        <v>252606093</v>
      </c>
      <c r="S45" s="60">
        <v>247384357</v>
      </c>
      <c r="T45" s="60">
        <v>240180208</v>
      </c>
      <c r="U45" s="60">
        <v>234329927</v>
      </c>
      <c r="V45" s="60">
        <v>234329927</v>
      </c>
      <c r="W45" s="60">
        <v>234329927</v>
      </c>
      <c r="X45" s="60">
        <v>196294852</v>
      </c>
      <c r="Y45" s="60">
        <v>38035075</v>
      </c>
      <c r="Z45" s="139">
        <v>19.38</v>
      </c>
      <c r="AA45" s="62">
        <v>196294852</v>
      </c>
    </row>
    <row r="46" spans="1:27" ht="13.5">
      <c r="A46" s="249" t="s">
        <v>171</v>
      </c>
      <c r="B46" s="182"/>
      <c r="C46" s="155">
        <v>100348</v>
      </c>
      <c r="D46" s="155"/>
      <c r="E46" s="59">
        <v>100348</v>
      </c>
      <c r="F46" s="60">
        <v>100348</v>
      </c>
      <c r="G46" s="60">
        <v>100348</v>
      </c>
      <c r="H46" s="60">
        <v>100348</v>
      </c>
      <c r="I46" s="60">
        <v>224512252</v>
      </c>
      <c r="J46" s="60">
        <v>224512252</v>
      </c>
      <c r="K46" s="60">
        <v>100348</v>
      </c>
      <c r="L46" s="60">
        <v>100348</v>
      </c>
      <c r="M46" s="60">
        <v>100348</v>
      </c>
      <c r="N46" s="60">
        <v>100348</v>
      </c>
      <c r="O46" s="60">
        <v>100348</v>
      </c>
      <c r="P46" s="60">
        <v>100348</v>
      </c>
      <c r="Q46" s="60">
        <v>100348</v>
      </c>
      <c r="R46" s="60">
        <v>100348</v>
      </c>
      <c r="S46" s="60">
        <v>100348</v>
      </c>
      <c r="T46" s="60">
        <v>100348</v>
      </c>
      <c r="U46" s="60">
        <v>100348</v>
      </c>
      <c r="V46" s="60">
        <v>100348</v>
      </c>
      <c r="W46" s="60">
        <v>100348</v>
      </c>
      <c r="X46" s="60">
        <v>100348</v>
      </c>
      <c r="Y46" s="60"/>
      <c r="Z46" s="139"/>
      <c r="AA46" s="62">
        <v>100348</v>
      </c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210330214</v>
      </c>
      <c r="D48" s="217">
        <f>SUM(D45:D47)</f>
        <v>0</v>
      </c>
      <c r="E48" s="264">
        <f t="shared" si="7"/>
        <v>196395200</v>
      </c>
      <c r="F48" s="219">
        <f t="shared" si="7"/>
        <v>196395200</v>
      </c>
      <c r="G48" s="219">
        <f t="shared" si="7"/>
        <v>202278200</v>
      </c>
      <c r="H48" s="219">
        <f t="shared" si="7"/>
        <v>231121944</v>
      </c>
      <c r="I48" s="219">
        <f t="shared" si="7"/>
        <v>224512252</v>
      </c>
      <c r="J48" s="219">
        <f t="shared" si="7"/>
        <v>224512252</v>
      </c>
      <c r="K48" s="219">
        <f t="shared" si="7"/>
        <v>221162515</v>
      </c>
      <c r="L48" s="219">
        <f t="shared" si="7"/>
        <v>236131908</v>
      </c>
      <c r="M48" s="219">
        <f t="shared" si="7"/>
        <v>237678688</v>
      </c>
      <c r="N48" s="219">
        <f t="shared" si="7"/>
        <v>237678688</v>
      </c>
      <c r="O48" s="219">
        <f t="shared" si="7"/>
        <v>234794927</v>
      </c>
      <c r="P48" s="219">
        <f t="shared" si="7"/>
        <v>230417130</v>
      </c>
      <c r="Q48" s="219">
        <f t="shared" si="7"/>
        <v>252706441</v>
      </c>
      <c r="R48" s="219">
        <f t="shared" si="7"/>
        <v>252706441</v>
      </c>
      <c r="S48" s="219">
        <f t="shared" si="7"/>
        <v>247484705</v>
      </c>
      <c r="T48" s="219">
        <f t="shared" si="7"/>
        <v>240280556</v>
      </c>
      <c r="U48" s="219">
        <f t="shared" si="7"/>
        <v>234430275</v>
      </c>
      <c r="V48" s="219">
        <f t="shared" si="7"/>
        <v>234430275</v>
      </c>
      <c r="W48" s="219">
        <f t="shared" si="7"/>
        <v>234430275</v>
      </c>
      <c r="X48" s="219">
        <f t="shared" si="7"/>
        <v>196395200</v>
      </c>
      <c r="Y48" s="219">
        <f t="shared" si="7"/>
        <v>38035075</v>
      </c>
      <c r="Z48" s="265">
        <f>+IF(X48&lt;&gt;0,+(Y48/X48)*100,0)</f>
        <v>19.36660111856094</v>
      </c>
      <c r="AA48" s="232">
        <f>SUM(AA45:AA47)</f>
        <v>196395200</v>
      </c>
    </row>
    <row r="49" spans="1:27" ht="13.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/>
      <c r="D6" s="155"/>
      <c r="E6" s="59">
        <v>6854423</v>
      </c>
      <c r="F6" s="60">
        <v>6854423</v>
      </c>
      <c r="G6" s="60">
        <v>148127</v>
      </c>
      <c r="H6" s="60">
        <v>181691</v>
      </c>
      <c r="I6" s="60">
        <v>177332</v>
      </c>
      <c r="J6" s="60">
        <v>507150</v>
      </c>
      <c r="K6" s="60">
        <v>293539</v>
      </c>
      <c r="L6" s="60">
        <v>134412</v>
      </c>
      <c r="M6" s="60">
        <v>110034</v>
      </c>
      <c r="N6" s="60">
        <v>537985</v>
      </c>
      <c r="O6" s="60">
        <v>222957</v>
      </c>
      <c r="P6" s="60">
        <v>246675</v>
      </c>
      <c r="Q6" s="60">
        <v>2512351</v>
      </c>
      <c r="R6" s="60">
        <v>2981983</v>
      </c>
      <c r="S6" s="60">
        <v>303159</v>
      </c>
      <c r="T6" s="60">
        <v>206613</v>
      </c>
      <c r="U6" s="60">
        <v>1034807</v>
      </c>
      <c r="V6" s="60">
        <v>1544579</v>
      </c>
      <c r="W6" s="60">
        <v>5571697</v>
      </c>
      <c r="X6" s="60">
        <v>6854423</v>
      </c>
      <c r="Y6" s="60">
        <v>-1282726</v>
      </c>
      <c r="Z6" s="140">
        <v>-18.71</v>
      </c>
      <c r="AA6" s="62">
        <v>6854423</v>
      </c>
    </row>
    <row r="7" spans="1:27" ht="13.5">
      <c r="A7" s="249" t="s">
        <v>32</v>
      </c>
      <c r="B7" s="182"/>
      <c r="C7" s="155"/>
      <c r="D7" s="155"/>
      <c r="E7" s="59">
        <v>23218302</v>
      </c>
      <c r="F7" s="60">
        <v>23218302</v>
      </c>
      <c r="G7" s="60">
        <v>1426684</v>
      </c>
      <c r="H7" s="60">
        <v>1429945</v>
      </c>
      <c r="I7" s="60">
        <v>1387531</v>
      </c>
      <c r="J7" s="60">
        <v>4244160</v>
      </c>
      <c r="K7" s="60">
        <v>942310</v>
      </c>
      <c r="L7" s="60">
        <v>1054725</v>
      </c>
      <c r="M7" s="60">
        <v>980786</v>
      </c>
      <c r="N7" s="60">
        <v>2977821</v>
      </c>
      <c r="O7" s="60">
        <v>1829211</v>
      </c>
      <c r="P7" s="60">
        <v>905348</v>
      </c>
      <c r="Q7" s="60">
        <v>1164981</v>
      </c>
      <c r="R7" s="60">
        <v>3899540</v>
      </c>
      <c r="S7" s="60">
        <v>1138727</v>
      </c>
      <c r="T7" s="60">
        <v>1360243</v>
      </c>
      <c r="U7" s="60">
        <v>1109860</v>
      </c>
      <c r="V7" s="60">
        <v>3608830</v>
      </c>
      <c r="W7" s="60">
        <v>14730351</v>
      </c>
      <c r="X7" s="60">
        <v>23218302</v>
      </c>
      <c r="Y7" s="60">
        <v>-8487951</v>
      </c>
      <c r="Z7" s="140">
        <v>-36.56</v>
      </c>
      <c r="AA7" s="62">
        <v>23218302</v>
      </c>
    </row>
    <row r="8" spans="1:27" ht="13.5">
      <c r="A8" s="249" t="s">
        <v>178</v>
      </c>
      <c r="B8" s="182"/>
      <c r="C8" s="155">
        <v>34094968</v>
      </c>
      <c r="D8" s="155"/>
      <c r="E8" s="59">
        <v>2179056</v>
      </c>
      <c r="F8" s="60">
        <v>2179056</v>
      </c>
      <c r="G8" s="60">
        <v>912739</v>
      </c>
      <c r="H8" s="60">
        <v>5612383</v>
      </c>
      <c r="I8" s="60">
        <v>7985792</v>
      </c>
      <c r="J8" s="60">
        <v>14510914</v>
      </c>
      <c r="K8" s="60">
        <v>4921333</v>
      </c>
      <c r="L8" s="60">
        <v>2391927</v>
      </c>
      <c r="M8" s="60">
        <v>2932659</v>
      </c>
      <c r="N8" s="60">
        <v>10245919</v>
      </c>
      <c r="O8" s="60">
        <v>6247905</v>
      </c>
      <c r="P8" s="60">
        <v>4628212</v>
      </c>
      <c r="Q8" s="60">
        <v>928779</v>
      </c>
      <c r="R8" s="60">
        <v>11804896</v>
      </c>
      <c r="S8" s="60">
        <v>2537319</v>
      </c>
      <c r="T8" s="60">
        <v>1268304</v>
      </c>
      <c r="U8" s="60">
        <v>1731226</v>
      </c>
      <c r="V8" s="60">
        <v>5536849</v>
      </c>
      <c r="W8" s="60">
        <v>42098578</v>
      </c>
      <c r="X8" s="60">
        <v>2179056</v>
      </c>
      <c r="Y8" s="60">
        <v>39919522</v>
      </c>
      <c r="Z8" s="140">
        <v>1831.96</v>
      </c>
      <c r="AA8" s="62">
        <v>2179056</v>
      </c>
    </row>
    <row r="9" spans="1:27" ht="13.5">
      <c r="A9" s="249" t="s">
        <v>179</v>
      </c>
      <c r="B9" s="182"/>
      <c r="C9" s="155"/>
      <c r="D9" s="155"/>
      <c r="E9" s="59">
        <v>62619000</v>
      </c>
      <c r="F9" s="60">
        <v>62619000</v>
      </c>
      <c r="G9" s="60">
        <v>25218000</v>
      </c>
      <c r="H9" s="60">
        <v>422000</v>
      </c>
      <c r="I9" s="60"/>
      <c r="J9" s="60">
        <v>25640000</v>
      </c>
      <c r="K9" s="60"/>
      <c r="L9" s="60">
        <v>17495000</v>
      </c>
      <c r="M9" s="60">
        <v>1052000</v>
      </c>
      <c r="N9" s="60">
        <v>18547000</v>
      </c>
      <c r="O9" s="60"/>
      <c r="P9" s="60">
        <v>316000</v>
      </c>
      <c r="Q9" s="60">
        <v>14408000</v>
      </c>
      <c r="R9" s="60">
        <v>14724000</v>
      </c>
      <c r="S9" s="60"/>
      <c r="T9" s="60"/>
      <c r="U9" s="60"/>
      <c r="V9" s="60"/>
      <c r="W9" s="60">
        <v>58911000</v>
      </c>
      <c r="X9" s="60">
        <v>62619000</v>
      </c>
      <c r="Y9" s="60">
        <v>-3708000</v>
      </c>
      <c r="Z9" s="140">
        <v>-5.92</v>
      </c>
      <c r="AA9" s="62">
        <v>62619000</v>
      </c>
    </row>
    <row r="10" spans="1:27" ht="13.5">
      <c r="A10" s="249" t="s">
        <v>180</v>
      </c>
      <c r="B10" s="182"/>
      <c r="C10" s="155"/>
      <c r="D10" s="155"/>
      <c r="E10" s="59">
        <v>35570001</v>
      </c>
      <c r="F10" s="60">
        <v>35570001</v>
      </c>
      <c r="G10" s="60">
        <v>15000000</v>
      </c>
      <c r="H10" s="60"/>
      <c r="I10" s="60">
        <v>4000000</v>
      </c>
      <c r="J10" s="60">
        <v>19000000</v>
      </c>
      <c r="K10" s="60"/>
      <c r="L10" s="60">
        <v>3000000</v>
      </c>
      <c r="M10" s="60">
        <v>9570000</v>
      </c>
      <c r="N10" s="60">
        <v>12570000</v>
      </c>
      <c r="O10" s="60"/>
      <c r="P10" s="60">
        <v>2000000</v>
      </c>
      <c r="Q10" s="60">
        <v>2000000</v>
      </c>
      <c r="R10" s="60">
        <v>4000000</v>
      </c>
      <c r="S10" s="60"/>
      <c r="T10" s="60"/>
      <c r="U10" s="60"/>
      <c r="V10" s="60"/>
      <c r="W10" s="60">
        <v>35570000</v>
      </c>
      <c r="X10" s="60">
        <v>35570001</v>
      </c>
      <c r="Y10" s="60">
        <v>-1</v>
      </c>
      <c r="Z10" s="140"/>
      <c r="AA10" s="62">
        <v>35570001</v>
      </c>
    </row>
    <row r="11" spans="1:27" ht="13.5">
      <c r="A11" s="249" t="s">
        <v>181</v>
      </c>
      <c r="B11" s="182"/>
      <c r="C11" s="155">
        <v>285253</v>
      </c>
      <c r="D11" s="155"/>
      <c r="E11" s="59">
        <v>150000</v>
      </c>
      <c r="F11" s="60">
        <v>150000</v>
      </c>
      <c r="G11" s="60">
        <v>49964</v>
      </c>
      <c r="H11" s="60">
        <v>10313</v>
      </c>
      <c r="I11" s="60">
        <v>1601</v>
      </c>
      <c r="J11" s="60">
        <v>61878</v>
      </c>
      <c r="K11" s="60">
        <v>1157</v>
      </c>
      <c r="L11" s="60">
        <v>12734</v>
      </c>
      <c r="M11" s="60">
        <v>7287</v>
      </c>
      <c r="N11" s="60">
        <v>21178</v>
      </c>
      <c r="O11" s="60">
        <v>1700</v>
      </c>
      <c r="P11" s="60">
        <v>4210</v>
      </c>
      <c r="Q11" s="60">
        <v>20838</v>
      </c>
      <c r="R11" s="60">
        <v>26748</v>
      </c>
      <c r="S11" s="60">
        <v>2393</v>
      </c>
      <c r="T11" s="60">
        <v>2807</v>
      </c>
      <c r="U11" s="60">
        <v>5159</v>
      </c>
      <c r="V11" s="60">
        <v>10359</v>
      </c>
      <c r="W11" s="60">
        <v>120163</v>
      </c>
      <c r="X11" s="60">
        <v>150000</v>
      </c>
      <c r="Y11" s="60">
        <v>-29837</v>
      </c>
      <c r="Z11" s="140">
        <v>-19.89</v>
      </c>
      <c r="AA11" s="62">
        <v>150000</v>
      </c>
    </row>
    <row r="12" spans="1:27" ht="13.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9" t="s">
        <v>184</v>
      </c>
      <c r="B14" s="182"/>
      <c r="C14" s="155">
        <v>-408000</v>
      </c>
      <c r="D14" s="155"/>
      <c r="E14" s="59">
        <v>-100404876</v>
      </c>
      <c r="F14" s="60">
        <v>-100404876</v>
      </c>
      <c r="G14" s="60">
        <v>-25214407</v>
      </c>
      <c r="H14" s="60">
        <v>-23266372</v>
      </c>
      <c r="I14" s="60">
        <v>-15293047</v>
      </c>
      <c r="J14" s="60">
        <v>-63773826</v>
      </c>
      <c r="K14" s="60">
        <v>-6053849</v>
      </c>
      <c r="L14" s="60">
        <v>-13753622</v>
      </c>
      <c r="M14" s="60">
        <v>-25072890</v>
      </c>
      <c r="N14" s="60">
        <v>-44880361</v>
      </c>
      <c r="O14" s="60">
        <v>-8115335</v>
      </c>
      <c r="P14" s="60">
        <v>-8429947</v>
      </c>
      <c r="Q14" s="60">
        <v>-18133831</v>
      </c>
      <c r="R14" s="60">
        <v>-34679113</v>
      </c>
      <c r="S14" s="60">
        <v>-6720238</v>
      </c>
      <c r="T14" s="60">
        <v>-2773218</v>
      </c>
      <c r="U14" s="60">
        <v>-4088964</v>
      </c>
      <c r="V14" s="60">
        <v>-13582420</v>
      </c>
      <c r="W14" s="60">
        <v>-156915720</v>
      </c>
      <c r="X14" s="60">
        <v>-100404876</v>
      </c>
      <c r="Y14" s="60">
        <v>-56510844</v>
      </c>
      <c r="Z14" s="140">
        <v>56.28</v>
      </c>
      <c r="AA14" s="62">
        <v>-100404876</v>
      </c>
    </row>
    <row r="15" spans="1:27" ht="13.5">
      <c r="A15" s="249" t="s">
        <v>40</v>
      </c>
      <c r="B15" s="182"/>
      <c r="C15" s="155">
        <v>-676354</v>
      </c>
      <c r="D15" s="155"/>
      <c r="E15" s="59">
        <v>-150000</v>
      </c>
      <c r="F15" s="60">
        <v>-150000</v>
      </c>
      <c r="G15" s="60">
        <v>-3072</v>
      </c>
      <c r="H15" s="60">
        <v>-3946</v>
      </c>
      <c r="I15" s="60">
        <v>-3352</v>
      </c>
      <c r="J15" s="60">
        <v>-10370</v>
      </c>
      <c r="K15" s="60">
        <v>-4087</v>
      </c>
      <c r="L15" s="60">
        <v>-2995</v>
      </c>
      <c r="M15" s="60">
        <v>-7383</v>
      </c>
      <c r="N15" s="60">
        <v>-14465</v>
      </c>
      <c r="O15" s="60">
        <v>-2893</v>
      </c>
      <c r="P15" s="60">
        <v>-3993</v>
      </c>
      <c r="Q15" s="60">
        <v>-3369</v>
      </c>
      <c r="R15" s="60">
        <v>-10255</v>
      </c>
      <c r="S15" s="60">
        <v>-3782</v>
      </c>
      <c r="T15" s="60">
        <v>-2967</v>
      </c>
      <c r="U15" s="60">
        <v>-5986</v>
      </c>
      <c r="V15" s="60">
        <v>-12735</v>
      </c>
      <c r="W15" s="60">
        <v>-47825</v>
      </c>
      <c r="X15" s="60">
        <v>-150000</v>
      </c>
      <c r="Y15" s="60">
        <v>102175</v>
      </c>
      <c r="Z15" s="140">
        <v>-68.12</v>
      </c>
      <c r="AA15" s="62">
        <v>-150000</v>
      </c>
    </row>
    <row r="16" spans="1:27" ht="13.5">
      <c r="A16" s="249" t="s">
        <v>42</v>
      </c>
      <c r="B16" s="182"/>
      <c r="C16" s="155"/>
      <c r="D16" s="155"/>
      <c r="E16" s="59">
        <v>-300000</v>
      </c>
      <c r="F16" s="60">
        <v>-300000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-300000</v>
      </c>
      <c r="Y16" s="60">
        <v>300000</v>
      </c>
      <c r="Z16" s="140">
        <v>-100</v>
      </c>
      <c r="AA16" s="62">
        <v>-300000</v>
      </c>
    </row>
    <row r="17" spans="1:27" ht="13.5">
      <c r="A17" s="250" t="s">
        <v>185</v>
      </c>
      <c r="B17" s="251"/>
      <c r="C17" s="168">
        <f aca="true" t="shared" si="0" ref="C17:Y17">SUM(C6:C16)</f>
        <v>33295867</v>
      </c>
      <c r="D17" s="168">
        <f t="shared" si="0"/>
        <v>0</v>
      </c>
      <c r="E17" s="72">
        <f t="shared" si="0"/>
        <v>29735906</v>
      </c>
      <c r="F17" s="73">
        <f t="shared" si="0"/>
        <v>29735906</v>
      </c>
      <c r="G17" s="73">
        <f t="shared" si="0"/>
        <v>17538035</v>
      </c>
      <c r="H17" s="73">
        <f t="shared" si="0"/>
        <v>-15613986</v>
      </c>
      <c r="I17" s="73">
        <f t="shared" si="0"/>
        <v>-1744143</v>
      </c>
      <c r="J17" s="73">
        <f t="shared" si="0"/>
        <v>179906</v>
      </c>
      <c r="K17" s="73">
        <f t="shared" si="0"/>
        <v>100403</v>
      </c>
      <c r="L17" s="73">
        <f t="shared" si="0"/>
        <v>10332181</v>
      </c>
      <c r="M17" s="73">
        <f t="shared" si="0"/>
        <v>-10427507</v>
      </c>
      <c r="N17" s="73">
        <f t="shared" si="0"/>
        <v>5077</v>
      </c>
      <c r="O17" s="73">
        <f t="shared" si="0"/>
        <v>183545</v>
      </c>
      <c r="P17" s="73">
        <f t="shared" si="0"/>
        <v>-333495</v>
      </c>
      <c r="Q17" s="73">
        <f t="shared" si="0"/>
        <v>2897749</v>
      </c>
      <c r="R17" s="73">
        <f t="shared" si="0"/>
        <v>2747799</v>
      </c>
      <c r="S17" s="73">
        <f t="shared" si="0"/>
        <v>-2742422</v>
      </c>
      <c r="T17" s="73">
        <f t="shared" si="0"/>
        <v>61782</v>
      </c>
      <c r="U17" s="73">
        <f t="shared" si="0"/>
        <v>-213898</v>
      </c>
      <c r="V17" s="73">
        <f t="shared" si="0"/>
        <v>-2894538</v>
      </c>
      <c r="W17" s="73">
        <f t="shared" si="0"/>
        <v>38244</v>
      </c>
      <c r="X17" s="73">
        <f t="shared" si="0"/>
        <v>29735906</v>
      </c>
      <c r="Y17" s="73">
        <f t="shared" si="0"/>
        <v>-29697662</v>
      </c>
      <c r="Z17" s="170">
        <f>+IF(X17&lt;&gt;0,+(Y17/X17)*100,0)</f>
        <v>-99.87138780974085</v>
      </c>
      <c r="AA17" s="74">
        <f>SUM(AA6:AA16)</f>
        <v>29735906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3.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3.5">
      <c r="A21" s="249" t="s">
        <v>187</v>
      </c>
      <c r="B21" s="182"/>
      <c r="C21" s="155">
        <v>80474</v>
      </c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188</v>
      </c>
      <c r="B22" s="182"/>
      <c r="C22" s="155">
        <v>137648</v>
      </c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3.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3.5">
      <c r="A26" s="249" t="s">
        <v>191</v>
      </c>
      <c r="B26" s="182"/>
      <c r="C26" s="155">
        <v>-43991196</v>
      </c>
      <c r="D26" s="155"/>
      <c r="E26" s="59">
        <v>-34691500</v>
      </c>
      <c r="F26" s="60">
        <v>-34691500</v>
      </c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>
        <v>-34691500</v>
      </c>
      <c r="Y26" s="60">
        <v>34691500</v>
      </c>
      <c r="Z26" s="140">
        <v>-100</v>
      </c>
      <c r="AA26" s="62">
        <v>-34691500</v>
      </c>
    </row>
    <row r="27" spans="1:27" ht="13.5">
      <c r="A27" s="250" t="s">
        <v>192</v>
      </c>
      <c r="B27" s="251"/>
      <c r="C27" s="168">
        <f aca="true" t="shared" si="1" ref="C27:Y27">SUM(C21:C26)</f>
        <v>-43773074</v>
      </c>
      <c r="D27" s="168">
        <f>SUM(D21:D26)</f>
        <v>0</v>
      </c>
      <c r="E27" s="72">
        <f t="shared" si="1"/>
        <v>-34691500</v>
      </c>
      <c r="F27" s="73">
        <f t="shared" si="1"/>
        <v>-34691500</v>
      </c>
      <c r="G27" s="73">
        <f t="shared" si="1"/>
        <v>0</v>
      </c>
      <c r="H27" s="73">
        <f t="shared" si="1"/>
        <v>0</v>
      </c>
      <c r="I27" s="73">
        <f t="shared" si="1"/>
        <v>0</v>
      </c>
      <c r="J27" s="73">
        <f t="shared" si="1"/>
        <v>0</v>
      </c>
      <c r="K27" s="73">
        <f t="shared" si="1"/>
        <v>0</v>
      </c>
      <c r="L27" s="73">
        <f t="shared" si="1"/>
        <v>0</v>
      </c>
      <c r="M27" s="73">
        <f t="shared" si="1"/>
        <v>0</v>
      </c>
      <c r="N27" s="73">
        <f t="shared" si="1"/>
        <v>0</v>
      </c>
      <c r="O27" s="73">
        <f t="shared" si="1"/>
        <v>0</v>
      </c>
      <c r="P27" s="73">
        <f t="shared" si="1"/>
        <v>0</v>
      </c>
      <c r="Q27" s="73">
        <f t="shared" si="1"/>
        <v>0</v>
      </c>
      <c r="R27" s="73">
        <f t="shared" si="1"/>
        <v>0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0</v>
      </c>
      <c r="X27" s="73">
        <f t="shared" si="1"/>
        <v>-34691500</v>
      </c>
      <c r="Y27" s="73">
        <f t="shared" si="1"/>
        <v>34691500</v>
      </c>
      <c r="Z27" s="170">
        <f>+IF(X27&lt;&gt;0,+(Y27/X27)*100,0)</f>
        <v>-100</v>
      </c>
      <c r="AA27" s="74">
        <f>SUM(AA21:AA26)</f>
        <v>-34691500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195</v>
      </c>
      <c r="B32" s="182"/>
      <c r="C32" s="155">
        <v>297356</v>
      </c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3.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49" t="s">
        <v>197</v>
      </c>
      <c r="B35" s="182"/>
      <c r="C35" s="155"/>
      <c r="D35" s="155"/>
      <c r="E35" s="59">
        <v>-1418964</v>
      </c>
      <c r="F35" s="60">
        <v>-1418964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>
        <v>-1418964</v>
      </c>
      <c r="Y35" s="60">
        <v>1418964</v>
      </c>
      <c r="Z35" s="140">
        <v>-100</v>
      </c>
      <c r="AA35" s="62">
        <v>-1418964</v>
      </c>
    </row>
    <row r="36" spans="1:27" ht="13.5">
      <c r="A36" s="250" t="s">
        <v>198</v>
      </c>
      <c r="B36" s="251"/>
      <c r="C36" s="168">
        <f aca="true" t="shared" si="2" ref="C36:Y36">SUM(C31:C35)</f>
        <v>297356</v>
      </c>
      <c r="D36" s="168">
        <f>SUM(D31:D35)</f>
        <v>0</v>
      </c>
      <c r="E36" s="72">
        <f t="shared" si="2"/>
        <v>-1418964</v>
      </c>
      <c r="F36" s="73">
        <f t="shared" si="2"/>
        <v>-1418964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-1418964</v>
      </c>
      <c r="Y36" s="73">
        <f t="shared" si="2"/>
        <v>1418964</v>
      </c>
      <c r="Z36" s="170">
        <f>+IF(X36&lt;&gt;0,+(Y36/X36)*100,0)</f>
        <v>-100</v>
      </c>
      <c r="AA36" s="74">
        <f>SUM(AA31:AA35)</f>
        <v>-1418964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2" t="s">
        <v>199</v>
      </c>
      <c r="B38" s="182"/>
      <c r="C38" s="153">
        <f aca="true" t="shared" si="3" ref="C38:Y38">+C17+C27+C36</f>
        <v>-10179851</v>
      </c>
      <c r="D38" s="153">
        <f>+D17+D27+D36</f>
        <v>0</v>
      </c>
      <c r="E38" s="99">
        <f t="shared" si="3"/>
        <v>-6374558</v>
      </c>
      <c r="F38" s="100">
        <f t="shared" si="3"/>
        <v>-6374558</v>
      </c>
      <c r="G38" s="100">
        <f t="shared" si="3"/>
        <v>17538035</v>
      </c>
      <c r="H38" s="100">
        <f t="shared" si="3"/>
        <v>-15613986</v>
      </c>
      <c r="I38" s="100">
        <f t="shared" si="3"/>
        <v>-1744143</v>
      </c>
      <c r="J38" s="100">
        <f t="shared" si="3"/>
        <v>179906</v>
      </c>
      <c r="K38" s="100">
        <f t="shared" si="3"/>
        <v>100403</v>
      </c>
      <c r="L38" s="100">
        <f t="shared" si="3"/>
        <v>10332181</v>
      </c>
      <c r="M38" s="100">
        <f t="shared" si="3"/>
        <v>-10427507</v>
      </c>
      <c r="N38" s="100">
        <f t="shared" si="3"/>
        <v>5077</v>
      </c>
      <c r="O38" s="100">
        <f t="shared" si="3"/>
        <v>183545</v>
      </c>
      <c r="P38" s="100">
        <f t="shared" si="3"/>
        <v>-333495</v>
      </c>
      <c r="Q38" s="100">
        <f t="shared" si="3"/>
        <v>2897749</v>
      </c>
      <c r="R38" s="100">
        <f t="shared" si="3"/>
        <v>2747799</v>
      </c>
      <c r="S38" s="100">
        <f t="shared" si="3"/>
        <v>-2742422</v>
      </c>
      <c r="T38" s="100">
        <f t="shared" si="3"/>
        <v>61782</v>
      </c>
      <c r="U38" s="100">
        <f t="shared" si="3"/>
        <v>-213898</v>
      </c>
      <c r="V38" s="100">
        <f t="shared" si="3"/>
        <v>-2894538</v>
      </c>
      <c r="W38" s="100">
        <f t="shared" si="3"/>
        <v>38244</v>
      </c>
      <c r="X38" s="100">
        <f t="shared" si="3"/>
        <v>-6374558</v>
      </c>
      <c r="Y38" s="100">
        <f t="shared" si="3"/>
        <v>6412802</v>
      </c>
      <c r="Z38" s="137">
        <f>+IF(X38&lt;&gt;0,+(Y38/X38)*100,0)</f>
        <v>-100.59994747871146</v>
      </c>
      <c r="AA38" s="102">
        <f>+AA17+AA27+AA36</f>
        <v>-6374558</v>
      </c>
    </row>
    <row r="39" spans="1:27" ht="13.5">
      <c r="A39" s="249" t="s">
        <v>200</v>
      </c>
      <c r="B39" s="182"/>
      <c r="C39" s="153">
        <v>1464739</v>
      </c>
      <c r="D39" s="153"/>
      <c r="E39" s="99">
        <v>1464740</v>
      </c>
      <c r="F39" s="100">
        <v>1464740</v>
      </c>
      <c r="G39" s="100">
        <v>73636</v>
      </c>
      <c r="H39" s="100">
        <v>17611671</v>
      </c>
      <c r="I39" s="100">
        <v>1997685</v>
      </c>
      <c r="J39" s="100">
        <v>73636</v>
      </c>
      <c r="K39" s="100">
        <v>253542</v>
      </c>
      <c r="L39" s="100">
        <v>353945</v>
      </c>
      <c r="M39" s="100">
        <v>10686126</v>
      </c>
      <c r="N39" s="100">
        <v>253542</v>
      </c>
      <c r="O39" s="100">
        <v>258619</v>
      </c>
      <c r="P39" s="100">
        <v>442164</v>
      </c>
      <c r="Q39" s="100">
        <v>108669</v>
      </c>
      <c r="R39" s="100">
        <v>258619</v>
      </c>
      <c r="S39" s="100">
        <v>3006418</v>
      </c>
      <c r="T39" s="100">
        <v>263996</v>
      </c>
      <c r="U39" s="100">
        <v>325778</v>
      </c>
      <c r="V39" s="100">
        <v>3006418</v>
      </c>
      <c r="W39" s="100">
        <v>73636</v>
      </c>
      <c r="X39" s="100">
        <v>1464740</v>
      </c>
      <c r="Y39" s="100">
        <v>-1391104</v>
      </c>
      <c r="Z39" s="137">
        <v>-94.97</v>
      </c>
      <c r="AA39" s="102">
        <v>1464740</v>
      </c>
    </row>
    <row r="40" spans="1:27" ht="13.5">
      <c r="A40" s="269" t="s">
        <v>201</v>
      </c>
      <c r="B40" s="256"/>
      <c r="C40" s="257">
        <v>-8715112</v>
      </c>
      <c r="D40" s="257"/>
      <c r="E40" s="258">
        <v>-4909818</v>
      </c>
      <c r="F40" s="259">
        <v>-4909818</v>
      </c>
      <c r="G40" s="259">
        <v>17611671</v>
      </c>
      <c r="H40" s="259">
        <v>1997685</v>
      </c>
      <c r="I40" s="259">
        <v>253542</v>
      </c>
      <c r="J40" s="259">
        <v>253542</v>
      </c>
      <c r="K40" s="259">
        <v>353945</v>
      </c>
      <c r="L40" s="259">
        <v>10686126</v>
      </c>
      <c r="M40" s="259">
        <v>258619</v>
      </c>
      <c r="N40" s="259">
        <v>258619</v>
      </c>
      <c r="O40" s="259">
        <v>442164</v>
      </c>
      <c r="P40" s="259">
        <v>108669</v>
      </c>
      <c r="Q40" s="259">
        <v>3006418</v>
      </c>
      <c r="R40" s="259">
        <v>442164</v>
      </c>
      <c r="S40" s="259">
        <v>263996</v>
      </c>
      <c r="T40" s="259">
        <v>325778</v>
      </c>
      <c r="U40" s="259">
        <v>111880</v>
      </c>
      <c r="V40" s="259">
        <v>111880</v>
      </c>
      <c r="W40" s="259">
        <v>111880</v>
      </c>
      <c r="X40" s="259">
        <v>-4909818</v>
      </c>
      <c r="Y40" s="259">
        <v>5021698</v>
      </c>
      <c r="Z40" s="260">
        <v>-102.28</v>
      </c>
      <c r="AA40" s="261">
        <v>-4909818</v>
      </c>
    </row>
    <row r="41" spans="1:27" ht="13.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204</v>
      </c>
      <c r="B5" s="136"/>
      <c r="C5" s="108">
        <f aca="true" t="shared" si="0" ref="C5:Y5">SUM(C11:C18)</f>
        <v>0</v>
      </c>
      <c r="D5" s="200">
        <f t="shared" si="0"/>
        <v>0</v>
      </c>
      <c r="E5" s="106">
        <f t="shared" si="0"/>
        <v>29137969</v>
      </c>
      <c r="F5" s="106">
        <f t="shared" si="0"/>
        <v>29137969</v>
      </c>
      <c r="G5" s="106">
        <f t="shared" si="0"/>
        <v>3003386</v>
      </c>
      <c r="H5" s="106">
        <f t="shared" si="0"/>
        <v>0</v>
      </c>
      <c r="I5" s="106">
        <f t="shared" si="0"/>
        <v>5719731</v>
      </c>
      <c r="J5" s="106">
        <f t="shared" si="0"/>
        <v>8723117</v>
      </c>
      <c r="K5" s="106">
        <f t="shared" si="0"/>
        <v>1068966</v>
      </c>
      <c r="L5" s="106">
        <f t="shared" si="0"/>
        <v>1913068</v>
      </c>
      <c r="M5" s="106">
        <f t="shared" si="0"/>
        <v>1471558</v>
      </c>
      <c r="N5" s="106">
        <f t="shared" si="0"/>
        <v>4453592</v>
      </c>
      <c r="O5" s="106">
        <f t="shared" si="0"/>
        <v>114000</v>
      </c>
      <c r="P5" s="106">
        <f t="shared" si="0"/>
        <v>969943</v>
      </c>
      <c r="Q5" s="106">
        <f t="shared" si="0"/>
        <v>6751796</v>
      </c>
      <c r="R5" s="106">
        <f t="shared" si="0"/>
        <v>7835739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21012448</v>
      </c>
      <c r="X5" s="106">
        <f t="shared" si="0"/>
        <v>29137969</v>
      </c>
      <c r="Y5" s="106">
        <f t="shared" si="0"/>
        <v>-8125521</v>
      </c>
      <c r="Z5" s="201">
        <f>+IF(X5&lt;&gt;0,+(Y5/X5)*100,0)</f>
        <v>-27.886367097171394</v>
      </c>
      <c r="AA5" s="199">
        <f>SUM(AA11:AA18)</f>
        <v>29137969</v>
      </c>
    </row>
    <row r="6" spans="1:27" ht="13.5">
      <c r="A6" s="291" t="s">
        <v>205</v>
      </c>
      <c r="B6" s="142"/>
      <c r="C6" s="62"/>
      <c r="D6" s="156"/>
      <c r="E6" s="60">
        <v>3707969</v>
      </c>
      <c r="F6" s="60">
        <v>3707969</v>
      </c>
      <c r="G6" s="60"/>
      <c r="H6" s="60"/>
      <c r="I6" s="60"/>
      <c r="J6" s="60"/>
      <c r="K6" s="60"/>
      <c r="L6" s="60">
        <v>639728</v>
      </c>
      <c r="M6" s="60"/>
      <c r="N6" s="60">
        <v>639728</v>
      </c>
      <c r="O6" s="60">
        <v>114000</v>
      </c>
      <c r="P6" s="60"/>
      <c r="Q6" s="60">
        <v>2891244</v>
      </c>
      <c r="R6" s="60">
        <v>3005244</v>
      </c>
      <c r="S6" s="60"/>
      <c r="T6" s="60"/>
      <c r="U6" s="60"/>
      <c r="V6" s="60"/>
      <c r="W6" s="60">
        <v>3644972</v>
      </c>
      <c r="X6" s="60">
        <v>3707969</v>
      </c>
      <c r="Y6" s="60">
        <v>-62997</v>
      </c>
      <c r="Z6" s="140">
        <v>-1.7</v>
      </c>
      <c r="AA6" s="155">
        <v>3707969</v>
      </c>
    </row>
    <row r="7" spans="1:27" ht="13.5">
      <c r="A7" s="291" t="s">
        <v>206</v>
      </c>
      <c r="B7" s="142"/>
      <c r="C7" s="62"/>
      <c r="D7" s="156"/>
      <c r="E7" s="60">
        <v>18700000</v>
      </c>
      <c r="F7" s="60">
        <v>18700000</v>
      </c>
      <c r="G7" s="60">
        <v>2467647</v>
      </c>
      <c r="H7" s="60"/>
      <c r="I7" s="60">
        <v>5719731</v>
      </c>
      <c r="J7" s="60">
        <v>8187378</v>
      </c>
      <c r="K7" s="60">
        <v>1068966</v>
      </c>
      <c r="L7" s="60"/>
      <c r="M7" s="60">
        <v>385899</v>
      </c>
      <c r="N7" s="60">
        <v>1454865</v>
      </c>
      <c r="O7" s="60"/>
      <c r="P7" s="60">
        <v>45000</v>
      </c>
      <c r="Q7" s="60">
        <v>3540378</v>
      </c>
      <c r="R7" s="60">
        <v>3585378</v>
      </c>
      <c r="S7" s="60"/>
      <c r="T7" s="60"/>
      <c r="U7" s="60"/>
      <c r="V7" s="60"/>
      <c r="W7" s="60">
        <v>13227621</v>
      </c>
      <c r="X7" s="60">
        <v>18700000</v>
      </c>
      <c r="Y7" s="60">
        <v>-5472379</v>
      </c>
      <c r="Z7" s="140">
        <v>-29.26</v>
      </c>
      <c r="AA7" s="155">
        <v>18700000</v>
      </c>
    </row>
    <row r="8" spans="1:27" ht="13.5">
      <c r="A8" s="291" t="s">
        <v>207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208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209</v>
      </c>
      <c r="B10" s="142"/>
      <c r="C10" s="62"/>
      <c r="D10" s="156"/>
      <c r="E10" s="60"/>
      <c r="F10" s="60"/>
      <c r="G10" s="60">
        <v>75000</v>
      </c>
      <c r="H10" s="60"/>
      <c r="I10" s="60"/>
      <c r="J10" s="60">
        <v>75000</v>
      </c>
      <c r="K10" s="60"/>
      <c r="L10" s="60">
        <v>208499</v>
      </c>
      <c r="M10" s="60">
        <v>143662</v>
      </c>
      <c r="N10" s="60">
        <v>352161</v>
      </c>
      <c r="O10" s="60"/>
      <c r="P10" s="60"/>
      <c r="Q10" s="60">
        <v>25894</v>
      </c>
      <c r="R10" s="60">
        <v>25894</v>
      </c>
      <c r="S10" s="60"/>
      <c r="T10" s="60"/>
      <c r="U10" s="60"/>
      <c r="V10" s="60"/>
      <c r="W10" s="60">
        <v>453055</v>
      </c>
      <c r="X10" s="60"/>
      <c r="Y10" s="60">
        <v>453055</v>
      </c>
      <c r="Z10" s="140"/>
      <c r="AA10" s="155"/>
    </row>
    <row r="11" spans="1:27" ht="13.5">
      <c r="A11" s="292" t="s">
        <v>210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22407969</v>
      </c>
      <c r="F11" s="295">
        <f t="shared" si="1"/>
        <v>22407969</v>
      </c>
      <c r="G11" s="295">
        <f t="shared" si="1"/>
        <v>2542647</v>
      </c>
      <c r="H11" s="295">
        <f t="shared" si="1"/>
        <v>0</v>
      </c>
      <c r="I11" s="295">
        <f t="shared" si="1"/>
        <v>5719731</v>
      </c>
      <c r="J11" s="295">
        <f t="shared" si="1"/>
        <v>8262378</v>
      </c>
      <c r="K11" s="295">
        <f t="shared" si="1"/>
        <v>1068966</v>
      </c>
      <c r="L11" s="295">
        <f t="shared" si="1"/>
        <v>848227</v>
      </c>
      <c r="M11" s="295">
        <f t="shared" si="1"/>
        <v>529561</v>
      </c>
      <c r="N11" s="295">
        <f t="shared" si="1"/>
        <v>2446754</v>
      </c>
      <c r="O11" s="295">
        <f t="shared" si="1"/>
        <v>114000</v>
      </c>
      <c r="P11" s="295">
        <f t="shared" si="1"/>
        <v>45000</v>
      </c>
      <c r="Q11" s="295">
        <f t="shared" si="1"/>
        <v>6457516</v>
      </c>
      <c r="R11" s="295">
        <f t="shared" si="1"/>
        <v>6616516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17325648</v>
      </c>
      <c r="X11" s="295">
        <f t="shared" si="1"/>
        <v>22407969</v>
      </c>
      <c r="Y11" s="295">
        <f t="shared" si="1"/>
        <v>-5082321</v>
      </c>
      <c r="Z11" s="296">
        <f>+IF(X11&lt;&gt;0,+(Y11/X11)*100,0)</f>
        <v>-22.680864115797377</v>
      </c>
      <c r="AA11" s="297">
        <f>SUM(AA6:AA10)</f>
        <v>22407969</v>
      </c>
    </row>
    <row r="12" spans="1:27" ht="13.5">
      <c r="A12" s="298" t="s">
        <v>211</v>
      </c>
      <c r="B12" s="136"/>
      <c r="C12" s="62"/>
      <c r="D12" s="156"/>
      <c r="E12" s="60">
        <v>5950000</v>
      </c>
      <c r="F12" s="60">
        <v>5950000</v>
      </c>
      <c r="G12" s="60">
        <v>460739</v>
      </c>
      <c r="H12" s="60"/>
      <c r="I12" s="60"/>
      <c r="J12" s="60">
        <v>460739</v>
      </c>
      <c r="K12" s="60"/>
      <c r="L12" s="60">
        <v>1064841</v>
      </c>
      <c r="M12" s="60">
        <v>941997</v>
      </c>
      <c r="N12" s="60">
        <v>2006838</v>
      </c>
      <c r="O12" s="60"/>
      <c r="P12" s="60">
        <v>924943</v>
      </c>
      <c r="Q12" s="60">
        <v>294280</v>
      </c>
      <c r="R12" s="60">
        <v>1219223</v>
      </c>
      <c r="S12" s="60"/>
      <c r="T12" s="60"/>
      <c r="U12" s="60"/>
      <c r="V12" s="60"/>
      <c r="W12" s="60">
        <v>3686800</v>
      </c>
      <c r="X12" s="60">
        <v>5950000</v>
      </c>
      <c r="Y12" s="60">
        <v>-2263200</v>
      </c>
      <c r="Z12" s="140">
        <v>-38.04</v>
      </c>
      <c r="AA12" s="155">
        <v>5950000</v>
      </c>
    </row>
    <row r="13" spans="1:27" ht="13.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214</v>
      </c>
      <c r="B15" s="136" t="s">
        <v>138</v>
      </c>
      <c r="C15" s="62"/>
      <c r="D15" s="156"/>
      <c r="E15" s="60">
        <v>780000</v>
      </c>
      <c r="F15" s="60">
        <v>780000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780000</v>
      </c>
      <c r="Y15" s="60">
        <v>-780000</v>
      </c>
      <c r="Z15" s="140">
        <v>-100</v>
      </c>
      <c r="AA15" s="155">
        <v>780000</v>
      </c>
    </row>
    <row r="16" spans="1:27" ht="13.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217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10183531</v>
      </c>
      <c r="F20" s="100">
        <f t="shared" si="2"/>
        <v>10183531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10183531</v>
      </c>
      <c r="Y20" s="100">
        <f t="shared" si="2"/>
        <v>-10183531</v>
      </c>
      <c r="Z20" s="137">
        <f>+IF(X20&lt;&gt;0,+(Y20/X20)*100,0)</f>
        <v>-100</v>
      </c>
      <c r="AA20" s="153">
        <f>SUM(AA26:AA33)</f>
        <v>10183531</v>
      </c>
    </row>
    <row r="21" spans="1:27" ht="13.5">
      <c r="A21" s="291" t="s">
        <v>205</v>
      </c>
      <c r="B21" s="142"/>
      <c r="C21" s="62"/>
      <c r="D21" s="156"/>
      <c r="E21" s="60">
        <v>9533531</v>
      </c>
      <c r="F21" s="60">
        <v>9533531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>
        <v>9533531</v>
      </c>
      <c r="Y21" s="60">
        <v>-9533531</v>
      </c>
      <c r="Z21" s="140">
        <v>-100</v>
      </c>
      <c r="AA21" s="155">
        <v>9533531</v>
      </c>
    </row>
    <row r="22" spans="1:27" ht="13.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9533531</v>
      </c>
      <c r="F26" s="295">
        <f t="shared" si="3"/>
        <v>9533531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9533531</v>
      </c>
      <c r="Y26" s="295">
        <f t="shared" si="3"/>
        <v>-9533531</v>
      </c>
      <c r="Z26" s="296">
        <f>+IF(X26&lt;&gt;0,+(Y26/X26)*100,0)</f>
        <v>-100</v>
      </c>
      <c r="AA26" s="297">
        <f>SUM(AA21:AA25)</f>
        <v>9533531</v>
      </c>
    </row>
    <row r="27" spans="1:27" ht="13.5">
      <c r="A27" s="298" t="s">
        <v>211</v>
      </c>
      <c r="B27" s="147"/>
      <c r="C27" s="62"/>
      <c r="D27" s="156"/>
      <c r="E27" s="60">
        <v>650000</v>
      </c>
      <c r="F27" s="60">
        <v>650000</v>
      </c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>
        <v>650000</v>
      </c>
      <c r="Y27" s="60">
        <v>-650000</v>
      </c>
      <c r="Z27" s="140">
        <v>-100</v>
      </c>
      <c r="AA27" s="155">
        <v>650000</v>
      </c>
    </row>
    <row r="28" spans="1:27" ht="13.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205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13241500</v>
      </c>
      <c r="F36" s="60">
        <f t="shared" si="4"/>
        <v>13241500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639728</v>
      </c>
      <c r="M36" s="60">
        <f t="shared" si="4"/>
        <v>0</v>
      </c>
      <c r="N36" s="60">
        <f t="shared" si="4"/>
        <v>639728</v>
      </c>
      <c r="O36" s="60">
        <f t="shared" si="4"/>
        <v>114000</v>
      </c>
      <c r="P36" s="60">
        <f t="shared" si="4"/>
        <v>0</v>
      </c>
      <c r="Q36" s="60">
        <f t="shared" si="4"/>
        <v>2891244</v>
      </c>
      <c r="R36" s="60">
        <f t="shared" si="4"/>
        <v>3005244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3644972</v>
      </c>
      <c r="X36" s="60">
        <f t="shared" si="4"/>
        <v>13241500</v>
      </c>
      <c r="Y36" s="60">
        <f t="shared" si="4"/>
        <v>-9596528</v>
      </c>
      <c r="Z36" s="140">
        <f aca="true" t="shared" si="5" ref="Z36:Z49">+IF(X36&lt;&gt;0,+(Y36/X36)*100,0)</f>
        <v>-72.47311860438772</v>
      </c>
      <c r="AA36" s="155">
        <f>AA6+AA21</f>
        <v>13241500</v>
      </c>
    </row>
    <row r="37" spans="1:27" ht="13.5">
      <c r="A37" s="291" t="s">
        <v>206</v>
      </c>
      <c r="B37" s="142"/>
      <c r="C37" s="62">
        <f t="shared" si="4"/>
        <v>0</v>
      </c>
      <c r="D37" s="156">
        <f t="shared" si="4"/>
        <v>0</v>
      </c>
      <c r="E37" s="60">
        <f t="shared" si="4"/>
        <v>18700000</v>
      </c>
      <c r="F37" s="60">
        <f t="shared" si="4"/>
        <v>18700000</v>
      </c>
      <c r="G37" s="60">
        <f t="shared" si="4"/>
        <v>2467647</v>
      </c>
      <c r="H37" s="60">
        <f t="shared" si="4"/>
        <v>0</v>
      </c>
      <c r="I37" s="60">
        <f t="shared" si="4"/>
        <v>5719731</v>
      </c>
      <c r="J37" s="60">
        <f t="shared" si="4"/>
        <v>8187378</v>
      </c>
      <c r="K37" s="60">
        <f t="shared" si="4"/>
        <v>1068966</v>
      </c>
      <c r="L37" s="60">
        <f t="shared" si="4"/>
        <v>0</v>
      </c>
      <c r="M37" s="60">
        <f t="shared" si="4"/>
        <v>385899</v>
      </c>
      <c r="N37" s="60">
        <f t="shared" si="4"/>
        <v>1454865</v>
      </c>
      <c r="O37" s="60">
        <f t="shared" si="4"/>
        <v>0</v>
      </c>
      <c r="P37" s="60">
        <f t="shared" si="4"/>
        <v>45000</v>
      </c>
      <c r="Q37" s="60">
        <f t="shared" si="4"/>
        <v>3540378</v>
      </c>
      <c r="R37" s="60">
        <f t="shared" si="4"/>
        <v>3585378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13227621</v>
      </c>
      <c r="X37" s="60">
        <f t="shared" si="4"/>
        <v>18700000</v>
      </c>
      <c r="Y37" s="60">
        <f t="shared" si="4"/>
        <v>-5472379</v>
      </c>
      <c r="Z37" s="140">
        <f t="shared" si="5"/>
        <v>-29.26405882352941</v>
      </c>
      <c r="AA37" s="155">
        <f>AA7+AA22</f>
        <v>18700000</v>
      </c>
    </row>
    <row r="38" spans="1:27" ht="13.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209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75000</v>
      </c>
      <c r="H40" s="60">
        <f t="shared" si="4"/>
        <v>0</v>
      </c>
      <c r="I40" s="60">
        <f t="shared" si="4"/>
        <v>0</v>
      </c>
      <c r="J40" s="60">
        <f t="shared" si="4"/>
        <v>75000</v>
      </c>
      <c r="K40" s="60">
        <f t="shared" si="4"/>
        <v>0</v>
      </c>
      <c r="L40" s="60">
        <f t="shared" si="4"/>
        <v>208499</v>
      </c>
      <c r="M40" s="60">
        <f t="shared" si="4"/>
        <v>143662</v>
      </c>
      <c r="N40" s="60">
        <f t="shared" si="4"/>
        <v>352161</v>
      </c>
      <c r="O40" s="60">
        <f t="shared" si="4"/>
        <v>0</v>
      </c>
      <c r="P40" s="60">
        <f t="shared" si="4"/>
        <v>0</v>
      </c>
      <c r="Q40" s="60">
        <f t="shared" si="4"/>
        <v>25894</v>
      </c>
      <c r="R40" s="60">
        <f t="shared" si="4"/>
        <v>25894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453055</v>
      </c>
      <c r="X40" s="60">
        <f t="shared" si="4"/>
        <v>0</v>
      </c>
      <c r="Y40" s="60">
        <f t="shared" si="4"/>
        <v>453055</v>
      </c>
      <c r="Z40" s="140">
        <f t="shared" si="5"/>
        <v>0</v>
      </c>
      <c r="AA40" s="155">
        <f>AA10+AA25</f>
        <v>0</v>
      </c>
    </row>
    <row r="41" spans="1:27" ht="13.5">
      <c r="A41" s="292" t="s">
        <v>210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31941500</v>
      </c>
      <c r="F41" s="295">
        <f t="shared" si="6"/>
        <v>31941500</v>
      </c>
      <c r="G41" s="295">
        <f t="shared" si="6"/>
        <v>2542647</v>
      </c>
      <c r="H41" s="295">
        <f t="shared" si="6"/>
        <v>0</v>
      </c>
      <c r="I41" s="295">
        <f t="shared" si="6"/>
        <v>5719731</v>
      </c>
      <c r="J41" s="295">
        <f t="shared" si="6"/>
        <v>8262378</v>
      </c>
      <c r="K41" s="295">
        <f t="shared" si="6"/>
        <v>1068966</v>
      </c>
      <c r="L41" s="295">
        <f t="shared" si="6"/>
        <v>848227</v>
      </c>
      <c r="M41" s="295">
        <f t="shared" si="6"/>
        <v>529561</v>
      </c>
      <c r="N41" s="295">
        <f t="shared" si="6"/>
        <v>2446754</v>
      </c>
      <c r="O41" s="295">
        <f t="shared" si="6"/>
        <v>114000</v>
      </c>
      <c r="P41" s="295">
        <f t="shared" si="6"/>
        <v>45000</v>
      </c>
      <c r="Q41" s="295">
        <f t="shared" si="6"/>
        <v>6457516</v>
      </c>
      <c r="R41" s="295">
        <f t="shared" si="6"/>
        <v>6616516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17325648</v>
      </c>
      <c r="X41" s="295">
        <f t="shared" si="6"/>
        <v>31941500</v>
      </c>
      <c r="Y41" s="295">
        <f t="shared" si="6"/>
        <v>-14615852</v>
      </c>
      <c r="Z41" s="296">
        <f t="shared" si="5"/>
        <v>-45.75818918961226</v>
      </c>
      <c r="AA41" s="297">
        <f>SUM(AA36:AA40)</f>
        <v>31941500</v>
      </c>
    </row>
    <row r="42" spans="1:27" ht="13.5">
      <c r="A42" s="298" t="s">
        <v>211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6600000</v>
      </c>
      <c r="F42" s="54">
        <f t="shared" si="7"/>
        <v>6600000</v>
      </c>
      <c r="G42" s="54">
        <f t="shared" si="7"/>
        <v>460739</v>
      </c>
      <c r="H42" s="54">
        <f t="shared" si="7"/>
        <v>0</v>
      </c>
      <c r="I42" s="54">
        <f t="shared" si="7"/>
        <v>0</v>
      </c>
      <c r="J42" s="54">
        <f t="shared" si="7"/>
        <v>460739</v>
      </c>
      <c r="K42" s="54">
        <f t="shared" si="7"/>
        <v>0</v>
      </c>
      <c r="L42" s="54">
        <f t="shared" si="7"/>
        <v>1064841</v>
      </c>
      <c r="M42" s="54">
        <f t="shared" si="7"/>
        <v>941997</v>
      </c>
      <c r="N42" s="54">
        <f t="shared" si="7"/>
        <v>2006838</v>
      </c>
      <c r="O42" s="54">
        <f t="shared" si="7"/>
        <v>0</v>
      </c>
      <c r="P42" s="54">
        <f t="shared" si="7"/>
        <v>924943</v>
      </c>
      <c r="Q42" s="54">
        <f t="shared" si="7"/>
        <v>294280</v>
      </c>
      <c r="R42" s="54">
        <f t="shared" si="7"/>
        <v>1219223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3686800</v>
      </c>
      <c r="X42" s="54">
        <f t="shared" si="7"/>
        <v>6600000</v>
      </c>
      <c r="Y42" s="54">
        <f t="shared" si="7"/>
        <v>-2913200</v>
      </c>
      <c r="Z42" s="184">
        <f t="shared" si="5"/>
        <v>-44.13939393939394</v>
      </c>
      <c r="AA42" s="130">
        <f aca="true" t="shared" si="8" ref="AA42:AA48">AA12+AA27</f>
        <v>6600000</v>
      </c>
    </row>
    <row r="43" spans="1:27" ht="13.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214</v>
      </c>
      <c r="B45" s="136" t="s">
        <v>138</v>
      </c>
      <c r="C45" s="95">
        <f t="shared" si="7"/>
        <v>0</v>
      </c>
      <c r="D45" s="129">
        <f t="shared" si="7"/>
        <v>0</v>
      </c>
      <c r="E45" s="54">
        <f t="shared" si="7"/>
        <v>780000</v>
      </c>
      <c r="F45" s="54">
        <f t="shared" si="7"/>
        <v>780000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0</v>
      </c>
      <c r="X45" s="54">
        <f t="shared" si="7"/>
        <v>780000</v>
      </c>
      <c r="Y45" s="54">
        <f t="shared" si="7"/>
        <v>-780000</v>
      </c>
      <c r="Z45" s="184">
        <f t="shared" si="5"/>
        <v>-100</v>
      </c>
      <c r="AA45" s="130">
        <f t="shared" si="8"/>
        <v>780000</v>
      </c>
    </row>
    <row r="46" spans="1:27" ht="13.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220</v>
      </c>
      <c r="B49" s="149"/>
      <c r="C49" s="239">
        <f aca="true" t="shared" si="9" ref="C49:Y49">SUM(C41:C48)</f>
        <v>0</v>
      </c>
      <c r="D49" s="218">
        <f t="shared" si="9"/>
        <v>0</v>
      </c>
      <c r="E49" s="220">
        <f t="shared" si="9"/>
        <v>39321500</v>
      </c>
      <c r="F49" s="220">
        <f t="shared" si="9"/>
        <v>39321500</v>
      </c>
      <c r="G49" s="220">
        <f t="shared" si="9"/>
        <v>3003386</v>
      </c>
      <c r="H49" s="220">
        <f t="shared" si="9"/>
        <v>0</v>
      </c>
      <c r="I49" s="220">
        <f t="shared" si="9"/>
        <v>5719731</v>
      </c>
      <c r="J49" s="220">
        <f t="shared" si="9"/>
        <v>8723117</v>
      </c>
      <c r="K49" s="220">
        <f t="shared" si="9"/>
        <v>1068966</v>
      </c>
      <c r="L49" s="220">
        <f t="shared" si="9"/>
        <v>1913068</v>
      </c>
      <c r="M49" s="220">
        <f t="shared" si="9"/>
        <v>1471558</v>
      </c>
      <c r="N49" s="220">
        <f t="shared" si="9"/>
        <v>4453592</v>
      </c>
      <c r="O49" s="220">
        <f t="shared" si="9"/>
        <v>114000</v>
      </c>
      <c r="P49" s="220">
        <f t="shared" si="9"/>
        <v>969943</v>
      </c>
      <c r="Q49" s="220">
        <f t="shared" si="9"/>
        <v>6751796</v>
      </c>
      <c r="R49" s="220">
        <f t="shared" si="9"/>
        <v>7835739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21012448</v>
      </c>
      <c r="X49" s="220">
        <f t="shared" si="9"/>
        <v>39321500</v>
      </c>
      <c r="Y49" s="220">
        <f t="shared" si="9"/>
        <v>-18309052</v>
      </c>
      <c r="Z49" s="221">
        <f t="shared" si="5"/>
        <v>-46.5624454814796</v>
      </c>
      <c r="AA49" s="222">
        <f>SUM(AA41:AA48)</f>
        <v>39321500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221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3906667</v>
      </c>
      <c r="F51" s="54">
        <f t="shared" si="10"/>
        <v>3906667</v>
      </c>
      <c r="G51" s="54">
        <f t="shared" si="10"/>
        <v>2349152</v>
      </c>
      <c r="H51" s="54">
        <f t="shared" si="10"/>
        <v>1392738</v>
      </c>
      <c r="I51" s="54">
        <f t="shared" si="10"/>
        <v>0</v>
      </c>
      <c r="J51" s="54">
        <f t="shared" si="10"/>
        <v>3741890</v>
      </c>
      <c r="K51" s="54">
        <f t="shared" si="10"/>
        <v>0</v>
      </c>
      <c r="L51" s="54">
        <f t="shared" si="10"/>
        <v>0</v>
      </c>
      <c r="M51" s="54">
        <f t="shared" si="10"/>
        <v>1</v>
      </c>
      <c r="N51" s="54">
        <f t="shared" si="10"/>
        <v>1</v>
      </c>
      <c r="O51" s="54">
        <f t="shared" si="10"/>
        <v>1</v>
      </c>
      <c r="P51" s="54">
        <f t="shared" si="10"/>
        <v>1</v>
      </c>
      <c r="Q51" s="54">
        <f t="shared" si="10"/>
        <v>1</v>
      </c>
      <c r="R51" s="54">
        <f t="shared" si="10"/>
        <v>3</v>
      </c>
      <c r="S51" s="54">
        <f t="shared" si="10"/>
        <v>1</v>
      </c>
      <c r="T51" s="54">
        <f t="shared" si="10"/>
        <v>1</v>
      </c>
      <c r="U51" s="54">
        <f t="shared" si="10"/>
        <v>1</v>
      </c>
      <c r="V51" s="54">
        <f t="shared" si="10"/>
        <v>3</v>
      </c>
      <c r="W51" s="54">
        <f t="shared" si="10"/>
        <v>3741897</v>
      </c>
      <c r="X51" s="54">
        <f t="shared" si="10"/>
        <v>3906667</v>
      </c>
      <c r="Y51" s="54">
        <f t="shared" si="10"/>
        <v>-164770</v>
      </c>
      <c r="Z51" s="184">
        <f>+IF(X51&lt;&gt;0,+(Y51/X51)*100,0)</f>
        <v>-4.217661756172205</v>
      </c>
      <c r="AA51" s="130">
        <f>SUM(AA57:AA61)</f>
        <v>3906667</v>
      </c>
    </row>
    <row r="52" spans="1:27" ht="13.5">
      <c r="A52" s="310" t="s">
        <v>205</v>
      </c>
      <c r="B52" s="142"/>
      <c r="C52" s="62"/>
      <c r="D52" s="156"/>
      <c r="E52" s="60">
        <v>1200000</v>
      </c>
      <c r="F52" s="60">
        <v>1200000</v>
      </c>
      <c r="G52" s="60">
        <v>2301613</v>
      </c>
      <c r="H52" s="60">
        <v>1392738</v>
      </c>
      <c r="I52" s="60"/>
      <c r="J52" s="60">
        <v>3694351</v>
      </c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>
        <v>3694351</v>
      </c>
      <c r="X52" s="60">
        <v>1200000</v>
      </c>
      <c r="Y52" s="60">
        <v>2494351</v>
      </c>
      <c r="Z52" s="140">
        <v>207.86</v>
      </c>
      <c r="AA52" s="155">
        <v>1200000</v>
      </c>
    </row>
    <row r="53" spans="1:27" ht="13.5">
      <c r="A53" s="310" t="s">
        <v>206</v>
      </c>
      <c r="B53" s="142"/>
      <c r="C53" s="62"/>
      <c r="D53" s="156"/>
      <c r="E53" s="60">
        <v>1000000</v>
      </c>
      <c r="F53" s="60">
        <v>1000000</v>
      </c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>
        <v>1000000</v>
      </c>
      <c r="Y53" s="60">
        <v>-1000000</v>
      </c>
      <c r="Z53" s="140">
        <v>-100</v>
      </c>
      <c r="AA53" s="155">
        <v>1000000</v>
      </c>
    </row>
    <row r="54" spans="1:27" ht="13.5">
      <c r="A54" s="310" t="s">
        <v>207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208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209</v>
      </c>
      <c r="B56" s="142"/>
      <c r="C56" s="62"/>
      <c r="D56" s="156"/>
      <c r="E56" s="60"/>
      <c r="F56" s="60"/>
      <c r="G56" s="60">
        <v>47539</v>
      </c>
      <c r="H56" s="60"/>
      <c r="I56" s="60"/>
      <c r="J56" s="60">
        <v>47539</v>
      </c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>
        <v>47539</v>
      </c>
      <c r="X56" s="60"/>
      <c r="Y56" s="60">
        <v>47539</v>
      </c>
      <c r="Z56" s="140"/>
      <c r="AA56" s="155"/>
    </row>
    <row r="57" spans="1:27" ht="13.5">
      <c r="A57" s="138" t="s">
        <v>210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2200000</v>
      </c>
      <c r="F57" s="295">
        <f t="shared" si="11"/>
        <v>2200000</v>
      </c>
      <c r="G57" s="295">
        <f t="shared" si="11"/>
        <v>2349152</v>
      </c>
      <c r="H57" s="295">
        <f t="shared" si="11"/>
        <v>1392738</v>
      </c>
      <c r="I57" s="295">
        <f t="shared" si="11"/>
        <v>0</v>
      </c>
      <c r="J57" s="295">
        <f t="shared" si="11"/>
        <v>3741890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3741890</v>
      </c>
      <c r="X57" s="295">
        <f t="shared" si="11"/>
        <v>2200000</v>
      </c>
      <c r="Y57" s="295">
        <f t="shared" si="11"/>
        <v>1541890</v>
      </c>
      <c r="Z57" s="296">
        <f>+IF(X57&lt;&gt;0,+(Y57/X57)*100,0)</f>
        <v>70.0859090909091</v>
      </c>
      <c r="AA57" s="297">
        <f>SUM(AA52:AA56)</f>
        <v>2200000</v>
      </c>
    </row>
    <row r="58" spans="1:27" ht="13.5">
      <c r="A58" s="311" t="s">
        <v>211</v>
      </c>
      <c r="B58" s="136"/>
      <c r="C58" s="62"/>
      <c r="D58" s="156"/>
      <c r="E58" s="60">
        <v>150000</v>
      </c>
      <c r="F58" s="60">
        <v>150000</v>
      </c>
      <c r="G58" s="60"/>
      <c r="H58" s="60"/>
      <c r="I58" s="60"/>
      <c r="J58" s="60"/>
      <c r="K58" s="60"/>
      <c r="L58" s="60"/>
      <c r="M58" s="60">
        <v>1</v>
      </c>
      <c r="N58" s="60">
        <v>1</v>
      </c>
      <c r="O58" s="60">
        <v>1</v>
      </c>
      <c r="P58" s="60">
        <v>1</v>
      </c>
      <c r="Q58" s="60">
        <v>1</v>
      </c>
      <c r="R58" s="60">
        <v>3</v>
      </c>
      <c r="S58" s="60">
        <v>1</v>
      </c>
      <c r="T58" s="60">
        <v>1</v>
      </c>
      <c r="U58" s="60">
        <v>1</v>
      </c>
      <c r="V58" s="60">
        <v>3</v>
      </c>
      <c r="W58" s="60">
        <v>7</v>
      </c>
      <c r="X58" s="60">
        <v>150000</v>
      </c>
      <c r="Y58" s="60">
        <v>-149993</v>
      </c>
      <c r="Z58" s="140">
        <v>-100</v>
      </c>
      <c r="AA58" s="155">
        <v>150000</v>
      </c>
    </row>
    <row r="59" spans="1:27" ht="13.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214</v>
      </c>
      <c r="B61" s="136" t="s">
        <v>222</v>
      </c>
      <c r="C61" s="62"/>
      <c r="D61" s="156"/>
      <c r="E61" s="60">
        <v>1556667</v>
      </c>
      <c r="F61" s="60">
        <v>1556667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1556667</v>
      </c>
      <c r="Y61" s="60">
        <v>-1556667</v>
      </c>
      <c r="Z61" s="140">
        <v>-100</v>
      </c>
      <c r="AA61" s="155">
        <v>1556667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>
        <v>1167281</v>
      </c>
      <c r="F65" s="60">
        <v>1167281</v>
      </c>
      <c r="G65" s="60">
        <v>64716</v>
      </c>
      <c r="H65" s="60">
        <v>64716</v>
      </c>
      <c r="I65" s="60">
        <v>78362</v>
      </c>
      <c r="J65" s="60">
        <v>207794</v>
      </c>
      <c r="K65" s="60">
        <v>78362</v>
      </c>
      <c r="L65" s="60">
        <v>78362</v>
      </c>
      <c r="M65" s="60">
        <v>78362</v>
      </c>
      <c r="N65" s="60">
        <v>235086</v>
      </c>
      <c r="O65" s="60">
        <v>68709</v>
      </c>
      <c r="P65" s="60">
        <v>17906</v>
      </c>
      <c r="Q65" s="60">
        <v>17906</v>
      </c>
      <c r="R65" s="60">
        <v>104521</v>
      </c>
      <c r="S65" s="60">
        <v>17906</v>
      </c>
      <c r="T65" s="60">
        <v>17906</v>
      </c>
      <c r="U65" s="60">
        <v>17906</v>
      </c>
      <c r="V65" s="60">
        <v>53718</v>
      </c>
      <c r="W65" s="60">
        <v>601119</v>
      </c>
      <c r="X65" s="60">
        <v>1167281</v>
      </c>
      <c r="Y65" s="60">
        <v>-566162</v>
      </c>
      <c r="Z65" s="140">
        <v>-48.5</v>
      </c>
      <c r="AA65" s="155"/>
    </row>
    <row r="66" spans="1:27" ht="13.5">
      <c r="A66" s="311" t="s">
        <v>224</v>
      </c>
      <c r="B66" s="316"/>
      <c r="C66" s="273">
        <v>2463335</v>
      </c>
      <c r="D66" s="274"/>
      <c r="E66" s="275">
        <v>3306667</v>
      </c>
      <c r="F66" s="275">
        <v>2901000</v>
      </c>
      <c r="G66" s="275"/>
      <c r="H66" s="275"/>
      <c r="I66" s="275"/>
      <c r="J66" s="275"/>
      <c r="K66" s="275">
        <v>33914</v>
      </c>
      <c r="L66" s="275"/>
      <c r="M66" s="275"/>
      <c r="N66" s="275">
        <v>33914</v>
      </c>
      <c r="O66" s="275"/>
      <c r="P66" s="275"/>
      <c r="Q66" s="275"/>
      <c r="R66" s="275"/>
      <c r="S66" s="275"/>
      <c r="T66" s="275"/>
      <c r="U66" s="275"/>
      <c r="V66" s="275"/>
      <c r="W66" s="275">
        <v>33914</v>
      </c>
      <c r="X66" s="275">
        <v>2901000</v>
      </c>
      <c r="Y66" s="275">
        <v>-2867086</v>
      </c>
      <c r="Z66" s="140">
        <v>-98.83</v>
      </c>
      <c r="AA66" s="277"/>
    </row>
    <row r="67" spans="1:27" ht="13.5">
      <c r="A67" s="311" t="s">
        <v>225</v>
      </c>
      <c r="B67" s="316"/>
      <c r="C67" s="62"/>
      <c r="D67" s="156"/>
      <c r="E67" s="60"/>
      <c r="F67" s="60"/>
      <c r="G67" s="60">
        <v>15823</v>
      </c>
      <c r="H67" s="60">
        <v>131</v>
      </c>
      <c r="I67" s="60">
        <v>1841</v>
      </c>
      <c r="J67" s="60">
        <v>17795</v>
      </c>
      <c r="K67" s="60">
        <v>20066</v>
      </c>
      <c r="L67" s="60">
        <v>40786</v>
      </c>
      <c r="M67" s="60">
        <v>2134</v>
      </c>
      <c r="N67" s="60">
        <v>62986</v>
      </c>
      <c r="O67" s="60">
        <v>691</v>
      </c>
      <c r="P67" s="60">
        <v>1700</v>
      </c>
      <c r="Q67" s="60">
        <v>10281</v>
      </c>
      <c r="R67" s="60">
        <v>12672</v>
      </c>
      <c r="S67" s="60">
        <v>9088</v>
      </c>
      <c r="T67" s="60">
        <v>805</v>
      </c>
      <c r="U67" s="60">
        <v>9576</v>
      </c>
      <c r="V67" s="60">
        <v>19469</v>
      </c>
      <c r="W67" s="60">
        <v>112922</v>
      </c>
      <c r="X67" s="60"/>
      <c r="Y67" s="60">
        <v>112922</v>
      </c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/>
      <c r="H68" s="60"/>
      <c r="I68" s="60"/>
      <c r="J68" s="60"/>
      <c r="K68" s="60"/>
      <c r="L68" s="60">
        <v>34567</v>
      </c>
      <c r="M68" s="60">
        <v>91209</v>
      </c>
      <c r="N68" s="60">
        <v>125776</v>
      </c>
      <c r="O68" s="60">
        <v>12533</v>
      </c>
      <c r="P68" s="60">
        <v>103336</v>
      </c>
      <c r="Q68" s="60">
        <v>45406</v>
      </c>
      <c r="R68" s="60">
        <v>161275</v>
      </c>
      <c r="S68" s="60">
        <v>220034</v>
      </c>
      <c r="T68" s="60">
        <v>-28646</v>
      </c>
      <c r="U68" s="60">
        <v>322717</v>
      </c>
      <c r="V68" s="60">
        <v>514105</v>
      </c>
      <c r="W68" s="60">
        <v>801156</v>
      </c>
      <c r="X68" s="60"/>
      <c r="Y68" s="60">
        <v>801156</v>
      </c>
      <c r="Z68" s="140"/>
      <c r="AA68" s="155"/>
    </row>
    <row r="69" spans="1:27" ht="13.5">
      <c r="A69" s="238" t="s">
        <v>226</v>
      </c>
      <c r="B69" s="149"/>
      <c r="C69" s="239">
        <f aca="true" t="shared" si="12" ref="C69:Y69">SUM(C65:C68)</f>
        <v>2463335</v>
      </c>
      <c r="D69" s="218">
        <f t="shared" si="12"/>
        <v>0</v>
      </c>
      <c r="E69" s="220">
        <f t="shared" si="12"/>
        <v>4473948</v>
      </c>
      <c r="F69" s="220">
        <f t="shared" si="12"/>
        <v>4068281</v>
      </c>
      <c r="G69" s="220">
        <f t="shared" si="12"/>
        <v>80539</v>
      </c>
      <c r="H69" s="220">
        <f t="shared" si="12"/>
        <v>64847</v>
      </c>
      <c r="I69" s="220">
        <f t="shared" si="12"/>
        <v>80203</v>
      </c>
      <c r="J69" s="220">
        <f t="shared" si="12"/>
        <v>225589</v>
      </c>
      <c r="K69" s="220">
        <f t="shared" si="12"/>
        <v>132342</v>
      </c>
      <c r="L69" s="220">
        <f t="shared" si="12"/>
        <v>153715</v>
      </c>
      <c r="M69" s="220">
        <f t="shared" si="12"/>
        <v>171705</v>
      </c>
      <c r="N69" s="220">
        <f t="shared" si="12"/>
        <v>457762</v>
      </c>
      <c r="O69" s="220">
        <f t="shared" si="12"/>
        <v>81933</v>
      </c>
      <c r="P69" s="220">
        <f t="shared" si="12"/>
        <v>122942</v>
      </c>
      <c r="Q69" s="220">
        <f t="shared" si="12"/>
        <v>73593</v>
      </c>
      <c r="R69" s="220">
        <f t="shared" si="12"/>
        <v>278468</v>
      </c>
      <c r="S69" s="220">
        <f t="shared" si="12"/>
        <v>247028</v>
      </c>
      <c r="T69" s="220">
        <f t="shared" si="12"/>
        <v>-9935</v>
      </c>
      <c r="U69" s="220">
        <f t="shared" si="12"/>
        <v>350199</v>
      </c>
      <c r="V69" s="220">
        <f t="shared" si="12"/>
        <v>587292</v>
      </c>
      <c r="W69" s="220">
        <f t="shared" si="12"/>
        <v>1549111</v>
      </c>
      <c r="X69" s="220">
        <f t="shared" si="12"/>
        <v>4068281</v>
      </c>
      <c r="Y69" s="220">
        <f t="shared" si="12"/>
        <v>-2519170</v>
      </c>
      <c r="Z69" s="221">
        <f>+IF(X69&lt;&gt;0,+(Y69/X69)*100,0)</f>
        <v>-61.92222218671719</v>
      </c>
      <c r="AA69" s="222">
        <f>SUM(AA65:AA68)</f>
        <v>0</v>
      </c>
    </row>
    <row r="70" spans="1:27" ht="13.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22407969</v>
      </c>
      <c r="F5" s="358">
        <f t="shared" si="0"/>
        <v>22407969</v>
      </c>
      <c r="G5" s="358">
        <f t="shared" si="0"/>
        <v>2542647</v>
      </c>
      <c r="H5" s="356">
        <f t="shared" si="0"/>
        <v>0</v>
      </c>
      <c r="I5" s="356">
        <f t="shared" si="0"/>
        <v>5719731</v>
      </c>
      <c r="J5" s="358">
        <f t="shared" si="0"/>
        <v>8262378</v>
      </c>
      <c r="K5" s="358">
        <f t="shared" si="0"/>
        <v>1068966</v>
      </c>
      <c r="L5" s="356">
        <f t="shared" si="0"/>
        <v>848227</v>
      </c>
      <c r="M5" s="356">
        <f t="shared" si="0"/>
        <v>529561</v>
      </c>
      <c r="N5" s="358">
        <f t="shared" si="0"/>
        <v>2446754</v>
      </c>
      <c r="O5" s="358">
        <f t="shared" si="0"/>
        <v>114000</v>
      </c>
      <c r="P5" s="356">
        <f t="shared" si="0"/>
        <v>45000</v>
      </c>
      <c r="Q5" s="356">
        <f t="shared" si="0"/>
        <v>6457516</v>
      </c>
      <c r="R5" s="358">
        <f t="shared" si="0"/>
        <v>6616516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17325648</v>
      </c>
      <c r="X5" s="356">
        <f t="shared" si="0"/>
        <v>22407969</v>
      </c>
      <c r="Y5" s="358">
        <f t="shared" si="0"/>
        <v>-5082321</v>
      </c>
      <c r="Z5" s="359">
        <f>+IF(X5&lt;&gt;0,+(Y5/X5)*100,0)</f>
        <v>-22.680864115797377</v>
      </c>
      <c r="AA5" s="360">
        <f>+AA6+AA8+AA11+AA13+AA15</f>
        <v>22407969</v>
      </c>
    </row>
    <row r="6" spans="1:27" ht="13.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3707969</v>
      </c>
      <c r="F6" s="59">
        <f t="shared" si="1"/>
        <v>3707969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639728</v>
      </c>
      <c r="M6" s="60">
        <f t="shared" si="1"/>
        <v>0</v>
      </c>
      <c r="N6" s="59">
        <f t="shared" si="1"/>
        <v>639728</v>
      </c>
      <c r="O6" s="59">
        <f t="shared" si="1"/>
        <v>114000</v>
      </c>
      <c r="P6" s="60">
        <f t="shared" si="1"/>
        <v>0</v>
      </c>
      <c r="Q6" s="60">
        <f t="shared" si="1"/>
        <v>2891244</v>
      </c>
      <c r="R6" s="59">
        <f t="shared" si="1"/>
        <v>3005244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3644972</v>
      </c>
      <c r="X6" s="60">
        <f t="shared" si="1"/>
        <v>3707969</v>
      </c>
      <c r="Y6" s="59">
        <f t="shared" si="1"/>
        <v>-62997</v>
      </c>
      <c r="Z6" s="61">
        <f>+IF(X6&lt;&gt;0,+(Y6/X6)*100,0)</f>
        <v>-1.6989624239037597</v>
      </c>
      <c r="AA6" s="62">
        <f t="shared" si="1"/>
        <v>3707969</v>
      </c>
    </row>
    <row r="7" spans="1:27" ht="13.5">
      <c r="A7" s="291" t="s">
        <v>229</v>
      </c>
      <c r="B7" s="142"/>
      <c r="C7" s="60"/>
      <c r="D7" s="340"/>
      <c r="E7" s="60">
        <v>3707969</v>
      </c>
      <c r="F7" s="59">
        <v>3707969</v>
      </c>
      <c r="G7" s="59"/>
      <c r="H7" s="60"/>
      <c r="I7" s="60"/>
      <c r="J7" s="59"/>
      <c r="K7" s="59"/>
      <c r="L7" s="60">
        <v>639728</v>
      </c>
      <c r="M7" s="60"/>
      <c r="N7" s="59">
        <v>639728</v>
      </c>
      <c r="O7" s="59">
        <v>114000</v>
      </c>
      <c r="P7" s="60"/>
      <c r="Q7" s="60">
        <v>2891244</v>
      </c>
      <c r="R7" s="59">
        <v>3005244</v>
      </c>
      <c r="S7" s="59"/>
      <c r="T7" s="60"/>
      <c r="U7" s="60"/>
      <c r="V7" s="59"/>
      <c r="W7" s="59">
        <v>3644972</v>
      </c>
      <c r="X7" s="60">
        <v>3707969</v>
      </c>
      <c r="Y7" s="59">
        <v>-62997</v>
      </c>
      <c r="Z7" s="61">
        <v>-1.7</v>
      </c>
      <c r="AA7" s="62">
        <v>3707969</v>
      </c>
    </row>
    <row r="8" spans="1:27" ht="13.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18700000</v>
      </c>
      <c r="F8" s="59">
        <f t="shared" si="2"/>
        <v>18700000</v>
      </c>
      <c r="G8" s="59">
        <f t="shared" si="2"/>
        <v>2467647</v>
      </c>
      <c r="H8" s="60">
        <f t="shared" si="2"/>
        <v>0</v>
      </c>
      <c r="I8" s="60">
        <f t="shared" si="2"/>
        <v>5719731</v>
      </c>
      <c r="J8" s="59">
        <f t="shared" si="2"/>
        <v>8187378</v>
      </c>
      <c r="K8" s="59">
        <f t="shared" si="2"/>
        <v>1068966</v>
      </c>
      <c r="L8" s="60">
        <f t="shared" si="2"/>
        <v>0</v>
      </c>
      <c r="M8" s="60">
        <f t="shared" si="2"/>
        <v>385899</v>
      </c>
      <c r="N8" s="59">
        <f t="shared" si="2"/>
        <v>1454865</v>
      </c>
      <c r="O8" s="59">
        <f t="shared" si="2"/>
        <v>0</v>
      </c>
      <c r="P8" s="60">
        <f t="shared" si="2"/>
        <v>45000</v>
      </c>
      <c r="Q8" s="60">
        <f t="shared" si="2"/>
        <v>3540378</v>
      </c>
      <c r="R8" s="59">
        <f t="shared" si="2"/>
        <v>3585378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13227621</v>
      </c>
      <c r="X8" s="60">
        <f t="shared" si="2"/>
        <v>18700000</v>
      </c>
      <c r="Y8" s="59">
        <f t="shared" si="2"/>
        <v>-5472379</v>
      </c>
      <c r="Z8" s="61">
        <f>+IF(X8&lt;&gt;0,+(Y8/X8)*100,0)</f>
        <v>-29.26405882352941</v>
      </c>
      <c r="AA8" s="62">
        <f>SUM(AA9:AA10)</f>
        <v>18700000</v>
      </c>
    </row>
    <row r="9" spans="1:27" ht="13.5">
      <c r="A9" s="291" t="s">
        <v>230</v>
      </c>
      <c r="B9" s="142"/>
      <c r="C9" s="60"/>
      <c r="D9" s="340"/>
      <c r="E9" s="60">
        <v>18000000</v>
      </c>
      <c r="F9" s="59">
        <v>18000000</v>
      </c>
      <c r="G9" s="59">
        <v>2423321</v>
      </c>
      <c r="H9" s="60"/>
      <c r="I9" s="60">
        <v>5719731</v>
      </c>
      <c r="J9" s="59">
        <v>8143052</v>
      </c>
      <c r="K9" s="59">
        <v>1068966</v>
      </c>
      <c r="L9" s="60"/>
      <c r="M9" s="60"/>
      <c r="N9" s="59">
        <v>1068966</v>
      </c>
      <c r="O9" s="59"/>
      <c r="P9" s="60"/>
      <c r="Q9" s="60">
        <v>3540378</v>
      </c>
      <c r="R9" s="59">
        <v>3540378</v>
      </c>
      <c r="S9" s="59"/>
      <c r="T9" s="60"/>
      <c r="U9" s="60"/>
      <c r="V9" s="59"/>
      <c r="W9" s="59">
        <v>12752396</v>
      </c>
      <c r="X9" s="60">
        <v>18000000</v>
      </c>
      <c r="Y9" s="59">
        <v>-5247604</v>
      </c>
      <c r="Z9" s="61">
        <v>-29.15</v>
      </c>
      <c r="AA9" s="62">
        <v>18000000</v>
      </c>
    </row>
    <row r="10" spans="1:27" ht="13.5">
      <c r="A10" s="291" t="s">
        <v>231</v>
      </c>
      <c r="B10" s="142"/>
      <c r="C10" s="60"/>
      <c r="D10" s="340"/>
      <c r="E10" s="60">
        <v>700000</v>
      </c>
      <c r="F10" s="59">
        <v>700000</v>
      </c>
      <c r="G10" s="59">
        <v>44326</v>
      </c>
      <c r="H10" s="60"/>
      <c r="I10" s="60"/>
      <c r="J10" s="59">
        <v>44326</v>
      </c>
      <c r="K10" s="59"/>
      <c r="L10" s="60"/>
      <c r="M10" s="60">
        <v>385899</v>
      </c>
      <c r="N10" s="59">
        <v>385899</v>
      </c>
      <c r="O10" s="59"/>
      <c r="P10" s="60">
        <v>45000</v>
      </c>
      <c r="Q10" s="60"/>
      <c r="R10" s="59">
        <v>45000</v>
      </c>
      <c r="S10" s="59"/>
      <c r="T10" s="60"/>
      <c r="U10" s="60"/>
      <c r="V10" s="59"/>
      <c r="W10" s="59">
        <v>475225</v>
      </c>
      <c r="X10" s="60">
        <v>700000</v>
      </c>
      <c r="Y10" s="59">
        <v>-224775</v>
      </c>
      <c r="Z10" s="61">
        <v>-32.11</v>
      </c>
      <c r="AA10" s="62">
        <v>700000</v>
      </c>
    </row>
    <row r="11" spans="1:27" ht="13.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75000</v>
      </c>
      <c r="H15" s="60">
        <f t="shared" si="5"/>
        <v>0</v>
      </c>
      <c r="I15" s="60">
        <f t="shared" si="5"/>
        <v>0</v>
      </c>
      <c r="J15" s="59">
        <f t="shared" si="5"/>
        <v>75000</v>
      </c>
      <c r="K15" s="59">
        <f t="shared" si="5"/>
        <v>0</v>
      </c>
      <c r="L15" s="60">
        <f t="shared" si="5"/>
        <v>208499</v>
      </c>
      <c r="M15" s="60">
        <f t="shared" si="5"/>
        <v>143662</v>
      </c>
      <c r="N15" s="59">
        <f t="shared" si="5"/>
        <v>352161</v>
      </c>
      <c r="O15" s="59">
        <f t="shared" si="5"/>
        <v>0</v>
      </c>
      <c r="P15" s="60">
        <f t="shared" si="5"/>
        <v>0</v>
      </c>
      <c r="Q15" s="60">
        <f t="shared" si="5"/>
        <v>25894</v>
      </c>
      <c r="R15" s="59">
        <f t="shared" si="5"/>
        <v>25894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453055</v>
      </c>
      <c r="X15" s="60">
        <f t="shared" si="5"/>
        <v>0</v>
      </c>
      <c r="Y15" s="59">
        <f t="shared" si="5"/>
        <v>453055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40"/>
      <c r="E17" s="60"/>
      <c r="F17" s="59"/>
      <c r="G17" s="59">
        <v>75000</v>
      </c>
      <c r="H17" s="60"/>
      <c r="I17" s="60"/>
      <c r="J17" s="59">
        <v>75000</v>
      </c>
      <c r="K17" s="59"/>
      <c r="L17" s="60">
        <v>142447</v>
      </c>
      <c r="M17" s="60">
        <v>143662</v>
      </c>
      <c r="N17" s="59">
        <v>286109</v>
      </c>
      <c r="O17" s="59"/>
      <c r="P17" s="60"/>
      <c r="Q17" s="60">
        <v>25894</v>
      </c>
      <c r="R17" s="59">
        <v>25894</v>
      </c>
      <c r="S17" s="59"/>
      <c r="T17" s="60"/>
      <c r="U17" s="60"/>
      <c r="V17" s="59"/>
      <c r="W17" s="59">
        <v>387003</v>
      </c>
      <c r="X17" s="60"/>
      <c r="Y17" s="59">
        <v>387003</v>
      </c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>
        <v>66052</v>
      </c>
      <c r="M20" s="60"/>
      <c r="N20" s="59">
        <v>66052</v>
      </c>
      <c r="O20" s="59"/>
      <c r="P20" s="60"/>
      <c r="Q20" s="60"/>
      <c r="R20" s="59"/>
      <c r="S20" s="59"/>
      <c r="T20" s="60"/>
      <c r="U20" s="60"/>
      <c r="V20" s="59"/>
      <c r="W20" s="59">
        <v>66052</v>
      </c>
      <c r="X20" s="60"/>
      <c r="Y20" s="59">
        <v>66052</v>
      </c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5950000</v>
      </c>
      <c r="F22" s="345">
        <f t="shared" si="6"/>
        <v>5950000</v>
      </c>
      <c r="G22" s="345">
        <f t="shared" si="6"/>
        <v>460739</v>
      </c>
      <c r="H22" s="343">
        <f t="shared" si="6"/>
        <v>0</v>
      </c>
      <c r="I22" s="343">
        <f t="shared" si="6"/>
        <v>0</v>
      </c>
      <c r="J22" s="345">
        <f t="shared" si="6"/>
        <v>460739</v>
      </c>
      <c r="K22" s="345">
        <f t="shared" si="6"/>
        <v>0</v>
      </c>
      <c r="L22" s="343">
        <f t="shared" si="6"/>
        <v>1064841</v>
      </c>
      <c r="M22" s="343">
        <f t="shared" si="6"/>
        <v>941997</v>
      </c>
      <c r="N22" s="345">
        <f t="shared" si="6"/>
        <v>2006838</v>
      </c>
      <c r="O22" s="345">
        <f t="shared" si="6"/>
        <v>0</v>
      </c>
      <c r="P22" s="343">
        <f t="shared" si="6"/>
        <v>924943</v>
      </c>
      <c r="Q22" s="343">
        <f t="shared" si="6"/>
        <v>294280</v>
      </c>
      <c r="R22" s="345">
        <f t="shared" si="6"/>
        <v>1219223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3686800</v>
      </c>
      <c r="X22" s="343">
        <f t="shared" si="6"/>
        <v>5950000</v>
      </c>
      <c r="Y22" s="345">
        <f t="shared" si="6"/>
        <v>-2263200</v>
      </c>
      <c r="Z22" s="336">
        <f>+IF(X22&lt;&gt;0,+(Y22/X22)*100,0)</f>
        <v>-38.036974789915966</v>
      </c>
      <c r="AA22" s="350">
        <f>SUM(AA23:AA32)</f>
        <v>5950000</v>
      </c>
    </row>
    <row r="23" spans="1:27" ht="13.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239</v>
      </c>
      <c r="B25" s="142"/>
      <c r="C25" s="60"/>
      <c r="D25" s="340"/>
      <c r="E25" s="60">
        <v>4900000</v>
      </c>
      <c r="F25" s="59">
        <v>4900000</v>
      </c>
      <c r="G25" s="59">
        <v>262790</v>
      </c>
      <c r="H25" s="60"/>
      <c r="I25" s="60"/>
      <c r="J25" s="59">
        <v>262790</v>
      </c>
      <c r="K25" s="59"/>
      <c r="L25" s="60">
        <v>527497</v>
      </c>
      <c r="M25" s="60">
        <v>499286</v>
      </c>
      <c r="N25" s="59">
        <v>1026783</v>
      </c>
      <c r="O25" s="59"/>
      <c r="P25" s="60">
        <v>473117</v>
      </c>
      <c r="Q25" s="60">
        <v>213087</v>
      </c>
      <c r="R25" s="59">
        <v>686204</v>
      </c>
      <c r="S25" s="59"/>
      <c r="T25" s="60"/>
      <c r="U25" s="60"/>
      <c r="V25" s="59"/>
      <c r="W25" s="59">
        <v>1975777</v>
      </c>
      <c r="X25" s="60">
        <v>4900000</v>
      </c>
      <c r="Y25" s="59">
        <v>-2924223</v>
      </c>
      <c r="Z25" s="61">
        <v>-59.68</v>
      </c>
      <c r="AA25" s="62">
        <v>4900000</v>
      </c>
    </row>
    <row r="26" spans="1:27" ht="13.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241</v>
      </c>
      <c r="B27" s="147"/>
      <c r="C27" s="60"/>
      <c r="D27" s="340"/>
      <c r="E27" s="60"/>
      <c r="F27" s="59"/>
      <c r="G27" s="59">
        <v>152949</v>
      </c>
      <c r="H27" s="60"/>
      <c r="I27" s="60"/>
      <c r="J27" s="59">
        <v>152949</v>
      </c>
      <c r="K27" s="59"/>
      <c r="L27" s="60">
        <v>436841</v>
      </c>
      <c r="M27" s="60">
        <v>420636</v>
      </c>
      <c r="N27" s="59">
        <v>857477</v>
      </c>
      <c r="O27" s="59"/>
      <c r="P27" s="60"/>
      <c r="Q27" s="60">
        <v>81193</v>
      </c>
      <c r="R27" s="59">
        <v>81193</v>
      </c>
      <c r="S27" s="59"/>
      <c r="T27" s="60"/>
      <c r="U27" s="60"/>
      <c r="V27" s="59"/>
      <c r="W27" s="59">
        <v>1091619</v>
      </c>
      <c r="X27" s="60"/>
      <c r="Y27" s="59">
        <v>1091619</v>
      </c>
      <c r="Z27" s="61"/>
      <c r="AA27" s="62"/>
    </row>
    <row r="28" spans="1:27" ht="13.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>
        <v>1050000</v>
      </c>
      <c r="F32" s="59">
        <v>1050000</v>
      </c>
      <c r="G32" s="59">
        <v>45000</v>
      </c>
      <c r="H32" s="60"/>
      <c r="I32" s="60"/>
      <c r="J32" s="59">
        <v>45000</v>
      </c>
      <c r="K32" s="59"/>
      <c r="L32" s="60">
        <v>100503</v>
      </c>
      <c r="M32" s="60">
        <v>22075</v>
      </c>
      <c r="N32" s="59">
        <v>122578</v>
      </c>
      <c r="O32" s="59"/>
      <c r="P32" s="60">
        <v>451826</v>
      </c>
      <c r="Q32" s="60"/>
      <c r="R32" s="59">
        <v>451826</v>
      </c>
      <c r="S32" s="59"/>
      <c r="T32" s="60"/>
      <c r="U32" s="60"/>
      <c r="V32" s="59"/>
      <c r="W32" s="59">
        <v>619404</v>
      </c>
      <c r="X32" s="60">
        <v>1050000</v>
      </c>
      <c r="Y32" s="59">
        <v>-430596</v>
      </c>
      <c r="Z32" s="61">
        <v>-41.01</v>
      </c>
      <c r="AA32" s="62">
        <v>1050000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780000</v>
      </c>
      <c r="F40" s="345">
        <f t="shared" si="9"/>
        <v>780000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780000</v>
      </c>
      <c r="Y40" s="345">
        <f t="shared" si="9"/>
        <v>-780000</v>
      </c>
      <c r="Z40" s="336">
        <f>+IF(X40&lt;&gt;0,+(Y40/X40)*100,0)</f>
        <v>-100</v>
      </c>
      <c r="AA40" s="350">
        <f>SUM(AA41:AA49)</f>
        <v>780000</v>
      </c>
    </row>
    <row r="41" spans="1:27" ht="13.5">
      <c r="A41" s="361" t="s">
        <v>248</v>
      </c>
      <c r="B41" s="142"/>
      <c r="C41" s="362"/>
      <c r="D41" s="363"/>
      <c r="E41" s="362">
        <v>100000</v>
      </c>
      <c r="F41" s="364">
        <v>100000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100000</v>
      </c>
      <c r="Y41" s="364">
        <v>-100000</v>
      </c>
      <c r="Z41" s="365">
        <v>-100</v>
      </c>
      <c r="AA41" s="366">
        <v>100000</v>
      </c>
    </row>
    <row r="42" spans="1:27" ht="13.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250</v>
      </c>
      <c r="B43" s="136"/>
      <c r="C43" s="275"/>
      <c r="D43" s="369"/>
      <c r="E43" s="305">
        <v>30000</v>
      </c>
      <c r="F43" s="370">
        <v>30000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30000</v>
      </c>
      <c r="Y43" s="370">
        <v>-30000</v>
      </c>
      <c r="Z43" s="371">
        <v>-100</v>
      </c>
      <c r="AA43" s="303">
        <v>30000</v>
      </c>
    </row>
    <row r="44" spans="1:27" ht="13.5">
      <c r="A44" s="361" t="s">
        <v>251</v>
      </c>
      <c r="B44" s="136"/>
      <c r="C44" s="60"/>
      <c r="D44" s="368"/>
      <c r="E44" s="54">
        <v>450000</v>
      </c>
      <c r="F44" s="53">
        <v>450000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450000</v>
      </c>
      <c r="Y44" s="53">
        <v>-450000</v>
      </c>
      <c r="Z44" s="94">
        <v>-100</v>
      </c>
      <c r="AA44" s="95">
        <v>450000</v>
      </c>
    </row>
    <row r="45" spans="1:27" ht="13.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>
        <v>200000</v>
      </c>
      <c r="F49" s="53">
        <v>200000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200000</v>
      </c>
      <c r="Y49" s="53">
        <v>-200000</v>
      </c>
      <c r="Z49" s="94">
        <v>-100</v>
      </c>
      <c r="AA49" s="95">
        <v>200000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258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29137969</v>
      </c>
      <c r="F60" s="264">
        <f t="shared" si="14"/>
        <v>29137969</v>
      </c>
      <c r="G60" s="264">
        <f t="shared" si="14"/>
        <v>3003386</v>
      </c>
      <c r="H60" s="219">
        <f t="shared" si="14"/>
        <v>0</v>
      </c>
      <c r="I60" s="219">
        <f t="shared" si="14"/>
        <v>5719731</v>
      </c>
      <c r="J60" s="264">
        <f t="shared" si="14"/>
        <v>8723117</v>
      </c>
      <c r="K60" s="264">
        <f t="shared" si="14"/>
        <v>1068966</v>
      </c>
      <c r="L60" s="219">
        <f t="shared" si="14"/>
        <v>1913068</v>
      </c>
      <c r="M60" s="219">
        <f t="shared" si="14"/>
        <v>1471558</v>
      </c>
      <c r="N60" s="264">
        <f t="shared" si="14"/>
        <v>4453592</v>
      </c>
      <c r="O60" s="264">
        <f t="shared" si="14"/>
        <v>114000</v>
      </c>
      <c r="P60" s="219">
        <f t="shared" si="14"/>
        <v>969943</v>
      </c>
      <c r="Q60" s="219">
        <f t="shared" si="14"/>
        <v>6751796</v>
      </c>
      <c r="R60" s="264">
        <f t="shared" si="14"/>
        <v>7835739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21012448</v>
      </c>
      <c r="X60" s="219">
        <f t="shared" si="14"/>
        <v>29137969</v>
      </c>
      <c r="Y60" s="264">
        <f t="shared" si="14"/>
        <v>-8125521</v>
      </c>
      <c r="Z60" s="337">
        <f>+IF(X60&lt;&gt;0,+(Y60/X60)*100,0)</f>
        <v>-27.886367097171394</v>
      </c>
      <c r="AA60" s="232">
        <f>+AA57+AA54+AA51+AA40+AA37+AA34+AA22+AA5</f>
        <v>29137969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9533531</v>
      </c>
      <c r="F5" s="358">
        <f t="shared" si="0"/>
        <v>9533531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9533531</v>
      </c>
      <c r="Y5" s="358">
        <f t="shared" si="0"/>
        <v>-9533531</v>
      </c>
      <c r="Z5" s="359">
        <f>+IF(X5&lt;&gt;0,+(Y5/X5)*100,0)</f>
        <v>-100</v>
      </c>
      <c r="AA5" s="360">
        <f>+AA6+AA8+AA11+AA13+AA15</f>
        <v>9533531</v>
      </c>
    </row>
    <row r="6" spans="1:27" ht="13.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9533531</v>
      </c>
      <c r="F6" s="59">
        <f t="shared" si="1"/>
        <v>9533531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9533531</v>
      </c>
      <c r="Y6" s="59">
        <f t="shared" si="1"/>
        <v>-9533531</v>
      </c>
      <c r="Z6" s="61">
        <f>+IF(X6&lt;&gt;0,+(Y6/X6)*100,0)</f>
        <v>-100</v>
      </c>
      <c r="AA6" s="62">
        <f t="shared" si="1"/>
        <v>9533531</v>
      </c>
    </row>
    <row r="7" spans="1:27" ht="13.5">
      <c r="A7" s="291" t="s">
        <v>229</v>
      </c>
      <c r="B7" s="142"/>
      <c r="C7" s="60"/>
      <c r="D7" s="340"/>
      <c r="E7" s="60">
        <v>9533531</v>
      </c>
      <c r="F7" s="59">
        <v>9533531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9533531</v>
      </c>
      <c r="Y7" s="59">
        <v>-9533531</v>
      </c>
      <c r="Z7" s="61">
        <v>-100</v>
      </c>
      <c r="AA7" s="62">
        <v>9533531</v>
      </c>
    </row>
    <row r="8" spans="1:27" ht="13.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650000</v>
      </c>
      <c r="F22" s="345">
        <f t="shared" si="6"/>
        <v>650000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650000</v>
      </c>
      <c r="Y22" s="345">
        <f t="shared" si="6"/>
        <v>-650000</v>
      </c>
      <c r="Z22" s="336">
        <f>+IF(X22&lt;&gt;0,+(Y22/X22)*100,0)</f>
        <v>-100</v>
      </c>
      <c r="AA22" s="350">
        <f>SUM(AA23:AA32)</f>
        <v>650000</v>
      </c>
    </row>
    <row r="23" spans="1:27" ht="13.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238</v>
      </c>
      <c r="B24" s="142"/>
      <c r="C24" s="60"/>
      <c r="D24" s="340"/>
      <c r="E24" s="60">
        <v>650000</v>
      </c>
      <c r="F24" s="59">
        <v>650000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>
        <v>650000</v>
      </c>
      <c r="Y24" s="59">
        <v>-650000</v>
      </c>
      <c r="Z24" s="61">
        <v>-100</v>
      </c>
      <c r="AA24" s="62">
        <v>650000</v>
      </c>
    </row>
    <row r="25" spans="1:27" ht="13.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10183531</v>
      </c>
      <c r="F60" s="264">
        <f t="shared" si="14"/>
        <v>10183531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10183531</v>
      </c>
      <c r="Y60" s="264">
        <f t="shared" si="14"/>
        <v>-10183531</v>
      </c>
      <c r="Z60" s="337">
        <f>+IF(X60&lt;&gt;0,+(Y60/X60)*100,0)</f>
        <v>-100</v>
      </c>
      <c r="AA60" s="232">
        <f>+AA57+AA54+AA51+AA40+AA37+AA34+AA22+AA5</f>
        <v>10183531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2016-08-06T08:17:39Z</dcterms:created>
  <dcterms:modified xsi:type="dcterms:W3CDTF">2016-08-06T08:17:47Z</dcterms:modified>
  <cp:category/>
  <cp:version/>
  <cp:contentType/>
  <cp:contentStatus/>
</cp:coreProperties>
</file>