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<sst xmlns="http://schemas.openxmlformats.org/spreadsheetml/2006/main" count="857" uniqueCount="303">
  <si>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uPhongolo(KZN262)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</si>
  <si>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</si>
  <si>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</si>
  <si>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</si>
  <si>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</si>
  <si>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</si>
  <si>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</si>
  <si>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</si>
  <si>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</si>
  <si>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</si>
  <si>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</si>
  <si>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</si>
  <si>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</si>
  <si>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</si>
  <si>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</si>
  <si>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</si>
  <si>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</si>
  <si>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</si>
  <si>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</si>
  <si>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</si>
  <si>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</si>
  <si>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</si>
  <si>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</si>
  <si>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</si>
  <si>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</si>
  <si>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</si>
  <si>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</si>
  <si>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</si>
  <si>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</si>
  <si>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</si>
  <si>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</si>
  <si>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</si>
  <si>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</si>
  <si>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</si>
  <si>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</si>
  <si>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</si>
  <si>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</si>
  <si>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</si>
  <si>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</si>
  <si>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</si>
  <si>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</si>
  <si>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</si>
  <si>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</si>
  <si>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</si>
  <si>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</si>
  <si>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</si>
  <si>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</si>
  <si>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</si>
  <si>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</si>
  <si>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</si>
  <si>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</si>
  <si>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</si>
  <si>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</si>
  <si>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</si>
  <si>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</si>
  <si>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</si>
  <si>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</si>
  <si>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</si>
  <si>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</si>
  <si>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</si>
  <si>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</si>
  <si>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</si>
  <si>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</si>
  <si>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</si>
  <si>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</si>
  <si>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</si>
  <si>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</si>
  <si>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</si>
  <si>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</si>
  <si>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</si>
  <si>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uPhongolo(KZN262)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</si>
  <si>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</si>
  <si>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</si>
  <si>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</si>
  <si>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</si>
  <si>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</si>
  <si>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</si>
  <si>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</si>
  <si>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</si>
  <si>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</si>
  <si>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</si>
  <si>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</si>
  <si>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</si>
  <si>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</si>
  <si>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</si>
  <si>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</si>
  <si>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</si>
  <si>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</si>
  <si>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</si>
  <si>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</si>
  <si>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</si>
  <si>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</si>
  <si>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</si>
  <si>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</si>
  <si>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</si>
  <si>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</si>
  <si>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</si>
  <si>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</si>
  <si>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</si>
  <si>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</si>
  <si>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uPhongolo(KZN262)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</si>
  <si>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</si>
  <si>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</si>
  <si>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</si>
  <si>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</si>
  <si>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</si>
  <si>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</si>
  <si>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</si>
  <si>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</si>
  <si>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</si>
  <si>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</si>
  <si>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</si>
  <si>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</si>
  <si>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</si>
  <si>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</si>
  <si>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</si>
  <si>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</si>
  <si>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</si>
  <si>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</si>
  <si>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</si>
  <si>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</si>
  <si>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</si>
  <si>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</si>
  <si>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</si>
  <si>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</si>
  <si>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</si>
  <si>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</si>
  <si>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</si>
  <si>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</si>
  <si>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uPhongolo(KZN262)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</si>
  <si>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</si>
  <si>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</si>
  <si>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</si>
  <si>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</si>
  <si>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</si>
  <si>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</si>
  <si>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</si>
  <si>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</si>
  <si>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</si>
  <si>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</si>
  <si>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uPhongolo(KZN262)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</si>
  <si>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</si>
  <si>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</si>
  <si>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</si>
  <si>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</si>
  <si>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</si>
  <si>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</si>
  <si>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</si>
  <si>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</si>
  <si>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</si>
  <si>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</si>
  <si>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</si>
  <si>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</si>
  <si>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</si>
  <si>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</si>
  <si>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</si>
  <si>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</si>
  <si>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</si>
  <si>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</si>
  <si>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</si>
  <si>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</si>
  <si>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</si>
  <si>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</si>
  <si>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</si>
  <si>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</si>
  <si>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</si>
  <si>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</si>
  <si>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</si>
  <si>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</si>
  <si>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</si>
  <si>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</si>
  <si>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</si>
  <si>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</si>
  <si>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</si>
  <si>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uPhongolo(KZN262)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</si>
  <si>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</si>
  <si>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</si>
  <si>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</si>
  <si>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</si>
  <si>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</si>
  <si>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</si>
  <si>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</si>
  <si>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</si>
  <si>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</si>
  <si>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</si>
  <si>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</si>
  <si>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</si>
  <si>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</si>
  <si>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</si>
  <si>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</si>
  <si>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</si>
  <si>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</si>
  <si>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</si>
  <si>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</si>
  <si>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</si>
  <si>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</si>
  <si>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</si>
  <si>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</si>
  <si>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</si>
  <si>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</si>
  <si>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</si>
  <si>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</si>
  <si>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uPhongolo(KZN262)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</si>
  <si>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</si>
  <si>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</si>
  <si>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</si>
  <si>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</si>
  <si>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</si>
  <si>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</si>
  <si>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</si>
  <si>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</si>
  <si>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</si>
  <si>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</si>
  <si>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</si>
  <si>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</si>
  <si>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</si>
  <si>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</si>
  <si>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</si>
  <si>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</si>
  <si>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</si>
  <si>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</si>
  <si>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</si>
  <si>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</si>
  <si>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</si>
  <si>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</si>
  <si>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</si>
  <si>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</si>
  <si>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uPhongolo(KZN262)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</si>
  <si>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</si>
  <si>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</si>
  <si>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</si>
  <si>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</si>
  <si>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</si>
  <si>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</si>
  <si>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</si>
  <si>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</si>
  <si>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</si>
  <si>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</si>
  <si>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</si>
  <si>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</si>
  <si>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</si>
  <si>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</si>
  <si>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</si>
  <si>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</si>
  <si>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</si>
  <si>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</si>
  <si>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</si>
  <si>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</si>
  <si>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</si>
  <si>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</si>
  <si>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</si>
  <si>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</si>
  <si>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</si>
  <si>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</si>
  <si>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</si>
  <si>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</si>
  <si>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</si>
  <si>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</si>
  <si>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</si>
  <si>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</si>
  <si>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</si>
  <si>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</si>
  <si>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</si>
  <si>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uPhongolo(KZN262)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</si>
  <si>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</si>
  <si>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</si>
  <si>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Kwazulu-Natal: uPhongolo(KZN262)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</si>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</sst>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1782335</v>
      </c>
      <c r="C5" s="19">
        <v>0</v>
      </c>
      <c r="D5" s="59">
        <v>24731561</v>
      </c>
      <c r="E5" s="60">
        <v>24731561</v>
      </c>
      <c r="F5" s="60">
        <v>0</v>
      </c>
      <c r="G5" s="60">
        <v>0</v>
      </c>
      <c r="H5" s="60">
        <v>2707771</v>
      </c>
      <c r="I5" s="60">
        <v>2707771</v>
      </c>
      <c r="J5" s="60">
        <v>2675374</v>
      </c>
      <c r="K5" s="60">
        <v>2696248</v>
      </c>
      <c r="L5" s="60">
        <v>2696248</v>
      </c>
      <c r="M5" s="60">
        <v>8067870</v>
      </c>
      <c r="N5" s="60">
        <v>2700596</v>
      </c>
      <c r="O5" s="60">
        <v>2694919</v>
      </c>
      <c r="P5" s="60">
        <v>2701410</v>
      </c>
      <c r="Q5" s="60">
        <v>8096925</v>
      </c>
      <c r="R5" s="60">
        <v>2640052</v>
      </c>
      <c r="S5" s="60">
        <v>2692895</v>
      </c>
      <c r="T5" s="60">
        <v>2620038</v>
      </c>
      <c r="U5" s="60">
        <v>7952985</v>
      </c>
      <c r="V5" s="60">
        <v>26825551</v>
      </c>
      <c r="W5" s="60">
        <v>24731561</v>
      </c>
      <c r="X5" s="60">
        <v>2093990</v>
      </c>
      <c r="Y5" s="61">
        <v>8.47</v>
      </c>
      <c r="Z5" s="62">
        <v>24731561</v>
      </c>
    </row>
    <row r="6" spans="1:26" ht="13.5">
      <c r="A6" s="58" t="s">
        <v>32</v>
      </c>
      <c r="B6" s="19">
        <v>1064789</v>
      </c>
      <c r="C6" s="19">
        <v>0</v>
      </c>
      <c r="D6" s="59">
        <v>42085540</v>
      </c>
      <c r="E6" s="60">
        <v>42085540</v>
      </c>
      <c r="F6" s="60">
        <v>2521872</v>
      </c>
      <c r="G6" s="60">
        <v>3142461</v>
      </c>
      <c r="H6" s="60">
        <v>3112351</v>
      </c>
      <c r="I6" s="60">
        <v>8776684</v>
      </c>
      <c r="J6" s="60">
        <v>3466577</v>
      </c>
      <c r="K6" s="60">
        <v>3497872</v>
      </c>
      <c r="L6" s="60">
        <v>3497872</v>
      </c>
      <c r="M6" s="60">
        <v>10462321</v>
      </c>
      <c r="N6" s="60">
        <v>3862241</v>
      </c>
      <c r="O6" s="60">
        <v>3661443</v>
      </c>
      <c r="P6" s="60">
        <v>3749713</v>
      </c>
      <c r="Q6" s="60">
        <v>11273397</v>
      </c>
      <c r="R6" s="60">
        <v>3891589</v>
      </c>
      <c r="S6" s="60">
        <v>3253637</v>
      </c>
      <c r="T6" s="60">
        <v>3229228</v>
      </c>
      <c r="U6" s="60">
        <v>10374454</v>
      </c>
      <c r="V6" s="60">
        <v>40886856</v>
      </c>
      <c r="W6" s="60">
        <v>42085540</v>
      </c>
      <c r="X6" s="60">
        <v>-1198684</v>
      </c>
      <c r="Y6" s="61">
        <v>-2.85</v>
      </c>
      <c r="Z6" s="62">
        <v>42085540</v>
      </c>
    </row>
    <row r="7" spans="1:26" ht="13.5">
      <c r="A7" s="58" t="s">
        <v>33</v>
      </c>
      <c r="B7" s="19">
        <v>1585291</v>
      </c>
      <c r="C7" s="19">
        <v>0</v>
      </c>
      <c r="D7" s="59">
        <v>1846488</v>
      </c>
      <c r="E7" s="60">
        <v>1846488</v>
      </c>
      <c r="F7" s="60">
        <v>89221</v>
      </c>
      <c r="G7" s="60">
        <v>189600</v>
      </c>
      <c r="H7" s="60">
        <v>155360</v>
      </c>
      <c r="I7" s="60">
        <v>434181</v>
      </c>
      <c r="J7" s="60">
        <v>80084</v>
      </c>
      <c r="K7" s="60">
        <v>108629</v>
      </c>
      <c r="L7" s="60">
        <v>108629</v>
      </c>
      <c r="M7" s="60">
        <v>297342</v>
      </c>
      <c r="N7" s="60">
        <v>108352</v>
      </c>
      <c r="O7" s="60">
        <v>100531</v>
      </c>
      <c r="P7" s="60">
        <v>63151</v>
      </c>
      <c r="Q7" s="60">
        <v>272034</v>
      </c>
      <c r="R7" s="60">
        <v>334924</v>
      </c>
      <c r="S7" s="60">
        <v>168059</v>
      </c>
      <c r="T7" s="60">
        <v>108063</v>
      </c>
      <c r="U7" s="60">
        <v>611046</v>
      </c>
      <c r="V7" s="60">
        <v>1614603</v>
      </c>
      <c r="W7" s="60">
        <v>1846488</v>
      </c>
      <c r="X7" s="60">
        <v>-231885</v>
      </c>
      <c r="Y7" s="61">
        <v>-12.56</v>
      </c>
      <c r="Z7" s="62">
        <v>1846488</v>
      </c>
    </row>
    <row r="8" spans="1:26" ht="13.5">
      <c r="A8" s="58" t="s">
        <v>34</v>
      </c>
      <c r="B8" s="19">
        <v>53434967</v>
      </c>
      <c r="C8" s="19">
        <v>0</v>
      </c>
      <c r="D8" s="59">
        <v>106754000</v>
      </c>
      <c r="E8" s="60">
        <v>106754000</v>
      </c>
      <c r="F8" s="60">
        <v>30593876</v>
      </c>
      <c r="G8" s="60">
        <v>0</v>
      </c>
      <c r="H8" s="60">
        <v>2957580</v>
      </c>
      <c r="I8" s="60">
        <v>33551456</v>
      </c>
      <c r="J8" s="60">
        <v>1578300</v>
      </c>
      <c r="K8" s="60">
        <v>1402211</v>
      </c>
      <c r="L8" s="60">
        <v>1402211</v>
      </c>
      <c r="M8" s="60">
        <v>4382722</v>
      </c>
      <c r="N8" s="60">
        <v>660710</v>
      </c>
      <c r="O8" s="60">
        <v>4917808</v>
      </c>
      <c r="P8" s="60">
        <v>2409416</v>
      </c>
      <c r="Q8" s="60">
        <v>7987934</v>
      </c>
      <c r="R8" s="60">
        <v>24186697</v>
      </c>
      <c r="S8" s="60">
        <v>1606348</v>
      </c>
      <c r="T8" s="60">
        <v>1426324</v>
      </c>
      <c r="U8" s="60">
        <v>27219369</v>
      </c>
      <c r="V8" s="60">
        <v>73141481</v>
      </c>
      <c r="W8" s="60">
        <v>106754000</v>
      </c>
      <c r="X8" s="60">
        <v>-33612519</v>
      </c>
      <c r="Y8" s="61">
        <v>-31.49</v>
      </c>
      <c r="Z8" s="62">
        <v>106754000</v>
      </c>
    </row>
    <row r="9" spans="1:26" ht="13.5">
      <c r="A9" s="58" t="s">
        <v>35</v>
      </c>
      <c r="B9" s="19">
        <v>3465643</v>
      </c>
      <c r="C9" s="19">
        <v>0</v>
      </c>
      <c r="D9" s="59">
        <v>10513984</v>
      </c>
      <c r="E9" s="60">
        <v>10513984</v>
      </c>
      <c r="F9" s="60">
        <v>716684</v>
      </c>
      <c r="G9" s="60">
        <v>785268</v>
      </c>
      <c r="H9" s="60">
        <v>243323</v>
      </c>
      <c r="I9" s="60">
        <v>1745275</v>
      </c>
      <c r="J9" s="60">
        <v>860250</v>
      </c>
      <c r="K9" s="60">
        <v>806098</v>
      </c>
      <c r="L9" s="60">
        <v>806098</v>
      </c>
      <c r="M9" s="60">
        <v>2472446</v>
      </c>
      <c r="N9" s="60">
        <v>857502</v>
      </c>
      <c r="O9" s="60">
        <v>1135188</v>
      </c>
      <c r="P9" s="60">
        <v>908758</v>
      </c>
      <c r="Q9" s="60">
        <v>2901448</v>
      </c>
      <c r="R9" s="60">
        <v>1033478</v>
      </c>
      <c r="S9" s="60">
        <v>975362</v>
      </c>
      <c r="T9" s="60">
        <v>873021</v>
      </c>
      <c r="U9" s="60">
        <v>2881861</v>
      </c>
      <c r="V9" s="60">
        <v>10001030</v>
      </c>
      <c r="W9" s="60">
        <v>10513984</v>
      </c>
      <c r="X9" s="60">
        <v>-512954</v>
      </c>
      <c r="Y9" s="61">
        <v>-4.88</v>
      </c>
      <c r="Z9" s="62">
        <v>10513984</v>
      </c>
    </row>
    <row r="10" spans="1:26" ht="25.5">
      <c r="A10" s="63" t="s">
        <v>278</v>
      </c>
      <c r="B10" s="64">
        <f>SUM(B5:B9)</f>
        <v>61333025</v>
      </c>
      <c r="C10" s="64">
        <f>SUM(C5:C9)</f>
        <v>0</v>
      </c>
      <c r="D10" s="65">
        <f aca="true" t="shared" si="0" ref="D10:Z10">SUM(D5:D9)</f>
        <v>185931573</v>
      </c>
      <c r="E10" s="66">
        <f t="shared" si="0"/>
        <v>185931573</v>
      </c>
      <c r="F10" s="66">
        <f t="shared" si="0"/>
        <v>33921653</v>
      </c>
      <c r="G10" s="66">
        <f t="shared" si="0"/>
        <v>4117329</v>
      </c>
      <c r="H10" s="66">
        <f t="shared" si="0"/>
        <v>9176385</v>
      </c>
      <c r="I10" s="66">
        <f t="shared" si="0"/>
        <v>47215367</v>
      </c>
      <c r="J10" s="66">
        <f t="shared" si="0"/>
        <v>8660585</v>
      </c>
      <c r="K10" s="66">
        <f t="shared" si="0"/>
        <v>8511058</v>
      </c>
      <c r="L10" s="66">
        <f t="shared" si="0"/>
        <v>8511058</v>
      </c>
      <c r="M10" s="66">
        <f t="shared" si="0"/>
        <v>25682701</v>
      </c>
      <c r="N10" s="66">
        <f t="shared" si="0"/>
        <v>8189401</v>
      </c>
      <c r="O10" s="66">
        <f t="shared" si="0"/>
        <v>12509889</v>
      </c>
      <c r="P10" s="66">
        <f t="shared" si="0"/>
        <v>9832448</v>
      </c>
      <c r="Q10" s="66">
        <f t="shared" si="0"/>
        <v>30531738</v>
      </c>
      <c r="R10" s="66">
        <f t="shared" si="0"/>
        <v>32086740</v>
      </c>
      <c r="S10" s="66">
        <f t="shared" si="0"/>
        <v>8696301</v>
      </c>
      <c r="T10" s="66">
        <f t="shared" si="0"/>
        <v>8256674</v>
      </c>
      <c r="U10" s="66">
        <f t="shared" si="0"/>
        <v>49039715</v>
      </c>
      <c r="V10" s="66">
        <f t="shared" si="0"/>
        <v>152469521</v>
      </c>
      <c r="W10" s="66">
        <f t="shared" si="0"/>
        <v>185931573</v>
      </c>
      <c r="X10" s="66">
        <f t="shared" si="0"/>
        <v>-33462052</v>
      </c>
      <c r="Y10" s="67">
        <f>+IF(W10&lt;&gt;0,(X10/W10)*100,0)</f>
        <v>-17.996971391190243</v>
      </c>
      <c r="Z10" s="68">
        <f t="shared" si="0"/>
        <v>185931573</v>
      </c>
    </row>
    <row r="11" spans="1:26" ht="13.5">
      <c r="A11" s="58" t="s">
        <v>37</v>
      </c>
      <c r="B11" s="19">
        <v>21894966</v>
      </c>
      <c r="C11" s="19">
        <v>0</v>
      </c>
      <c r="D11" s="59">
        <v>60765407</v>
      </c>
      <c r="E11" s="60">
        <v>60765407</v>
      </c>
      <c r="F11" s="60">
        <v>3420944</v>
      </c>
      <c r="G11" s="60">
        <v>4259066</v>
      </c>
      <c r="H11" s="60">
        <v>5315520</v>
      </c>
      <c r="I11" s="60">
        <v>12995530</v>
      </c>
      <c r="J11" s="60">
        <v>4686031</v>
      </c>
      <c r="K11" s="60">
        <v>2890613</v>
      </c>
      <c r="L11" s="60">
        <v>2890613</v>
      </c>
      <c r="M11" s="60">
        <v>10467257</v>
      </c>
      <c r="N11" s="60">
        <v>5574811</v>
      </c>
      <c r="O11" s="60">
        <v>4758733</v>
      </c>
      <c r="P11" s="60">
        <v>5123746</v>
      </c>
      <c r="Q11" s="60">
        <v>15457290</v>
      </c>
      <c r="R11" s="60">
        <v>5422660</v>
      </c>
      <c r="S11" s="60">
        <v>5663390</v>
      </c>
      <c r="T11" s="60">
        <v>5534943</v>
      </c>
      <c r="U11" s="60">
        <v>16620993</v>
      </c>
      <c r="V11" s="60">
        <v>55541070</v>
      </c>
      <c r="W11" s="60">
        <v>60765407</v>
      </c>
      <c r="X11" s="60">
        <v>-5224337</v>
      </c>
      <c r="Y11" s="61">
        <v>-8.6</v>
      </c>
      <c r="Z11" s="62">
        <v>60765407</v>
      </c>
    </row>
    <row r="12" spans="1:26" ht="13.5">
      <c r="A12" s="58" t="s">
        <v>38</v>
      </c>
      <c r="B12" s="19">
        <v>7002757</v>
      </c>
      <c r="C12" s="19">
        <v>0</v>
      </c>
      <c r="D12" s="59">
        <v>7762348</v>
      </c>
      <c r="E12" s="60">
        <v>7762348</v>
      </c>
      <c r="F12" s="60">
        <v>592295</v>
      </c>
      <c r="G12" s="60">
        <v>625006</v>
      </c>
      <c r="H12" s="60">
        <v>624994</v>
      </c>
      <c r="I12" s="60">
        <v>1842295</v>
      </c>
      <c r="J12" s="60">
        <v>603270</v>
      </c>
      <c r="K12" s="60">
        <v>301632</v>
      </c>
      <c r="L12" s="60">
        <v>301632</v>
      </c>
      <c r="M12" s="60">
        <v>1206534</v>
      </c>
      <c r="N12" s="60">
        <v>832687</v>
      </c>
      <c r="O12" s="60">
        <v>577202</v>
      </c>
      <c r="P12" s="60">
        <v>693934</v>
      </c>
      <c r="Q12" s="60">
        <v>2103823</v>
      </c>
      <c r="R12" s="60">
        <v>635567</v>
      </c>
      <c r="S12" s="60">
        <v>635559</v>
      </c>
      <c r="T12" s="60">
        <v>635629</v>
      </c>
      <c r="U12" s="60">
        <v>1906755</v>
      </c>
      <c r="V12" s="60">
        <v>7059407</v>
      </c>
      <c r="W12" s="60">
        <v>7762347</v>
      </c>
      <c r="X12" s="60">
        <v>-702940</v>
      </c>
      <c r="Y12" s="61">
        <v>-9.06</v>
      </c>
      <c r="Z12" s="62">
        <v>7762348</v>
      </c>
    </row>
    <row r="13" spans="1:26" ht="13.5">
      <c r="A13" s="58" t="s">
        <v>279</v>
      </c>
      <c r="B13" s="19">
        <v>1958023</v>
      </c>
      <c r="C13" s="19">
        <v>0</v>
      </c>
      <c r="D13" s="59">
        <v>7832794</v>
      </c>
      <c r="E13" s="60">
        <v>7832794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326366</v>
      </c>
      <c r="L13" s="60">
        <v>326366</v>
      </c>
      <c r="M13" s="60">
        <v>652732</v>
      </c>
      <c r="N13" s="60">
        <v>0</v>
      </c>
      <c r="O13" s="60">
        <v>0</v>
      </c>
      <c r="P13" s="60">
        <v>0</v>
      </c>
      <c r="Q13" s="60">
        <v>0</v>
      </c>
      <c r="R13" s="60">
        <v>-2771819</v>
      </c>
      <c r="S13" s="60">
        <v>652733</v>
      </c>
      <c r="T13" s="60">
        <v>0</v>
      </c>
      <c r="U13" s="60">
        <v>-2119086</v>
      </c>
      <c r="V13" s="60">
        <v>-1466354</v>
      </c>
      <c r="W13" s="60">
        <v>7832794</v>
      </c>
      <c r="X13" s="60">
        <v>-9299148</v>
      </c>
      <c r="Y13" s="61">
        <v>-118.72</v>
      </c>
      <c r="Z13" s="62">
        <v>7832794</v>
      </c>
    </row>
    <row r="14" spans="1:26" ht="13.5">
      <c r="A14" s="58" t="s">
        <v>40</v>
      </c>
      <c r="B14" s="19">
        <v>322872</v>
      </c>
      <c r="C14" s="19">
        <v>0</v>
      </c>
      <c r="D14" s="59">
        <v>1175216</v>
      </c>
      <c r="E14" s="60">
        <v>1175216</v>
      </c>
      <c r="F14" s="60">
        <v>0</v>
      </c>
      <c r="G14" s="60">
        <v>18</v>
      </c>
      <c r="H14" s="60">
        <v>10512</v>
      </c>
      <c r="I14" s="60">
        <v>10530</v>
      </c>
      <c r="J14" s="60">
        <v>122</v>
      </c>
      <c r="K14" s="60">
        <v>57231</v>
      </c>
      <c r="L14" s="60">
        <v>57231</v>
      </c>
      <c r="M14" s="60">
        <v>114584</v>
      </c>
      <c r="N14" s="60">
        <v>5779</v>
      </c>
      <c r="O14" s="60">
        <v>10720</v>
      </c>
      <c r="P14" s="60">
        <v>107</v>
      </c>
      <c r="Q14" s="60">
        <v>16606</v>
      </c>
      <c r="R14" s="60">
        <v>770068</v>
      </c>
      <c r="S14" s="60">
        <v>1908</v>
      </c>
      <c r="T14" s="60">
        <v>241461</v>
      </c>
      <c r="U14" s="60">
        <v>1013437</v>
      </c>
      <c r="V14" s="60">
        <v>1155157</v>
      </c>
      <c r="W14" s="60">
        <v>1175216</v>
      </c>
      <c r="X14" s="60">
        <v>-20059</v>
      </c>
      <c r="Y14" s="61">
        <v>-1.71</v>
      </c>
      <c r="Z14" s="62">
        <v>1175216</v>
      </c>
    </row>
    <row r="15" spans="1:26" ht="13.5">
      <c r="A15" s="58" t="s">
        <v>41</v>
      </c>
      <c r="B15" s="19">
        <v>471839</v>
      </c>
      <c r="C15" s="19">
        <v>0</v>
      </c>
      <c r="D15" s="59">
        <v>35413983</v>
      </c>
      <c r="E15" s="60">
        <v>35413983</v>
      </c>
      <c r="F15" s="60">
        <v>2245264</v>
      </c>
      <c r="G15" s="60">
        <v>3063631</v>
      </c>
      <c r="H15" s="60">
        <v>2502015</v>
      </c>
      <c r="I15" s="60">
        <v>7810910</v>
      </c>
      <c r="J15" s="60">
        <v>1864294</v>
      </c>
      <c r="K15" s="60">
        <v>2965908</v>
      </c>
      <c r="L15" s="60">
        <v>2965908</v>
      </c>
      <c r="M15" s="60">
        <v>7796110</v>
      </c>
      <c r="N15" s="60">
        <v>3696513</v>
      </c>
      <c r="O15" s="60">
        <v>7035700</v>
      </c>
      <c r="P15" s="60">
        <v>2407295</v>
      </c>
      <c r="Q15" s="60">
        <v>13139508</v>
      </c>
      <c r="R15" s="60">
        <v>-1465459</v>
      </c>
      <c r="S15" s="60">
        <v>2313704</v>
      </c>
      <c r="T15" s="60">
        <v>2487002</v>
      </c>
      <c r="U15" s="60">
        <v>3335247</v>
      </c>
      <c r="V15" s="60">
        <v>32081775</v>
      </c>
      <c r="W15" s="60">
        <v>35413654</v>
      </c>
      <c r="X15" s="60">
        <v>-3331879</v>
      </c>
      <c r="Y15" s="61">
        <v>-9.41</v>
      </c>
      <c r="Z15" s="62">
        <v>35413983</v>
      </c>
    </row>
    <row r="16" spans="1:26" ht="13.5">
      <c r="A16" s="69" t="s">
        <v>42</v>
      </c>
      <c r="B16" s="19">
        <v>0</v>
      </c>
      <c r="C16" s="19">
        <v>0</v>
      </c>
      <c r="D16" s="59">
        <v>3038740</v>
      </c>
      <c r="E16" s="60">
        <v>3038740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3038740</v>
      </c>
      <c r="X16" s="60">
        <v>-3038740</v>
      </c>
      <c r="Y16" s="61">
        <v>-100</v>
      </c>
      <c r="Z16" s="62">
        <v>3038740</v>
      </c>
    </row>
    <row r="17" spans="1:26" ht="13.5">
      <c r="A17" s="58" t="s">
        <v>43</v>
      </c>
      <c r="B17" s="19">
        <v>28470748</v>
      </c>
      <c r="C17" s="19">
        <v>0</v>
      </c>
      <c r="D17" s="59">
        <v>69942891</v>
      </c>
      <c r="E17" s="60">
        <v>69942891</v>
      </c>
      <c r="F17" s="60">
        <v>2806837</v>
      </c>
      <c r="G17" s="60">
        <v>2630676</v>
      </c>
      <c r="H17" s="60">
        <v>4609520</v>
      </c>
      <c r="I17" s="60">
        <v>10047033</v>
      </c>
      <c r="J17" s="60">
        <v>5672428</v>
      </c>
      <c r="K17" s="60">
        <v>5416905</v>
      </c>
      <c r="L17" s="60">
        <v>5416905</v>
      </c>
      <c r="M17" s="60">
        <v>16506238</v>
      </c>
      <c r="N17" s="60">
        <v>4214353</v>
      </c>
      <c r="O17" s="60">
        <v>8308583</v>
      </c>
      <c r="P17" s="60">
        <v>3667795</v>
      </c>
      <c r="Q17" s="60">
        <v>16190731</v>
      </c>
      <c r="R17" s="60">
        <v>9913633</v>
      </c>
      <c r="S17" s="60">
        <v>8360245</v>
      </c>
      <c r="T17" s="60">
        <v>6819710</v>
      </c>
      <c r="U17" s="60">
        <v>25093588</v>
      </c>
      <c r="V17" s="60">
        <v>67837590</v>
      </c>
      <c r="W17" s="60">
        <v>69943415</v>
      </c>
      <c r="X17" s="60">
        <v>-2105825</v>
      </c>
      <c r="Y17" s="61">
        <v>-3.01</v>
      </c>
      <c r="Z17" s="62">
        <v>69942891</v>
      </c>
    </row>
    <row r="18" spans="1:26" ht="13.5">
      <c r="A18" s="70" t="s">
        <v>44</v>
      </c>
      <c r="B18" s="71">
        <f>SUM(B11:B17)</f>
        <v>60121205</v>
      </c>
      <c r="C18" s="71">
        <f>SUM(C11:C17)</f>
        <v>0</v>
      </c>
      <c r="D18" s="72">
        <f aca="true" t="shared" si="1" ref="D18:Z18">SUM(D11:D17)</f>
        <v>185931379</v>
      </c>
      <c r="E18" s="73">
        <f t="shared" si="1"/>
        <v>185931379</v>
      </c>
      <c r="F18" s="73">
        <f t="shared" si="1"/>
        <v>9065340</v>
      </c>
      <c r="G18" s="73">
        <f t="shared" si="1"/>
        <v>10578397</v>
      </c>
      <c r="H18" s="73">
        <f t="shared" si="1"/>
        <v>13062561</v>
      </c>
      <c r="I18" s="73">
        <f t="shared" si="1"/>
        <v>32706298</v>
      </c>
      <c r="J18" s="73">
        <f t="shared" si="1"/>
        <v>12826145</v>
      </c>
      <c r="K18" s="73">
        <f t="shared" si="1"/>
        <v>11958655</v>
      </c>
      <c r="L18" s="73">
        <f t="shared" si="1"/>
        <v>11958655</v>
      </c>
      <c r="M18" s="73">
        <f t="shared" si="1"/>
        <v>36743455</v>
      </c>
      <c r="N18" s="73">
        <f t="shared" si="1"/>
        <v>14324143</v>
      </c>
      <c r="O18" s="73">
        <f t="shared" si="1"/>
        <v>20690938</v>
      </c>
      <c r="P18" s="73">
        <f t="shared" si="1"/>
        <v>11892877</v>
      </c>
      <c r="Q18" s="73">
        <f t="shared" si="1"/>
        <v>46907958</v>
      </c>
      <c r="R18" s="73">
        <f t="shared" si="1"/>
        <v>12504650</v>
      </c>
      <c r="S18" s="73">
        <f t="shared" si="1"/>
        <v>17627539</v>
      </c>
      <c r="T18" s="73">
        <f t="shared" si="1"/>
        <v>15718745</v>
      </c>
      <c r="U18" s="73">
        <f t="shared" si="1"/>
        <v>45850934</v>
      </c>
      <c r="V18" s="73">
        <f t="shared" si="1"/>
        <v>162208645</v>
      </c>
      <c r="W18" s="73">
        <f t="shared" si="1"/>
        <v>185931573</v>
      </c>
      <c r="X18" s="73">
        <f t="shared" si="1"/>
        <v>-23722928</v>
      </c>
      <c r="Y18" s="67">
        <f>+IF(W18&lt;&gt;0,(X18/W18)*100,0)</f>
        <v>-12.758956220953394</v>
      </c>
      <c r="Z18" s="74">
        <f t="shared" si="1"/>
        <v>185931379</v>
      </c>
    </row>
    <row r="19" spans="1:26" ht="13.5">
      <c r="A19" s="70" t="s">
        <v>45</v>
      </c>
      <c r="B19" s="75">
        <f>+B10-B18</f>
        <v>1211820</v>
      </c>
      <c r="C19" s="75">
        <f>+C10-C18</f>
        <v>0</v>
      </c>
      <c r="D19" s="76">
        <f aca="true" t="shared" si="2" ref="D19:Z19">+D10-D18</f>
        <v>194</v>
      </c>
      <c r="E19" s="77">
        <f t="shared" si="2"/>
        <v>194</v>
      </c>
      <c r="F19" s="77">
        <f t="shared" si="2"/>
        <v>24856313</v>
      </c>
      <c r="G19" s="77">
        <f t="shared" si="2"/>
        <v>-6461068</v>
      </c>
      <c r="H19" s="77">
        <f t="shared" si="2"/>
        <v>-3886176</v>
      </c>
      <c r="I19" s="77">
        <f t="shared" si="2"/>
        <v>14509069</v>
      </c>
      <c r="J19" s="77">
        <f t="shared" si="2"/>
        <v>-4165560</v>
      </c>
      <c r="K19" s="77">
        <f t="shared" si="2"/>
        <v>-3447597</v>
      </c>
      <c r="L19" s="77">
        <f t="shared" si="2"/>
        <v>-3447597</v>
      </c>
      <c r="M19" s="77">
        <f t="shared" si="2"/>
        <v>-11060754</v>
      </c>
      <c r="N19" s="77">
        <f t="shared" si="2"/>
        <v>-6134742</v>
      </c>
      <c r="O19" s="77">
        <f t="shared" si="2"/>
        <v>-8181049</v>
      </c>
      <c r="P19" s="77">
        <f t="shared" si="2"/>
        <v>-2060429</v>
      </c>
      <c r="Q19" s="77">
        <f t="shared" si="2"/>
        <v>-16376220</v>
      </c>
      <c r="R19" s="77">
        <f t="shared" si="2"/>
        <v>19582090</v>
      </c>
      <c r="S19" s="77">
        <f t="shared" si="2"/>
        <v>-8931238</v>
      </c>
      <c r="T19" s="77">
        <f t="shared" si="2"/>
        <v>-7462071</v>
      </c>
      <c r="U19" s="77">
        <f t="shared" si="2"/>
        <v>3188781</v>
      </c>
      <c r="V19" s="77">
        <f t="shared" si="2"/>
        <v>-9739124</v>
      </c>
      <c r="W19" s="77">
        <f>IF(E10=E18,0,W10-W18)</f>
        <v>0</v>
      </c>
      <c r="X19" s="77">
        <f t="shared" si="2"/>
        <v>-9739124</v>
      </c>
      <c r="Y19" s="78">
        <f>+IF(W19&lt;&gt;0,(X19/W19)*100,0)</f>
        <v>0</v>
      </c>
      <c r="Z19" s="79">
        <f t="shared" si="2"/>
        <v>194</v>
      </c>
    </row>
    <row r="20" spans="1:26" ht="13.5">
      <c r="A20" s="58" t="s">
        <v>46</v>
      </c>
      <c r="B20" s="19">
        <v>10154279</v>
      </c>
      <c r="C20" s="19">
        <v>0</v>
      </c>
      <c r="D20" s="59">
        <v>38459000</v>
      </c>
      <c r="E20" s="60">
        <v>38459000</v>
      </c>
      <c r="F20" s="60">
        <v>1159813</v>
      </c>
      <c r="G20" s="60">
        <v>0</v>
      </c>
      <c r="H20" s="60">
        <v>10816672</v>
      </c>
      <c r="I20" s="60">
        <v>11976485</v>
      </c>
      <c r="J20" s="60">
        <v>3501439</v>
      </c>
      <c r="K20" s="60">
        <v>2704684</v>
      </c>
      <c r="L20" s="60">
        <v>2704684</v>
      </c>
      <c r="M20" s="60">
        <v>8910807</v>
      </c>
      <c r="N20" s="60">
        <v>617275</v>
      </c>
      <c r="O20" s="60">
        <v>402192</v>
      </c>
      <c r="P20" s="60">
        <v>3555190</v>
      </c>
      <c r="Q20" s="60">
        <v>4574657</v>
      </c>
      <c r="R20" s="60">
        <v>4685277</v>
      </c>
      <c r="S20" s="60">
        <v>3906295</v>
      </c>
      <c r="T20" s="60">
        <v>89111</v>
      </c>
      <c r="U20" s="60">
        <v>8680683</v>
      </c>
      <c r="V20" s="60">
        <v>34142632</v>
      </c>
      <c r="W20" s="60">
        <v>38459000</v>
      </c>
      <c r="X20" s="60">
        <v>-4316368</v>
      </c>
      <c r="Y20" s="61">
        <v>-11.22</v>
      </c>
      <c r="Z20" s="62">
        <v>38459000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11366099</v>
      </c>
      <c r="C22" s="86">
        <f>SUM(C19:C21)</f>
        <v>0</v>
      </c>
      <c r="D22" s="87">
        <f aca="true" t="shared" si="3" ref="D22:Z22">SUM(D19:D21)</f>
        <v>38459194</v>
      </c>
      <c r="E22" s="88">
        <f t="shared" si="3"/>
        <v>38459194</v>
      </c>
      <c r="F22" s="88">
        <f t="shared" si="3"/>
        <v>26016126</v>
      </c>
      <c r="G22" s="88">
        <f t="shared" si="3"/>
        <v>-6461068</v>
      </c>
      <c r="H22" s="88">
        <f t="shared" si="3"/>
        <v>6930496</v>
      </c>
      <c r="I22" s="88">
        <f t="shared" si="3"/>
        <v>26485554</v>
      </c>
      <c r="J22" s="88">
        <f t="shared" si="3"/>
        <v>-664121</v>
      </c>
      <c r="K22" s="88">
        <f t="shared" si="3"/>
        <v>-742913</v>
      </c>
      <c r="L22" s="88">
        <f t="shared" si="3"/>
        <v>-742913</v>
      </c>
      <c r="M22" s="88">
        <f t="shared" si="3"/>
        <v>-2149947</v>
      </c>
      <c r="N22" s="88">
        <f t="shared" si="3"/>
        <v>-5517467</v>
      </c>
      <c r="O22" s="88">
        <f t="shared" si="3"/>
        <v>-7778857</v>
      </c>
      <c r="P22" s="88">
        <f t="shared" si="3"/>
        <v>1494761</v>
      </c>
      <c r="Q22" s="88">
        <f t="shared" si="3"/>
        <v>-11801563</v>
      </c>
      <c r="R22" s="88">
        <f t="shared" si="3"/>
        <v>24267367</v>
      </c>
      <c r="S22" s="88">
        <f t="shared" si="3"/>
        <v>-5024943</v>
      </c>
      <c r="T22" s="88">
        <f t="shared" si="3"/>
        <v>-7372960</v>
      </c>
      <c r="U22" s="88">
        <f t="shared" si="3"/>
        <v>11869464</v>
      </c>
      <c r="V22" s="88">
        <f t="shared" si="3"/>
        <v>24403508</v>
      </c>
      <c r="W22" s="88">
        <f t="shared" si="3"/>
        <v>38459000</v>
      </c>
      <c r="X22" s="88">
        <f t="shared" si="3"/>
        <v>-14055492</v>
      </c>
      <c r="Y22" s="89">
        <f>+IF(W22&lt;&gt;0,(X22/W22)*100,0)</f>
        <v>-36.54669128162459</v>
      </c>
      <c r="Z22" s="90">
        <f t="shared" si="3"/>
        <v>38459194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11366099</v>
      </c>
      <c r="C24" s="75">
        <f>SUM(C22:C23)</f>
        <v>0</v>
      </c>
      <c r="D24" s="76">
        <f aca="true" t="shared" si="4" ref="D24:Z24">SUM(D22:D23)</f>
        <v>38459194</v>
      </c>
      <c r="E24" s="77">
        <f t="shared" si="4"/>
        <v>38459194</v>
      </c>
      <c r="F24" s="77">
        <f t="shared" si="4"/>
        <v>26016126</v>
      </c>
      <c r="G24" s="77">
        <f t="shared" si="4"/>
        <v>-6461068</v>
      </c>
      <c r="H24" s="77">
        <f t="shared" si="4"/>
        <v>6930496</v>
      </c>
      <c r="I24" s="77">
        <f t="shared" si="4"/>
        <v>26485554</v>
      </c>
      <c r="J24" s="77">
        <f t="shared" si="4"/>
        <v>-664121</v>
      </c>
      <c r="K24" s="77">
        <f t="shared" si="4"/>
        <v>-742913</v>
      </c>
      <c r="L24" s="77">
        <f t="shared" si="4"/>
        <v>-742913</v>
      </c>
      <c r="M24" s="77">
        <f t="shared" si="4"/>
        <v>-2149947</v>
      </c>
      <c r="N24" s="77">
        <f t="shared" si="4"/>
        <v>-5517467</v>
      </c>
      <c r="O24" s="77">
        <f t="shared" si="4"/>
        <v>-7778857</v>
      </c>
      <c r="P24" s="77">
        <f t="shared" si="4"/>
        <v>1494761</v>
      </c>
      <c r="Q24" s="77">
        <f t="shared" si="4"/>
        <v>-11801563</v>
      </c>
      <c r="R24" s="77">
        <f t="shared" si="4"/>
        <v>24267367</v>
      </c>
      <c r="S24" s="77">
        <f t="shared" si="4"/>
        <v>-5024943</v>
      </c>
      <c r="T24" s="77">
        <f t="shared" si="4"/>
        <v>-7372960</v>
      </c>
      <c r="U24" s="77">
        <f t="shared" si="4"/>
        <v>11869464</v>
      </c>
      <c r="V24" s="77">
        <f t="shared" si="4"/>
        <v>24403508</v>
      </c>
      <c r="W24" s="77">
        <f t="shared" si="4"/>
        <v>38459000</v>
      </c>
      <c r="X24" s="77">
        <f t="shared" si="4"/>
        <v>-14055492</v>
      </c>
      <c r="Y24" s="78">
        <f>+IF(W24&lt;&gt;0,(X24/W24)*100,0)</f>
        <v>-36.54669128162459</v>
      </c>
      <c r="Z24" s="79">
        <f t="shared" si="4"/>
        <v>38459194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19232009</v>
      </c>
      <c r="C27" s="22">
        <v>0</v>
      </c>
      <c r="D27" s="99">
        <v>56332000</v>
      </c>
      <c r="E27" s="100">
        <v>56332000</v>
      </c>
      <c r="F27" s="100">
        <v>2450868</v>
      </c>
      <c r="G27" s="100">
        <v>720246</v>
      </c>
      <c r="H27" s="100">
        <v>7275273</v>
      </c>
      <c r="I27" s="100">
        <v>10446387</v>
      </c>
      <c r="J27" s="100">
        <v>7275273</v>
      </c>
      <c r="K27" s="100">
        <v>8238932</v>
      </c>
      <c r="L27" s="100">
        <v>8238932</v>
      </c>
      <c r="M27" s="100">
        <v>23753137</v>
      </c>
      <c r="N27" s="100">
        <v>833593</v>
      </c>
      <c r="O27" s="100">
        <v>1572904</v>
      </c>
      <c r="P27" s="100">
        <v>2462185</v>
      </c>
      <c r="Q27" s="100">
        <v>4868682</v>
      </c>
      <c r="R27" s="100">
        <v>8161692</v>
      </c>
      <c r="S27" s="100">
        <v>4042926</v>
      </c>
      <c r="T27" s="100">
        <v>14780176</v>
      </c>
      <c r="U27" s="100">
        <v>26984794</v>
      </c>
      <c r="V27" s="100">
        <v>66053000</v>
      </c>
      <c r="W27" s="100">
        <v>56332000</v>
      </c>
      <c r="X27" s="100">
        <v>9721000</v>
      </c>
      <c r="Y27" s="101">
        <v>17.26</v>
      </c>
      <c r="Z27" s="102">
        <v>56332000</v>
      </c>
    </row>
    <row r="28" spans="1:26" ht="13.5">
      <c r="A28" s="103" t="s">
        <v>46</v>
      </c>
      <c r="B28" s="19">
        <v>18625336</v>
      </c>
      <c r="C28" s="19">
        <v>0</v>
      </c>
      <c r="D28" s="59">
        <v>38459000</v>
      </c>
      <c r="E28" s="60">
        <v>38459000</v>
      </c>
      <c r="F28" s="60">
        <v>2450868</v>
      </c>
      <c r="G28" s="60">
        <v>720246</v>
      </c>
      <c r="H28" s="60">
        <v>6878032</v>
      </c>
      <c r="I28" s="60">
        <v>10049146</v>
      </c>
      <c r="J28" s="60">
        <v>6878032</v>
      </c>
      <c r="K28" s="60">
        <v>7719452</v>
      </c>
      <c r="L28" s="60">
        <v>7719452</v>
      </c>
      <c r="M28" s="60">
        <v>22316936</v>
      </c>
      <c r="N28" s="60">
        <v>585053</v>
      </c>
      <c r="O28" s="60">
        <v>1212467</v>
      </c>
      <c r="P28" s="60">
        <v>2360234</v>
      </c>
      <c r="Q28" s="60">
        <v>4157754</v>
      </c>
      <c r="R28" s="60">
        <v>3925044</v>
      </c>
      <c r="S28" s="60">
        <v>3934426</v>
      </c>
      <c r="T28" s="60">
        <v>11462125</v>
      </c>
      <c r="U28" s="60">
        <v>19321595</v>
      </c>
      <c r="V28" s="60">
        <v>55845431</v>
      </c>
      <c r="W28" s="60">
        <v>38459000</v>
      </c>
      <c r="X28" s="60">
        <v>17386431</v>
      </c>
      <c r="Y28" s="61">
        <v>45.21</v>
      </c>
      <c r="Z28" s="62">
        <v>38459000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60930</v>
      </c>
      <c r="O29" s="60">
        <v>0</v>
      </c>
      <c r="P29" s="60">
        <v>0</v>
      </c>
      <c r="Q29" s="60">
        <v>60930</v>
      </c>
      <c r="R29" s="60">
        <v>0</v>
      </c>
      <c r="S29" s="60">
        <v>16226</v>
      </c>
      <c r="T29" s="60">
        <v>3027748</v>
      </c>
      <c r="U29" s="60">
        <v>3043974</v>
      </c>
      <c r="V29" s="60">
        <v>3104904</v>
      </c>
      <c r="W29" s="60"/>
      <c r="X29" s="60">
        <v>3104904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13550000</v>
      </c>
      <c r="E30" s="60">
        <v>13550000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4047148</v>
      </c>
      <c r="S30" s="60">
        <v>0</v>
      </c>
      <c r="T30" s="60">
        <v>0</v>
      </c>
      <c r="U30" s="60">
        <v>4047148</v>
      </c>
      <c r="V30" s="60">
        <v>4047148</v>
      </c>
      <c r="W30" s="60">
        <v>13550000</v>
      </c>
      <c r="X30" s="60">
        <v>-9502852</v>
      </c>
      <c r="Y30" s="61">
        <v>-70.13</v>
      </c>
      <c r="Z30" s="62">
        <v>13550000</v>
      </c>
    </row>
    <row r="31" spans="1:26" ht="13.5">
      <c r="A31" s="58" t="s">
        <v>53</v>
      </c>
      <c r="B31" s="19">
        <v>606673</v>
      </c>
      <c r="C31" s="19">
        <v>0</v>
      </c>
      <c r="D31" s="59">
        <v>4323000</v>
      </c>
      <c r="E31" s="60">
        <v>4323000</v>
      </c>
      <c r="F31" s="60">
        <v>0</v>
      </c>
      <c r="G31" s="60">
        <v>0</v>
      </c>
      <c r="H31" s="60">
        <v>397241</v>
      </c>
      <c r="I31" s="60">
        <v>397241</v>
      </c>
      <c r="J31" s="60">
        <v>397241</v>
      </c>
      <c r="K31" s="60">
        <v>519480</v>
      </c>
      <c r="L31" s="60">
        <v>519480</v>
      </c>
      <c r="M31" s="60">
        <v>1436201</v>
      </c>
      <c r="N31" s="60">
        <v>187610</v>
      </c>
      <c r="O31" s="60">
        <v>360437</v>
      </c>
      <c r="P31" s="60">
        <v>101951</v>
      </c>
      <c r="Q31" s="60">
        <v>649998</v>
      </c>
      <c r="R31" s="60">
        <v>189500</v>
      </c>
      <c r="S31" s="60">
        <v>92274</v>
      </c>
      <c r="T31" s="60">
        <v>290303</v>
      </c>
      <c r="U31" s="60">
        <v>572077</v>
      </c>
      <c r="V31" s="60">
        <v>3055517</v>
      </c>
      <c r="W31" s="60">
        <v>4323000</v>
      </c>
      <c r="X31" s="60">
        <v>-1267483</v>
      </c>
      <c r="Y31" s="61">
        <v>-29.32</v>
      </c>
      <c r="Z31" s="62">
        <v>4323000</v>
      </c>
    </row>
    <row r="32" spans="1:26" ht="13.5">
      <c r="A32" s="70" t="s">
        <v>54</v>
      </c>
      <c r="B32" s="22">
        <f>SUM(B28:B31)</f>
        <v>19232009</v>
      </c>
      <c r="C32" s="22">
        <f>SUM(C28:C31)</f>
        <v>0</v>
      </c>
      <c r="D32" s="99">
        <f aca="true" t="shared" si="5" ref="D32:Z32">SUM(D28:D31)</f>
        <v>56332000</v>
      </c>
      <c r="E32" s="100">
        <f t="shared" si="5"/>
        <v>56332000</v>
      </c>
      <c r="F32" s="100">
        <f t="shared" si="5"/>
        <v>2450868</v>
      </c>
      <c r="G32" s="100">
        <f t="shared" si="5"/>
        <v>720246</v>
      </c>
      <c r="H32" s="100">
        <f t="shared" si="5"/>
        <v>7275273</v>
      </c>
      <c r="I32" s="100">
        <f t="shared" si="5"/>
        <v>10446387</v>
      </c>
      <c r="J32" s="100">
        <f t="shared" si="5"/>
        <v>7275273</v>
      </c>
      <c r="K32" s="100">
        <f t="shared" si="5"/>
        <v>8238932</v>
      </c>
      <c r="L32" s="100">
        <f t="shared" si="5"/>
        <v>8238932</v>
      </c>
      <c r="M32" s="100">
        <f t="shared" si="5"/>
        <v>23753137</v>
      </c>
      <c r="N32" s="100">
        <f t="shared" si="5"/>
        <v>833593</v>
      </c>
      <c r="O32" s="100">
        <f t="shared" si="5"/>
        <v>1572904</v>
      </c>
      <c r="P32" s="100">
        <f t="shared" si="5"/>
        <v>2462185</v>
      </c>
      <c r="Q32" s="100">
        <f t="shared" si="5"/>
        <v>4868682</v>
      </c>
      <c r="R32" s="100">
        <f t="shared" si="5"/>
        <v>8161692</v>
      </c>
      <c r="S32" s="100">
        <f t="shared" si="5"/>
        <v>4042926</v>
      </c>
      <c r="T32" s="100">
        <f t="shared" si="5"/>
        <v>14780176</v>
      </c>
      <c r="U32" s="100">
        <f t="shared" si="5"/>
        <v>26984794</v>
      </c>
      <c r="V32" s="100">
        <f t="shared" si="5"/>
        <v>66053000</v>
      </c>
      <c r="W32" s="100">
        <f t="shared" si="5"/>
        <v>56332000</v>
      </c>
      <c r="X32" s="100">
        <f t="shared" si="5"/>
        <v>9721000</v>
      </c>
      <c r="Y32" s="101">
        <f>+IF(W32&lt;&gt;0,(X32/W32)*100,0)</f>
        <v>17.25662145849606</v>
      </c>
      <c r="Z32" s="102">
        <f t="shared" si="5"/>
        <v>56332000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92485723</v>
      </c>
      <c r="C35" s="19">
        <v>0</v>
      </c>
      <c r="D35" s="59">
        <v>93872513</v>
      </c>
      <c r="E35" s="60">
        <v>93872513</v>
      </c>
      <c r="F35" s="60">
        <v>100499927</v>
      </c>
      <c r="G35" s="60">
        <v>52422104</v>
      </c>
      <c r="H35" s="60">
        <v>83695242</v>
      </c>
      <c r="I35" s="60">
        <v>83695242</v>
      </c>
      <c r="J35" s="60">
        <v>97552340</v>
      </c>
      <c r="K35" s="60">
        <v>99471906</v>
      </c>
      <c r="L35" s="60">
        <v>99471906</v>
      </c>
      <c r="M35" s="60">
        <v>99471906</v>
      </c>
      <c r="N35" s="60">
        <v>90434821</v>
      </c>
      <c r="O35" s="60">
        <v>79045107</v>
      </c>
      <c r="P35" s="60">
        <v>71691911</v>
      </c>
      <c r="Q35" s="60">
        <v>71691911</v>
      </c>
      <c r="R35" s="60">
        <v>107594436</v>
      </c>
      <c r="S35" s="60">
        <v>100191661</v>
      </c>
      <c r="T35" s="60">
        <v>78559250</v>
      </c>
      <c r="U35" s="60">
        <v>78559250</v>
      </c>
      <c r="V35" s="60">
        <v>78559250</v>
      </c>
      <c r="W35" s="60">
        <v>93872513</v>
      </c>
      <c r="X35" s="60">
        <v>-15313263</v>
      </c>
      <c r="Y35" s="61">
        <v>-16.31</v>
      </c>
      <c r="Z35" s="62">
        <v>93872513</v>
      </c>
    </row>
    <row r="36" spans="1:26" ht="13.5">
      <c r="A36" s="58" t="s">
        <v>57</v>
      </c>
      <c r="B36" s="19">
        <v>313660667</v>
      </c>
      <c r="C36" s="19">
        <v>0</v>
      </c>
      <c r="D36" s="59">
        <v>356112635</v>
      </c>
      <c r="E36" s="60">
        <v>356112635</v>
      </c>
      <c r="F36" s="60">
        <v>231558516</v>
      </c>
      <c r="G36" s="60">
        <v>380096719</v>
      </c>
      <c r="H36" s="60">
        <v>341547052</v>
      </c>
      <c r="I36" s="60">
        <v>341547052</v>
      </c>
      <c r="J36" s="60">
        <v>322783865</v>
      </c>
      <c r="K36" s="60">
        <v>316222300</v>
      </c>
      <c r="L36" s="60">
        <v>316222300</v>
      </c>
      <c r="M36" s="60">
        <v>316222300</v>
      </c>
      <c r="N36" s="60">
        <v>323392072</v>
      </c>
      <c r="O36" s="60">
        <v>334935974</v>
      </c>
      <c r="P36" s="60">
        <v>335155230</v>
      </c>
      <c r="Q36" s="60">
        <v>335155230</v>
      </c>
      <c r="R36" s="60">
        <v>333094754</v>
      </c>
      <c r="S36" s="60">
        <v>333844628</v>
      </c>
      <c r="T36" s="60">
        <v>348823163</v>
      </c>
      <c r="U36" s="60">
        <v>348823163</v>
      </c>
      <c r="V36" s="60">
        <v>348823163</v>
      </c>
      <c r="W36" s="60">
        <v>356112635</v>
      </c>
      <c r="X36" s="60">
        <v>-7289472</v>
      </c>
      <c r="Y36" s="61">
        <v>-2.05</v>
      </c>
      <c r="Z36" s="62">
        <v>356112635</v>
      </c>
    </row>
    <row r="37" spans="1:26" ht="13.5">
      <c r="A37" s="58" t="s">
        <v>58</v>
      </c>
      <c r="B37" s="19">
        <v>58213121</v>
      </c>
      <c r="C37" s="19">
        <v>0</v>
      </c>
      <c r="D37" s="59">
        <v>51094103</v>
      </c>
      <c r="E37" s="60">
        <v>51094103</v>
      </c>
      <c r="F37" s="60">
        <v>35590942</v>
      </c>
      <c r="G37" s="60">
        <v>46844600</v>
      </c>
      <c r="H37" s="60">
        <v>40940196</v>
      </c>
      <c r="I37" s="60">
        <v>40940196</v>
      </c>
      <c r="J37" s="60">
        <v>36720935</v>
      </c>
      <c r="K37" s="60">
        <v>38282856</v>
      </c>
      <c r="L37" s="60">
        <v>38282856</v>
      </c>
      <c r="M37" s="60">
        <v>38282856</v>
      </c>
      <c r="N37" s="60">
        <v>31841934</v>
      </c>
      <c r="O37" s="60">
        <v>42440432</v>
      </c>
      <c r="P37" s="60">
        <v>39334042</v>
      </c>
      <c r="Q37" s="60">
        <v>39334042</v>
      </c>
      <c r="R37" s="60">
        <v>43913970</v>
      </c>
      <c r="S37" s="60">
        <v>40116985</v>
      </c>
      <c r="T37" s="60">
        <v>40159189</v>
      </c>
      <c r="U37" s="60">
        <v>40159189</v>
      </c>
      <c r="V37" s="60">
        <v>40159189</v>
      </c>
      <c r="W37" s="60">
        <v>51094103</v>
      </c>
      <c r="X37" s="60">
        <v>-10934914</v>
      </c>
      <c r="Y37" s="61">
        <v>-21.4</v>
      </c>
      <c r="Z37" s="62">
        <v>51094103</v>
      </c>
    </row>
    <row r="38" spans="1:26" ht="13.5">
      <c r="A38" s="58" t="s">
        <v>59</v>
      </c>
      <c r="B38" s="19">
        <v>9154523</v>
      </c>
      <c r="C38" s="19">
        <v>0</v>
      </c>
      <c r="D38" s="59">
        <v>10882781</v>
      </c>
      <c r="E38" s="60">
        <v>10882781</v>
      </c>
      <c r="F38" s="60">
        <v>2033193</v>
      </c>
      <c r="G38" s="60">
        <v>4307326</v>
      </c>
      <c r="H38" s="60">
        <v>416219</v>
      </c>
      <c r="I38" s="60">
        <v>416219</v>
      </c>
      <c r="J38" s="60">
        <v>393508</v>
      </c>
      <c r="K38" s="60">
        <v>357492</v>
      </c>
      <c r="L38" s="60">
        <v>357492</v>
      </c>
      <c r="M38" s="60">
        <v>357492</v>
      </c>
      <c r="N38" s="60">
        <v>2609350</v>
      </c>
      <c r="O38" s="60">
        <v>2451769</v>
      </c>
      <c r="P38" s="60">
        <v>2294204</v>
      </c>
      <c r="Q38" s="60">
        <v>2294204</v>
      </c>
      <c r="R38" s="60">
        <v>7375751</v>
      </c>
      <c r="S38" s="60">
        <v>7025117</v>
      </c>
      <c r="T38" s="60">
        <v>6903768</v>
      </c>
      <c r="U38" s="60">
        <v>6903768</v>
      </c>
      <c r="V38" s="60">
        <v>6903768</v>
      </c>
      <c r="W38" s="60">
        <v>10882781</v>
      </c>
      <c r="X38" s="60">
        <v>-3979013</v>
      </c>
      <c r="Y38" s="61">
        <v>-36.56</v>
      </c>
      <c r="Z38" s="62">
        <v>10882781</v>
      </c>
    </row>
    <row r="39" spans="1:26" ht="13.5">
      <c r="A39" s="58" t="s">
        <v>60</v>
      </c>
      <c r="B39" s="19">
        <v>338778746</v>
      </c>
      <c r="C39" s="19">
        <v>0</v>
      </c>
      <c r="D39" s="59">
        <v>388008264</v>
      </c>
      <c r="E39" s="60">
        <v>388008264</v>
      </c>
      <c r="F39" s="60">
        <v>294434308</v>
      </c>
      <c r="G39" s="60">
        <v>381366897</v>
      </c>
      <c r="H39" s="60">
        <v>383885879</v>
      </c>
      <c r="I39" s="60">
        <v>383885879</v>
      </c>
      <c r="J39" s="60">
        <v>383221762</v>
      </c>
      <c r="K39" s="60">
        <v>377053858</v>
      </c>
      <c r="L39" s="60">
        <v>377053858</v>
      </c>
      <c r="M39" s="60">
        <v>377053858</v>
      </c>
      <c r="N39" s="60">
        <v>379375609</v>
      </c>
      <c r="O39" s="60">
        <v>369088880</v>
      </c>
      <c r="P39" s="60">
        <v>365218895</v>
      </c>
      <c r="Q39" s="60">
        <v>365218895</v>
      </c>
      <c r="R39" s="60">
        <v>389399469</v>
      </c>
      <c r="S39" s="60">
        <v>386894187</v>
      </c>
      <c r="T39" s="60">
        <v>380319456</v>
      </c>
      <c r="U39" s="60">
        <v>380319456</v>
      </c>
      <c r="V39" s="60">
        <v>380319456</v>
      </c>
      <c r="W39" s="60">
        <v>388008264</v>
      </c>
      <c r="X39" s="60">
        <v>-7688808</v>
      </c>
      <c r="Y39" s="61">
        <v>-1.98</v>
      </c>
      <c r="Z39" s="62">
        <v>388008264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58633704</v>
      </c>
      <c r="C42" s="19">
        <v>0</v>
      </c>
      <c r="D42" s="59">
        <v>53529851</v>
      </c>
      <c r="E42" s="60">
        <v>53529851</v>
      </c>
      <c r="F42" s="60">
        <v>46651794</v>
      </c>
      <c r="G42" s="60">
        <v>1120043</v>
      </c>
      <c r="H42" s="60">
        <v>-8878415</v>
      </c>
      <c r="I42" s="60">
        <v>38893422</v>
      </c>
      <c r="J42" s="60">
        <v>-6139129</v>
      </c>
      <c r="K42" s="60">
        <v>16588040</v>
      </c>
      <c r="L42" s="60">
        <v>-6946342</v>
      </c>
      <c r="M42" s="60">
        <v>3502569</v>
      </c>
      <c r="N42" s="60">
        <v>1093372</v>
      </c>
      <c r="O42" s="60">
        <v>6670372</v>
      </c>
      <c r="P42" s="60">
        <v>28474510</v>
      </c>
      <c r="Q42" s="60">
        <v>36238254</v>
      </c>
      <c r="R42" s="60">
        <v>7902365</v>
      </c>
      <c r="S42" s="60">
        <v>-684059</v>
      </c>
      <c r="T42" s="60">
        <v>11362972</v>
      </c>
      <c r="U42" s="60">
        <v>18581278</v>
      </c>
      <c r="V42" s="60">
        <v>97215523</v>
      </c>
      <c r="W42" s="60">
        <v>53529851</v>
      </c>
      <c r="X42" s="60">
        <v>43685672</v>
      </c>
      <c r="Y42" s="61">
        <v>81.61</v>
      </c>
      <c r="Z42" s="62">
        <v>53529851</v>
      </c>
    </row>
    <row r="43" spans="1:26" ht="13.5">
      <c r="A43" s="58" t="s">
        <v>63</v>
      </c>
      <c r="B43" s="19">
        <v>-56103692</v>
      </c>
      <c r="C43" s="19">
        <v>0</v>
      </c>
      <c r="D43" s="59">
        <v>-56331500</v>
      </c>
      <c r="E43" s="60">
        <v>-56331500</v>
      </c>
      <c r="F43" s="60">
        <v>-10894272</v>
      </c>
      <c r="G43" s="60">
        <v>-9072365</v>
      </c>
      <c r="H43" s="60">
        <v>-5914426</v>
      </c>
      <c r="I43" s="60">
        <v>-25881063</v>
      </c>
      <c r="J43" s="60">
        <v>-3923472</v>
      </c>
      <c r="K43" s="60">
        <v>2631355</v>
      </c>
      <c r="L43" s="60">
        <v>-6613892</v>
      </c>
      <c r="M43" s="60">
        <v>-7906009</v>
      </c>
      <c r="N43" s="60">
        <v>-833592</v>
      </c>
      <c r="O43" s="60">
        <v>-1572904</v>
      </c>
      <c r="P43" s="60">
        <v>-2462185</v>
      </c>
      <c r="Q43" s="60">
        <v>-4868681</v>
      </c>
      <c r="R43" s="60">
        <v>-19389762</v>
      </c>
      <c r="S43" s="60">
        <v>-7401647</v>
      </c>
      <c r="T43" s="60">
        <v>-32776386</v>
      </c>
      <c r="U43" s="60">
        <v>-59567795</v>
      </c>
      <c r="V43" s="60">
        <v>-98223548</v>
      </c>
      <c r="W43" s="60">
        <v>-56331500</v>
      </c>
      <c r="X43" s="60">
        <v>-41892048</v>
      </c>
      <c r="Y43" s="61">
        <v>74.37</v>
      </c>
      <c r="Z43" s="62">
        <v>-56331500</v>
      </c>
    </row>
    <row r="44" spans="1:26" ht="13.5">
      <c r="A44" s="58" t="s">
        <v>64</v>
      </c>
      <c r="B44" s="19">
        <v>-2994412</v>
      </c>
      <c r="C44" s="19">
        <v>0</v>
      </c>
      <c r="D44" s="59">
        <v>6610295</v>
      </c>
      <c r="E44" s="60">
        <v>6610295</v>
      </c>
      <c r="F44" s="60">
        <v>0</v>
      </c>
      <c r="G44" s="60">
        <v>-185239</v>
      </c>
      <c r="H44" s="60">
        <v>-167906</v>
      </c>
      <c r="I44" s="60">
        <v>-353145</v>
      </c>
      <c r="J44" s="60">
        <v>-298005</v>
      </c>
      <c r="K44" s="60">
        <v>-22713</v>
      </c>
      <c r="L44" s="60">
        <v>-214306</v>
      </c>
      <c r="M44" s="60">
        <v>-535024</v>
      </c>
      <c r="N44" s="60">
        <v>-157093</v>
      </c>
      <c r="O44" s="60">
        <v>-157580</v>
      </c>
      <c r="P44" s="60">
        <v>-157580</v>
      </c>
      <c r="Q44" s="60">
        <v>-472253</v>
      </c>
      <c r="R44" s="60">
        <v>-306916</v>
      </c>
      <c r="S44" s="60">
        <v>-350634</v>
      </c>
      <c r="T44" s="60">
        <v>-350634</v>
      </c>
      <c r="U44" s="60">
        <v>-1008184</v>
      </c>
      <c r="V44" s="60">
        <v>-2368606</v>
      </c>
      <c r="W44" s="60">
        <v>6610295</v>
      </c>
      <c r="X44" s="60">
        <v>-8978901</v>
      </c>
      <c r="Y44" s="61">
        <v>-135.83</v>
      </c>
      <c r="Z44" s="62">
        <v>6610295</v>
      </c>
    </row>
    <row r="45" spans="1:26" ht="13.5">
      <c r="A45" s="70" t="s">
        <v>65</v>
      </c>
      <c r="B45" s="22">
        <v>13137115</v>
      </c>
      <c r="C45" s="22">
        <v>0</v>
      </c>
      <c r="D45" s="99">
        <v>33626479</v>
      </c>
      <c r="E45" s="100">
        <v>33626479</v>
      </c>
      <c r="F45" s="100">
        <v>48905809</v>
      </c>
      <c r="G45" s="100">
        <v>40768248</v>
      </c>
      <c r="H45" s="100">
        <v>25807501</v>
      </c>
      <c r="I45" s="100">
        <v>25807501</v>
      </c>
      <c r="J45" s="100">
        <v>15446895</v>
      </c>
      <c r="K45" s="100">
        <v>34643577</v>
      </c>
      <c r="L45" s="100">
        <v>20869037</v>
      </c>
      <c r="M45" s="100">
        <v>20869037</v>
      </c>
      <c r="N45" s="100">
        <v>20971724</v>
      </c>
      <c r="O45" s="100">
        <v>25911612</v>
      </c>
      <c r="P45" s="100">
        <v>51766357</v>
      </c>
      <c r="Q45" s="100">
        <v>20971724</v>
      </c>
      <c r="R45" s="100">
        <v>39972044</v>
      </c>
      <c r="S45" s="100">
        <v>31535704</v>
      </c>
      <c r="T45" s="100">
        <v>9771656</v>
      </c>
      <c r="U45" s="100">
        <v>9771656</v>
      </c>
      <c r="V45" s="100">
        <v>9771656</v>
      </c>
      <c r="W45" s="100">
        <v>33626479</v>
      </c>
      <c r="X45" s="100">
        <v>-23854823</v>
      </c>
      <c r="Y45" s="101">
        <v>-70.94</v>
      </c>
      <c r="Z45" s="102">
        <v>33626479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5380085</v>
      </c>
      <c r="C49" s="52">
        <v>0</v>
      </c>
      <c r="D49" s="129">
        <v>3517804</v>
      </c>
      <c r="E49" s="54">
        <v>3758578</v>
      </c>
      <c r="F49" s="54">
        <v>0</v>
      </c>
      <c r="G49" s="54">
        <v>0</v>
      </c>
      <c r="H49" s="54">
        <v>0</v>
      </c>
      <c r="I49" s="54">
        <v>2216581</v>
      </c>
      <c r="J49" s="54">
        <v>0</v>
      </c>
      <c r="K49" s="54">
        <v>0</v>
      </c>
      <c r="L49" s="54">
        <v>0</v>
      </c>
      <c r="M49" s="54">
        <v>1793889</v>
      </c>
      <c r="N49" s="54">
        <v>0</v>
      </c>
      <c r="O49" s="54">
        <v>0</v>
      </c>
      <c r="P49" s="54">
        <v>0</v>
      </c>
      <c r="Q49" s="54">
        <v>10293330</v>
      </c>
      <c r="R49" s="54">
        <v>0</v>
      </c>
      <c r="S49" s="54">
        <v>0</v>
      </c>
      <c r="T49" s="54">
        <v>0</v>
      </c>
      <c r="U49" s="54">
        <v>29178147</v>
      </c>
      <c r="V49" s="54">
        <v>66584467</v>
      </c>
      <c r="W49" s="54">
        <v>122722881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330355</v>
      </c>
      <c r="C51" s="52">
        <v>0</v>
      </c>
      <c r="D51" s="129">
        <v>7941428</v>
      </c>
      <c r="E51" s="54">
        <v>1116232</v>
      </c>
      <c r="F51" s="54">
        <v>0</v>
      </c>
      <c r="G51" s="54">
        <v>0</v>
      </c>
      <c r="H51" s="54">
        <v>0</v>
      </c>
      <c r="I51" s="54">
        <v>343517</v>
      </c>
      <c r="J51" s="54">
        <v>0</v>
      </c>
      <c r="K51" s="54">
        <v>0</v>
      </c>
      <c r="L51" s="54">
        <v>0</v>
      </c>
      <c r="M51" s="54">
        <v>257202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9988734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898.1027782382408</v>
      </c>
      <c r="C58" s="5">
        <f>IF(C67=0,0,+(C76/C67)*100)</f>
        <v>0</v>
      </c>
      <c r="D58" s="6">
        <f aca="true" t="shared" si="6" ref="D58:Z58">IF(D67=0,0,+(D76/D67)*100)</f>
        <v>79.07578678478471</v>
      </c>
      <c r="E58" s="7">
        <f t="shared" si="6"/>
        <v>79.07578678478471</v>
      </c>
      <c r="F58" s="7">
        <f t="shared" si="6"/>
        <v>141.609972762856</v>
      </c>
      <c r="G58" s="7">
        <f t="shared" si="6"/>
        <v>76.06291192939008</v>
      </c>
      <c r="H58" s="7">
        <f t="shared" si="6"/>
        <v>65.46323563136154</v>
      </c>
      <c r="I58" s="7">
        <f t="shared" si="6"/>
        <v>86.48110146313782</v>
      </c>
      <c r="J58" s="7">
        <f t="shared" si="6"/>
        <v>74.20534921863779</v>
      </c>
      <c r="K58" s="7">
        <f t="shared" si="6"/>
        <v>72.00008074452666</v>
      </c>
      <c r="L58" s="7">
        <f t="shared" si="6"/>
        <v>89.62976305363377</v>
      </c>
      <c r="M58" s="7">
        <f t="shared" si="6"/>
        <v>78.56762683706908</v>
      </c>
      <c r="N58" s="7">
        <f t="shared" si="6"/>
        <v>86.81143026501024</v>
      </c>
      <c r="O58" s="7">
        <f t="shared" si="6"/>
        <v>82.42157621458499</v>
      </c>
      <c r="P58" s="7">
        <f t="shared" si="6"/>
        <v>107.29648989861411</v>
      </c>
      <c r="Q58" s="7">
        <f t="shared" si="6"/>
        <v>92.19711430683742</v>
      </c>
      <c r="R58" s="7">
        <f t="shared" si="6"/>
        <v>98.52862869579734</v>
      </c>
      <c r="S58" s="7">
        <f t="shared" si="6"/>
        <v>79.7608194265043</v>
      </c>
      <c r="T58" s="7">
        <f t="shared" si="6"/>
        <v>73.84122042477269</v>
      </c>
      <c r="U58" s="7">
        <f t="shared" si="6"/>
        <v>84.50843890030735</v>
      </c>
      <c r="V58" s="7">
        <f t="shared" si="6"/>
        <v>85.465013637074</v>
      </c>
      <c r="W58" s="7">
        <f t="shared" si="6"/>
        <v>79.07578678478471</v>
      </c>
      <c r="X58" s="7">
        <f t="shared" si="6"/>
        <v>0</v>
      </c>
      <c r="Y58" s="7">
        <f t="shared" si="6"/>
        <v>0</v>
      </c>
      <c r="Z58" s="8">
        <f t="shared" si="6"/>
        <v>79.07578678478471</v>
      </c>
    </row>
    <row r="59" spans="1:26" ht="13.5">
      <c r="A59" s="37" t="s">
        <v>31</v>
      </c>
      <c r="B59" s="9">
        <f aca="true" t="shared" si="7" ref="B59:Z66">IF(B68=0,0,+(B77/B68)*100)</f>
        <v>816.8914479498119</v>
      </c>
      <c r="C59" s="9">
        <f t="shared" si="7"/>
        <v>0</v>
      </c>
      <c r="D59" s="2">
        <f t="shared" si="7"/>
        <v>95.0728504359268</v>
      </c>
      <c r="E59" s="10">
        <f t="shared" si="7"/>
        <v>95.0728504359268</v>
      </c>
      <c r="F59" s="10">
        <f t="shared" si="7"/>
        <v>0</v>
      </c>
      <c r="G59" s="10">
        <f t="shared" si="7"/>
        <v>0</v>
      </c>
      <c r="H59" s="10">
        <f t="shared" si="7"/>
        <v>8.962478944563589</v>
      </c>
      <c r="I59" s="10">
        <f t="shared" si="7"/>
        <v>87.92694848421169</v>
      </c>
      <c r="J59" s="10">
        <f t="shared" si="7"/>
        <v>85.93396365702367</v>
      </c>
      <c r="K59" s="10">
        <f t="shared" si="7"/>
        <v>60.06309508620868</v>
      </c>
      <c r="L59" s="10">
        <f t="shared" si="7"/>
        <v>102.12947770383141</v>
      </c>
      <c r="M59" s="10">
        <f t="shared" si="7"/>
        <v>82.70048951138229</v>
      </c>
      <c r="N59" s="10">
        <f t="shared" si="7"/>
        <v>69.01413248828217</v>
      </c>
      <c r="O59" s="10">
        <f t="shared" si="7"/>
        <v>60.03519970433139</v>
      </c>
      <c r="P59" s="10">
        <f t="shared" si="7"/>
        <v>182.94942270888166</v>
      </c>
      <c r="Q59" s="10">
        <f t="shared" si="7"/>
        <v>104.03844431915653</v>
      </c>
      <c r="R59" s="10">
        <f t="shared" si="7"/>
        <v>94.71624028942063</v>
      </c>
      <c r="S59" s="10">
        <f t="shared" si="7"/>
        <v>56.519544950694325</v>
      </c>
      <c r="T59" s="10">
        <f t="shared" si="7"/>
        <v>53.657885877991085</v>
      </c>
      <c r="U59" s="10">
        <f t="shared" si="7"/>
        <v>68.25640899256956</v>
      </c>
      <c r="V59" s="10">
        <f t="shared" si="7"/>
        <v>85.38637103690172</v>
      </c>
      <c r="W59" s="10">
        <f t="shared" si="7"/>
        <v>95.0728504359268</v>
      </c>
      <c r="X59" s="10">
        <f t="shared" si="7"/>
        <v>0</v>
      </c>
      <c r="Y59" s="10">
        <f t="shared" si="7"/>
        <v>0</v>
      </c>
      <c r="Z59" s="11">
        <f t="shared" si="7"/>
        <v>95.0728504359268</v>
      </c>
    </row>
    <row r="60" spans="1:26" ht="13.5">
      <c r="A60" s="38" t="s">
        <v>32</v>
      </c>
      <c r="B60" s="12">
        <f t="shared" si="7"/>
        <v>2274.5685764973155</v>
      </c>
      <c r="C60" s="12">
        <f t="shared" si="7"/>
        <v>0</v>
      </c>
      <c r="D60" s="3">
        <f t="shared" si="7"/>
        <v>79.29519735282</v>
      </c>
      <c r="E60" s="13">
        <f t="shared" si="7"/>
        <v>79.29519735282</v>
      </c>
      <c r="F60" s="13">
        <f t="shared" si="7"/>
        <v>108.01824993496894</v>
      </c>
      <c r="G60" s="13">
        <f t="shared" si="7"/>
        <v>64.54164427179843</v>
      </c>
      <c r="H60" s="13">
        <f t="shared" si="7"/>
        <v>114.64658067165303</v>
      </c>
      <c r="I60" s="13">
        <f t="shared" si="7"/>
        <v>94.80211432928427</v>
      </c>
      <c r="J60" s="13">
        <f t="shared" si="7"/>
        <v>75.71708345148542</v>
      </c>
      <c r="K60" s="13">
        <f t="shared" si="7"/>
        <v>86.26393418627096</v>
      </c>
      <c r="L60" s="13">
        <f t="shared" si="7"/>
        <v>86.29678272961388</v>
      </c>
      <c r="M60" s="13">
        <f t="shared" si="7"/>
        <v>82.78033143888436</v>
      </c>
      <c r="N60" s="13">
        <f t="shared" si="7"/>
        <v>111.0055794032532</v>
      </c>
      <c r="O60" s="13">
        <f t="shared" si="7"/>
        <v>110.93784608964279</v>
      </c>
      <c r="P60" s="13">
        <f t="shared" si="7"/>
        <v>68.17756452293816</v>
      </c>
      <c r="Q60" s="13">
        <f t="shared" si="7"/>
        <v>96.73829458857875</v>
      </c>
      <c r="R60" s="13">
        <f t="shared" si="7"/>
        <v>114.85598813235416</v>
      </c>
      <c r="S60" s="13">
        <f t="shared" si="7"/>
        <v>112.43193386355024</v>
      </c>
      <c r="T60" s="13">
        <f t="shared" si="7"/>
        <v>102.9812698267202</v>
      </c>
      <c r="U60" s="13">
        <f t="shared" si="7"/>
        <v>110.39954488207282</v>
      </c>
      <c r="V60" s="13">
        <f t="shared" si="7"/>
        <v>96.21739563443079</v>
      </c>
      <c r="W60" s="13">
        <f t="shared" si="7"/>
        <v>79.29519735282</v>
      </c>
      <c r="X60" s="13">
        <f t="shared" si="7"/>
        <v>0</v>
      </c>
      <c r="Y60" s="13">
        <f t="shared" si="7"/>
        <v>0</v>
      </c>
      <c r="Z60" s="14">
        <f t="shared" si="7"/>
        <v>79.29519735282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89.75945422554851</v>
      </c>
      <c r="E61" s="13">
        <f t="shared" si="7"/>
        <v>89.75945422554851</v>
      </c>
      <c r="F61" s="13">
        <f t="shared" si="7"/>
        <v>130.50666711100186</v>
      </c>
      <c r="G61" s="13">
        <f t="shared" si="7"/>
        <v>77.52410038212216</v>
      </c>
      <c r="H61" s="13">
        <f t="shared" si="7"/>
        <v>138.73952138263533</v>
      </c>
      <c r="I61" s="13">
        <f t="shared" si="7"/>
        <v>114.36252879829564</v>
      </c>
      <c r="J61" s="13">
        <f t="shared" si="7"/>
        <v>87.9690167417964</v>
      </c>
      <c r="K61" s="13">
        <f t="shared" si="7"/>
        <v>99.43773169555556</v>
      </c>
      <c r="L61" s="13">
        <f t="shared" si="7"/>
        <v>103.53438662982843</v>
      </c>
      <c r="M61" s="13">
        <f t="shared" si="7"/>
        <v>96.99927972408243</v>
      </c>
      <c r="N61" s="13">
        <f t="shared" si="7"/>
        <v>127.26816005674095</v>
      </c>
      <c r="O61" s="13">
        <f t="shared" si="7"/>
        <v>127.316802829573</v>
      </c>
      <c r="P61" s="13">
        <f t="shared" si="7"/>
        <v>76.45336796357628</v>
      </c>
      <c r="Q61" s="13">
        <f t="shared" si="7"/>
        <v>110.39026740491664</v>
      </c>
      <c r="R61" s="13">
        <f t="shared" si="7"/>
        <v>131.72211734748493</v>
      </c>
      <c r="S61" s="13">
        <f t="shared" si="7"/>
        <v>132.15339291145384</v>
      </c>
      <c r="T61" s="13">
        <f t="shared" si="7"/>
        <v>123.98296543730376</v>
      </c>
      <c r="U61" s="13">
        <f t="shared" si="7"/>
        <v>129.49181657378406</v>
      </c>
      <c r="V61" s="13">
        <f t="shared" si="7"/>
        <v>112.6339022415282</v>
      </c>
      <c r="W61" s="13">
        <f t="shared" si="7"/>
        <v>89.75945422554851</v>
      </c>
      <c r="X61" s="13">
        <f t="shared" si="7"/>
        <v>0</v>
      </c>
      <c r="Y61" s="13">
        <f t="shared" si="7"/>
        <v>0</v>
      </c>
      <c r="Z61" s="14">
        <f t="shared" si="7"/>
        <v>89.75945422554851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37.20766168969002</v>
      </c>
      <c r="E64" s="13">
        <f t="shared" si="7"/>
        <v>37.20766168969002</v>
      </c>
      <c r="F64" s="13">
        <f t="shared" si="7"/>
        <v>36.20518789491187</v>
      </c>
      <c r="G64" s="13">
        <f t="shared" si="7"/>
        <v>20.400039205802457</v>
      </c>
      <c r="H64" s="13">
        <f t="shared" si="7"/>
        <v>33.807344135480704</v>
      </c>
      <c r="I64" s="13">
        <f t="shared" si="7"/>
        <v>29.801235450260595</v>
      </c>
      <c r="J64" s="13">
        <f t="shared" si="7"/>
        <v>28.093765242913893</v>
      </c>
      <c r="K64" s="13">
        <f t="shared" si="7"/>
        <v>35.7221474023047</v>
      </c>
      <c r="L64" s="13">
        <f t="shared" si="7"/>
        <v>20.164044589598156</v>
      </c>
      <c r="M64" s="13">
        <f t="shared" si="7"/>
        <v>27.992672728504086</v>
      </c>
      <c r="N64" s="13">
        <f t="shared" si="7"/>
        <v>39.45970052019622</v>
      </c>
      <c r="O64" s="13">
        <f t="shared" si="7"/>
        <v>43.424214870252506</v>
      </c>
      <c r="P64" s="13">
        <f t="shared" si="7"/>
        <v>33.05127652849147</v>
      </c>
      <c r="Q64" s="13">
        <f t="shared" si="7"/>
        <v>38.644882881933746</v>
      </c>
      <c r="R64" s="13">
        <f t="shared" si="7"/>
        <v>39.963624315509435</v>
      </c>
      <c r="S64" s="13">
        <f t="shared" si="7"/>
        <v>42.453361664651325</v>
      </c>
      <c r="T64" s="13">
        <f t="shared" si="7"/>
        <v>29.385402078881445</v>
      </c>
      <c r="U64" s="13">
        <f t="shared" si="7"/>
        <v>37.26162726266099</v>
      </c>
      <c r="V64" s="13">
        <f t="shared" si="7"/>
        <v>33.46852311522358</v>
      </c>
      <c r="W64" s="13">
        <f t="shared" si="7"/>
        <v>37.20766168969002</v>
      </c>
      <c r="X64" s="13">
        <f t="shared" si="7"/>
        <v>0</v>
      </c>
      <c r="Y64" s="13">
        <f t="shared" si="7"/>
        <v>0</v>
      </c>
      <c r="Z64" s="14">
        <f t="shared" si="7"/>
        <v>37.20766168969002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252.30170281566674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4892417</v>
      </c>
      <c r="C67" s="24"/>
      <c r="D67" s="25">
        <v>71937080</v>
      </c>
      <c r="E67" s="26">
        <v>71937080</v>
      </c>
      <c r="F67" s="26">
        <v>2908161</v>
      </c>
      <c r="G67" s="26">
        <v>3644587</v>
      </c>
      <c r="H67" s="26">
        <v>5821411</v>
      </c>
      <c r="I67" s="26">
        <v>12374159</v>
      </c>
      <c r="J67" s="26">
        <v>6635399</v>
      </c>
      <c r="K67" s="26">
        <v>6440065</v>
      </c>
      <c r="L67" s="26">
        <v>6440065</v>
      </c>
      <c r="M67" s="26">
        <v>19515529</v>
      </c>
      <c r="N67" s="26">
        <v>7085575</v>
      </c>
      <c r="O67" s="26">
        <v>6891181</v>
      </c>
      <c r="P67" s="26">
        <v>6988744</v>
      </c>
      <c r="Q67" s="26">
        <v>20965500</v>
      </c>
      <c r="R67" s="26">
        <v>7074353</v>
      </c>
      <c r="S67" s="26">
        <v>6494591</v>
      </c>
      <c r="T67" s="26">
        <v>6407474</v>
      </c>
      <c r="U67" s="26">
        <v>19976418</v>
      </c>
      <c r="V67" s="26">
        <v>72831606</v>
      </c>
      <c r="W67" s="26">
        <v>71937080</v>
      </c>
      <c r="X67" s="26"/>
      <c r="Y67" s="25"/>
      <c r="Z67" s="27">
        <v>71937080</v>
      </c>
    </row>
    <row r="68" spans="1:26" ht="13.5" hidden="1">
      <c r="A68" s="37" t="s">
        <v>31</v>
      </c>
      <c r="B68" s="19">
        <v>1782251</v>
      </c>
      <c r="C68" s="19"/>
      <c r="D68" s="20">
        <v>24731561</v>
      </c>
      <c r="E68" s="21">
        <v>24731561</v>
      </c>
      <c r="F68" s="21"/>
      <c r="G68" s="21"/>
      <c r="H68" s="21">
        <v>2707733</v>
      </c>
      <c r="I68" s="21">
        <v>2707733</v>
      </c>
      <c r="J68" s="21">
        <v>2675345</v>
      </c>
      <c r="K68" s="21">
        <v>2696248</v>
      </c>
      <c r="L68" s="21">
        <v>2696248</v>
      </c>
      <c r="M68" s="21">
        <v>8067841</v>
      </c>
      <c r="N68" s="21">
        <v>2700586</v>
      </c>
      <c r="O68" s="21">
        <v>2694909</v>
      </c>
      <c r="P68" s="21">
        <v>2701410</v>
      </c>
      <c r="Q68" s="21">
        <v>8096905</v>
      </c>
      <c r="R68" s="21">
        <v>2640033</v>
      </c>
      <c r="S68" s="21">
        <v>2692895</v>
      </c>
      <c r="T68" s="21">
        <v>2620038</v>
      </c>
      <c r="U68" s="21">
        <v>7952966</v>
      </c>
      <c r="V68" s="21">
        <v>26825445</v>
      </c>
      <c r="W68" s="21">
        <v>24731561</v>
      </c>
      <c r="X68" s="21"/>
      <c r="Y68" s="20"/>
      <c r="Z68" s="23">
        <v>24731561</v>
      </c>
    </row>
    <row r="69" spans="1:26" ht="13.5" hidden="1">
      <c r="A69" s="38" t="s">
        <v>32</v>
      </c>
      <c r="B69" s="19">
        <v>1064789</v>
      </c>
      <c r="C69" s="19"/>
      <c r="D69" s="20">
        <v>42085540</v>
      </c>
      <c r="E69" s="21">
        <v>42085540</v>
      </c>
      <c r="F69" s="21">
        <v>2521872</v>
      </c>
      <c r="G69" s="21">
        <v>3142461</v>
      </c>
      <c r="H69" s="21">
        <v>3112351</v>
      </c>
      <c r="I69" s="21">
        <v>8776684</v>
      </c>
      <c r="J69" s="21">
        <v>3466577</v>
      </c>
      <c r="K69" s="21">
        <v>3497872</v>
      </c>
      <c r="L69" s="21">
        <v>3497872</v>
      </c>
      <c r="M69" s="21">
        <v>10462321</v>
      </c>
      <c r="N69" s="21">
        <v>3862241</v>
      </c>
      <c r="O69" s="21">
        <v>3661443</v>
      </c>
      <c r="P69" s="21">
        <v>3749713</v>
      </c>
      <c r="Q69" s="21">
        <v>11273397</v>
      </c>
      <c r="R69" s="21">
        <v>3891589</v>
      </c>
      <c r="S69" s="21">
        <v>3253637</v>
      </c>
      <c r="T69" s="21">
        <v>3229228</v>
      </c>
      <c r="U69" s="21">
        <v>10374454</v>
      </c>
      <c r="V69" s="21">
        <v>40886856</v>
      </c>
      <c r="W69" s="21">
        <v>42085540</v>
      </c>
      <c r="X69" s="21"/>
      <c r="Y69" s="20"/>
      <c r="Z69" s="23">
        <v>42085540</v>
      </c>
    </row>
    <row r="70" spans="1:26" ht="13.5" hidden="1">
      <c r="A70" s="39" t="s">
        <v>103</v>
      </c>
      <c r="B70" s="19"/>
      <c r="C70" s="19"/>
      <c r="D70" s="20">
        <v>33705352</v>
      </c>
      <c r="E70" s="21">
        <v>33705352</v>
      </c>
      <c r="F70" s="21">
        <v>1920472</v>
      </c>
      <c r="G70" s="21">
        <v>2428281</v>
      </c>
      <c r="H70" s="21">
        <v>2397740</v>
      </c>
      <c r="I70" s="21">
        <v>6746493</v>
      </c>
      <c r="J70" s="21">
        <v>2757231</v>
      </c>
      <c r="K70" s="21">
        <v>2774654</v>
      </c>
      <c r="L70" s="21">
        <v>2774654</v>
      </c>
      <c r="M70" s="21">
        <v>8306539</v>
      </c>
      <c r="N70" s="21">
        <v>3146934</v>
      </c>
      <c r="O70" s="21">
        <v>2946593</v>
      </c>
      <c r="P70" s="21">
        <v>3034727</v>
      </c>
      <c r="Q70" s="21">
        <v>9128254</v>
      </c>
      <c r="R70" s="21">
        <v>3176276</v>
      </c>
      <c r="S70" s="21">
        <v>2538292</v>
      </c>
      <c r="T70" s="21">
        <v>2512304</v>
      </c>
      <c r="U70" s="21">
        <v>8226872</v>
      </c>
      <c r="V70" s="21">
        <v>32408158</v>
      </c>
      <c r="W70" s="21">
        <v>33705352</v>
      </c>
      <c r="X70" s="21"/>
      <c r="Y70" s="20"/>
      <c r="Z70" s="23">
        <v>33705352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8380188</v>
      </c>
      <c r="E73" s="21">
        <v>8380188</v>
      </c>
      <c r="F73" s="21">
        <v>601400</v>
      </c>
      <c r="G73" s="21">
        <v>714180</v>
      </c>
      <c r="H73" s="21">
        <v>714611</v>
      </c>
      <c r="I73" s="21">
        <v>2030191</v>
      </c>
      <c r="J73" s="21">
        <v>709346</v>
      </c>
      <c r="K73" s="21">
        <v>723218</v>
      </c>
      <c r="L73" s="21">
        <v>723218</v>
      </c>
      <c r="M73" s="21">
        <v>2155782</v>
      </c>
      <c r="N73" s="21">
        <v>715307</v>
      </c>
      <c r="O73" s="21">
        <v>714850</v>
      </c>
      <c r="P73" s="21">
        <v>714986</v>
      </c>
      <c r="Q73" s="21">
        <v>2145143</v>
      </c>
      <c r="R73" s="21">
        <v>715313</v>
      </c>
      <c r="S73" s="21">
        <v>715345</v>
      </c>
      <c r="T73" s="21">
        <v>716924</v>
      </c>
      <c r="U73" s="21">
        <v>2147582</v>
      </c>
      <c r="V73" s="21">
        <v>8478698</v>
      </c>
      <c r="W73" s="21">
        <v>8380188</v>
      </c>
      <c r="X73" s="21"/>
      <c r="Y73" s="20"/>
      <c r="Z73" s="23">
        <v>8380188</v>
      </c>
    </row>
    <row r="74" spans="1:26" ht="13.5" hidden="1">
      <c r="A74" s="39" t="s">
        <v>107</v>
      </c>
      <c r="B74" s="19">
        <v>1064789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2045377</v>
      </c>
      <c r="C75" s="28"/>
      <c r="D75" s="29">
        <v>5119979</v>
      </c>
      <c r="E75" s="30">
        <v>5119979</v>
      </c>
      <c r="F75" s="30">
        <v>386289</v>
      </c>
      <c r="G75" s="30">
        <v>502126</v>
      </c>
      <c r="H75" s="30">
        <v>1327</v>
      </c>
      <c r="I75" s="30">
        <v>889742</v>
      </c>
      <c r="J75" s="30">
        <v>493477</v>
      </c>
      <c r="K75" s="30">
        <v>245945</v>
      </c>
      <c r="L75" s="30">
        <v>245945</v>
      </c>
      <c r="M75" s="30">
        <v>985367</v>
      </c>
      <c r="N75" s="30">
        <v>522748</v>
      </c>
      <c r="O75" s="30">
        <v>534829</v>
      </c>
      <c r="P75" s="30">
        <v>537621</v>
      </c>
      <c r="Q75" s="30">
        <v>1595198</v>
      </c>
      <c r="R75" s="30">
        <v>542731</v>
      </c>
      <c r="S75" s="30">
        <v>548059</v>
      </c>
      <c r="T75" s="30">
        <v>558208</v>
      </c>
      <c r="U75" s="30">
        <v>1648998</v>
      </c>
      <c r="V75" s="30">
        <v>5119305</v>
      </c>
      <c r="W75" s="30">
        <v>5119979</v>
      </c>
      <c r="X75" s="30"/>
      <c r="Y75" s="29"/>
      <c r="Z75" s="31">
        <v>5119979</v>
      </c>
    </row>
    <row r="76" spans="1:26" ht="13.5" hidden="1">
      <c r="A76" s="42" t="s">
        <v>287</v>
      </c>
      <c r="B76" s="32">
        <v>43938933</v>
      </c>
      <c r="C76" s="32"/>
      <c r="D76" s="33">
        <v>56884812</v>
      </c>
      <c r="E76" s="34">
        <v>56884812</v>
      </c>
      <c r="F76" s="34">
        <v>4118246</v>
      </c>
      <c r="G76" s="34">
        <v>2772179</v>
      </c>
      <c r="H76" s="34">
        <v>3810884</v>
      </c>
      <c r="I76" s="34">
        <v>10701309</v>
      </c>
      <c r="J76" s="34">
        <v>4923821</v>
      </c>
      <c r="K76" s="34">
        <v>4636852</v>
      </c>
      <c r="L76" s="34">
        <v>5772215</v>
      </c>
      <c r="M76" s="34">
        <v>15332888</v>
      </c>
      <c r="N76" s="34">
        <v>6151089</v>
      </c>
      <c r="O76" s="34">
        <v>5679820</v>
      </c>
      <c r="P76" s="34">
        <v>7498677</v>
      </c>
      <c r="Q76" s="34">
        <v>19329586</v>
      </c>
      <c r="R76" s="34">
        <v>6970263</v>
      </c>
      <c r="S76" s="34">
        <v>5180139</v>
      </c>
      <c r="T76" s="34">
        <v>4731357</v>
      </c>
      <c r="U76" s="34">
        <v>16881759</v>
      </c>
      <c r="V76" s="34">
        <v>62245542</v>
      </c>
      <c r="W76" s="34">
        <v>56884812</v>
      </c>
      <c r="X76" s="34"/>
      <c r="Y76" s="33"/>
      <c r="Z76" s="35">
        <v>56884812</v>
      </c>
    </row>
    <row r="77" spans="1:26" ht="13.5" hidden="1">
      <c r="A77" s="37" t="s">
        <v>31</v>
      </c>
      <c r="B77" s="19">
        <v>14559056</v>
      </c>
      <c r="C77" s="19"/>
      <c r="D77" s="20">
        <v>23513000</v>
      </c>
      <c r="E77" s="21">
        <v>23513000</v>
      </c>
      <c r="F77" s="21">
        <v>1394164</v>
      </c>
      <c r="G77" s="21">
        <v>743983</v>
      </c>
      <c r="H77" s="21">
        <v>242680</v>
      </c>
      <c r="I77" s="21">
        <v>2380827</v>
      </c>
      <c r="J77" s="21">
        <v>2299030</v>
      </c>
      <c r="K77" s="21">
        <v>1619450</v>
      </c>
      <c r="L77" s="21">
        <v>2753664</v>
      </c>
      <c r="M77" s="21">
        <v>6672144</v>
      </c>
      <c r="N77" s="21">
        <v>1863786</v>
      </c>
      <c r="O77" s="21">
        <v>1617894</v>
      </c>
      <c r="P77" s="21">
        <v>4942214</v>
      </c>
      <c r="Q77" s="21">
        <v>8423894</v>
      </c>
      <c r="R77" s="21">
        <v>2500540</v>
      </c>
      <c r="S77" s="21">
        <v>1522012</v>
      </c>
      <c r="T77" s="21">
        <v>1405857</v>
      </c>
      <c r="U77" s="21">
        <v>5428409</v>
      </c>
      <c r="V77" s="21">
        <v>22905274</v>
      </c>
      <c r="W77" s="21">
        <v>23513000</v>
      </c>
      <c r="X77" s="21"/>
      <c r="Y77" s="20"/>
      <c r="Z77" s="23">
        <v>23513000</v>
      </c>
    </row>
    <row r="78" spans="1:26" ht="13.5" hidden="1">
      <c r="A78" s="38" t="s">
        <v>32</v>
      </c>
      <c r="B78" s="19">
        <v>24219356</v>
      </c>
      <c r="C78" s="19"/>
      <c r="D78" s="20">
        <v>33371812</v>
      </c>
      <c r="E78" s="21">
        <v>33371812</v>
      </c>
      <c r="F78" s="21">
        <v>2724082</v>
      </c>
      <c r="G78" s="21">
        <v>2028196</v>
      </c>
      <c r="H78" s="21">
        <v>3568204</v>
      </c>
      <c r="I78" s="21">
        <v>8320482</v>
      </c>
      <c r="J78" s="21">
        <v>2624791</v>
      </c>
      <c r="K78" s="21">
        <v>3017402</v>
      </c>
      <c r="L78" s="21">
        <v>3018551</v>
      </c>
      <c r="M78" s="21">
        <v>8660744</v>
      </c>
      <c r="N78" s="21">
        <v>4287303</v>
      </c>
      <c r="O78" s="21">
        <v>4061926</v>
      </c>
      <c r="P78" s="21">
        <v>2556463</v>
      </c>
      <c r="Q78" s="21">
        <v>10905692</v>
      </c>
      <c r="R78" s="21">
        <v>4469723</v>
      </c>
      <c r="S78" s="21">
        <v>3658127</v>
      </c>
      <c r="T78" s="21">
        <v>3325500</v>
      </c>
      <c r="U78" s="21">
        <v>11453350</v>
      </c>
      <c r="V78" s="21">
        <v>39340268</v>
      </c>
      <c r="W78" s="21">
        <v>33371812</v>
      </c>
      <c r="X78" s="21"/>
      <c r="Y78" s="20"/>
      <c r="Z78" s="23">
        <v>33371812</v>
      </c>
    </row>
    <row r="79" spans="1:26" ht="13.5" hidden="1">
      <c r="A79" s="39" t="s">
        <v>103</v>
      </c>
      <c r="B79" s="19">
        <v>21151617</v>
      </c>
      <c r="C79" s="19"/>
      <c r="D79" s="20">
        <v>30253740</v>
      </c>
      <c r="E79" s="21">
        <v>30253740</v>
      </c>
      <c r="F79" s="21">
        <v>2506344</v>
      </c>
      <c r="G79" s="21">
        <v>1882503</v>
      </c>
      <c r="H79" s="21">
        <v>3326613</v>
      </c>
      <c r="I79" s="21">
        <v>7715460</v>
      </c>
      <c r="J79" s="21">
        <v>2425509</v>
      </c>
      <c r="K79" s="21">
        <v>2759053</v>
      </c>
      <c r="L79" s="21">
        <v>2872721</v>
      </c>
      <c r="M79" s="21">
        <v>8057283</v>
      </c>
      <c r="N79" s="21">
        <v>4005045</v>
      </c>
      <c r="O79" s="21">
        <v>3751508</v>
      </c>
      <c r="P79" s="21">
        <v>2320151</v>
      </c>
      <c r="Q79" s="21">
        <v>10076704</v>
      </c>
      <c r="R79" s="21">
        <v>4183858</v>
      </c>
      <c r="S79" s="21">
        <v>3354439</v>
      </c>
      <c r="T79" s="21">
        <v>3114829</v>
      </c>
      <c r="U79" s="21">
        <v>10653126</v>
      </c>
      <c r="V79" s="21">
        <v>36502573</v>
      </c>
      <c r="W79" s="21">
        <v>30253740</v>
      </c>
      <c r="X79" s="21"/>
      <c r="Y79" s="20"/>
      <c r="Z79" s="23">
        <v>30253740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3067739</v>
      </c>
      <c r="C82" s="19"/>
      <c r="D82" s="20">
        <v>3118072</v>
      </c>
      <c r="E82" s="21">
        <v>3118072</v>
      </c>
      <c r="F82" s="21">
        <v>217738</v>
      </c>
      <c r="G82" s="21">
        <v>145693</v>
      </c>
      <c r="H82" s="21">
        <v>241591</v>
      </c>
      <c r="I82" s="21">
        <v>605022</v>
      </c>
      <c r="J82" s="21">
        <v>199282</v>
      </c>
      <c r="K82" s="21">
        <v>258349</v>
      </c>
      <c r="L82" s="21">
        <v>145830</v>
      </c>
      <c r="M82" s="21">
        <v>603461</v>
      </c>
      <c r="N82" s="21">
        <v>282258</v>
      </c>
      <c r="O82" s="21">
        <v>310418</v>
      </c>
      <c r="P82" s="21">
        <v>236312</v>
      </c>
      <c r="Q82" s="21">
        <v>828988</v>
      </c>
      <c r="R82" s="21">
        <v>285865</v>
      </c>
      <c r="S82" s="21">
        <v>303688</v>
      </c>
      <c r="T82" s="21">
        <v>210671</v>
      </c>
      <c r="U82" s="21">
        <v>800224</v>
      </c>
      <c r="V82" s="21">
        <v>2837695</v>
      </c>
      <c r="W82" s="21">
        <v>3118072</v>
      </c>
      <c r="X82" s="21"/>
      <c r="Y82" s="20"/>
      <c r="Z82" s="23">
        <v>3118072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5160521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14156278</v>
      </c>
      <c r="F5" s="358">
        <f t="shared" si="0"/>
        <v>14156278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14156278</v>
      </c>
      <c r="Y5" s="358">
        <f t="shared" si="0"/>
        <v>-14156278</v>
      </c>
      <c r="Z5" s="359">
        <f>+IF(X5&lt;&gt;0,+(Y5/X5)*100,0)</f>
        <v>-100</v>
      </c>
      <c r="AA5" s="360">
        <f>+AA6+AA8+AA11+AA13+AA15</f>
        <v>14156278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11361866</v>
      </c>
      <c r="F6" s="59">
        <f t="shared" si="1"/>
        <v>11361866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11361866</v>
      </c>
      <c r="Y6" s="59">
        <f t="shared" si="1"/>
        <v>-11361866</v>
      </c>
      <c r="Z6" s="61">
        <f>+IF(X6&lt;&gt;0,+(Y6/X6)*100,0)</f>
        <v>-100</v>
      </c>
      <c r="AA6" s="62">
        <f t="shared" si="1"/>
        <v>11361866</v>
      </c>
    </row>
    <row r="7" spans="1:27" ht="13.5">
      <c r="A7" s="291" t="s">
        <v>229</v>
      </c>
      <c r="B7" s="142"/>
      <c r="C7" s="60"/>
      <c r="D7" s="340"/>
      <c r="E7" s="60">
        <v>11361866</v>
      </c>
      <c r="F7" s="59">
        <v>11361866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11361866</v>
      </c>
      <c r="Y7" s="59">
        <v>-11361866</v>
      </c>
      <c r="Z7" s="61">
        <v>-100</v>
      </c>
      <c r="AA7" s="62">
        <v>11361866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2794412</v>
      </c>
      <c r="F8" s="59">
        <f t="shared" si="2"/>
        <v>2794412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2794412</v>
      </c>
      <c r="Y8" s="59">
        <f t="shared" si="2"/>
        <v>-2794412</v>
      </c>
      <c r="Z8" s="61">
        <f>+IF(X8&lt;&gt;0,+(Y8/X8)*100,0)</f>
        <v>-100</v>
      </c>
      <c r="AA8" s="62">
        <f>SUM(AA9:AA10)</f>
        <v>2794412</v>
      </c>
    </row>
    <row r="9" spans="1:27" ht="13.5">
      <c r="A9" s="291" t="s">
        <v>230</v>
      </c>
      <c r="B9" s="142"/>
      <c r="C9" s="60"/>
      <c r="D9" s="340"/>
      <c r="E9" s="60">
        <v>2794412</v>
      </c>
      <c r="F9" s="59">
        <v>2794412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2794412</v>
      </c>
      <c r="Y9" s="59">
        <v>-2794412</v>
      </c>
      <c r="Z9" s="61">
        <v>-100</v>
      </c>
      <c r="AA9" s="62">
        <v>2794412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4192436</v>
      </c>
      <c r="F40" s="345">
        <f t="shared" si="9"/>
        <v>4192436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4192436</v>
      </c>
      <c r="Y40" s="345">
        <f t="shared" si="9"/>
        <v>-4192436</v>
      </c>
      <c r="Z40" s="336">
        <f>+IF(X40&lt;&gt;0,+(Y40/X40)*100,0)</f>
        <v>-100</v>
      </c>
      <c r="AA40" s="350">
        <f>SUM(AA41:AA49)</f>
        <v>4192436</v>
      </c>
    </row>
    <row r="41" spans="1:27" ht="13.5">
      <c r="A41" s="361" t="s">
        <v>248</v>
      </c>
      <c r="B41" s="142"/>
      <c r="C41" s="362"/>
      <c r="D41" s="363"/>
      <c r="E41" s="362">
        <v>1410936</v>
      </c>
      <c r="F41" s="364">
        <v>1410936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1410936</v>
      </c>
      <c r="Y41" s="364">
        <v>-1410936</v>
      </c>
      <c r="Z41" s="365">
        <v>-100</v>
      </c>
      <c r="AA41" s="366">
        <v>1410936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>
        <v>2743252</v>
      </c>
      <c r="F47" s="53">
        <v>2743252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2743252</v>
      </c>
      <c r="Y47" s="53">
        <v>-2743252</v>
      </c>
      <c r="Z47" s="94">
        <v>-100</v>
      </c>
      <c r="AA47" s="95">
        <v>2743252</v>
      </c>
    </row>
    <row r="48" spans="1:27" ht="13.5">
      <c r="A48" s="361" t="s">
        <v>255</v>
      </c>
      <c r="B48" s="136"/>
      <c r="C48" s="60"/>
      <c r="D48" s="368"/>
      <c r="E48" s="54">
        <v>38248</v>
      </c>
      <c r="F48" s="53">
        <v>38248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38248</v>
      </c>
      <c r="Y48" s="53">
        <v>-38248</v>
      </c>
      <c r="Z48" s="94">
        <v>-100</v>
      </c>
      <c r="AA48" s="95">
        <v>38248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18348714</v>
      </c>
      <c r="F60" s="264">
        <f t="shared" si="14"/>
        <v>18348714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18348714</v>
      </c>
      <c r="Y60" s="264">
        <f t="shared" si="14"/>
        <v>-18348714</v>
      </c>
      <c r="Z60" s="337">
        <f>+IF(X60&lt;&gt;0,+(Y60/X60)*100,0)</f>
        <v>-100</v>
      </c>
      <c r="AA60" s="232">
        <f>+AA57+AA54+AA51+AA40+AA37+AA34+AA22+AA5</f>
        <v>18348714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53047554</v>
      </c>
      <c r="D5" s="153">
        <f>SUM(D6:D8)</f>
        <v>0</v>
      </c>
      <c r="E5" s="154">
        <f t="shared" si="0"/>
        <v>87191549</v>
      </c>
      <c r="F5" s="100">
        <f t="shared" si="0"/>
        <v>87191549</v>
      </c>
      <c r="G5" s="100">
        <f t="shared" si="0"/>
        <v>13222057</v>
      </c>
      <c r="H5" s="100">
        <f t="shared" si="0"/>
        <v>512325</v>
      </c>
      <c r="I5" s="100">
        <f t="shared" si="0"/>
        <v>3700649</v>
      </c>
      <c r="J5" s="100">
        <f t="shared" si="0"/>
        <v>17435031</v>
      </c>
      <c r="K5" s="100">
        <f t="shared" si="0"/>
        <v>3989581</v>
      </c>
      <c r="L5" s="100">
        <f t="shared" si="0"/>
        <v>3401518</v>
      </c>
      <c r="M5" s="100">
        <f t="shared" si="0"/>
        <v>3401518</v>
      </c>
      <c r="N5" s="100">
        <f t="shared" si="0"/>
        <v>10792617</v>
      </c>
      <c r="O5" s="100">
        <f t="shared" si="0"/>
        <v>3621732</v>
      </c>
      <c r="P5" s="100">
        <f t="shared" si="0"/>
        <v>6482107</v>
      </c>
      <c r="Q5" s="100">
        <f t="shared" si="0"/>
        <v>4795284</v>
      </c>
      <c r="R5" s="100">
        <f t="shared" si="0"/>
        <v>14899123</v>
      </c>
      <c r="S5" s="100">
        <f t="shared" si="0"/>
        <v>17380661</v>
      </c>
      <c r="T5" s="100">
        <f t="shared" si="0"/>
        <v>4439773</v>
      </c>
      <c r="U5" s="100">
        <f t="shared" si="0"/>
        <v>3796638</v>
      </c>
      <c r="V5" s="100">
        <f t="shared" si="0"/>
        <v>25617072</v>
      </c>
      <c r="W5" s="100">
        <f t="shared" si="0"/>
        <v>68743843</v>
      </c>
      <c r="X5" s="100">
        <f t="shared" si="0"/>
        <v>87191549</v>
      </c>
      <c r="Y5" s="100">
        <f t="shared" si="0"/>
        <v>-18447706</v>
      </c>
      <c r="Z5" s="137">
        <f>+IF(X5&lt;&gt;0,+(Y5/X5)*100,0)</f>
        <v>-21.15767664593274</v>
      </c>
      <c r="AA5" s="153">
        <f>SUM(AA6:AA8)</f>
        <v>87191549</v>
      </c>
    </row>
    <row r="6" spans="1:27" ht="13.5">
      <c r="A6" s="138" t="s">
        <v>75</v>
      </c>
      <c r="B6" s="136"/>
      <c r="C6" s="155">
        <v>15943006</v>
      </c>
      <c r="D6" s="155"/>
      <c r="E6" s="156">
        <v>20768000</v>
      </c>
      <c r="F6" s="60">
        <v>20768000</v>
      </c>
      <c r="G6" s="60">
        <v>4728642</v>
      </c>
      <c r="H6" s="60"/>
      <c r="I6" s="60">
        <v>213298</v>
      </c>
      <c r="J6" s="60">
        <v>4941940</v>
      </c>
      <c r="K6" s="60">
        <v>155402</v>
      </c>
      <c r="L6" s="60">
        <v>122355</v>
      </c>
      <c r="M6" s="60">
        <v>122355</v>
      </c>
      <c r="N6" s="60">
        <v>400112</v>
      </c>
      <c r="O6" s="60">
        <v>66250</v>
      </c>
      <c r="P6" s="60">
        <v>1089536</v>
      </c>
      <c r="Q6" s="60">
        <v>325778</v>
      </c>
      <c r="R6" s="60">
        <v>1481564</v>
      </c>
      <c r="S6" s="60">
        <v>5007787</v>
      </c>
      <c r="T6" s="60"/>
      <c r="U6" s="60"/>
      <c r="V6" s="60">
        <v>5007787</v>
      </c>
      <c r="W6" s="60">
        <v>11831403</v>
      </c>
      <c r="X6" s="60">
        <v>20768000</v>
      </c>
      <c r="Y6" s="60">
        <v>-8936597</v>
      </c>
      <c r="Z6" s="140">
        <v>-43.03</v>
      </c>
      <c r="AA6" s="155">
        <v>20768000</v>
      </c>
    </row>
    <row r="7" spans="1:27" ht="13.5">
      <c r="A7" s="138" t="s">
        <v>76</v>
      </c>
      <c r="B7" s="136"/>
      <c r="C7" s="157">
        <v>23686142</v>
      </c>
      <c r="D7" s="157"/>
      <c r="E7" s="158">
        <v>51482146</v>
      </c>
      <c r="F7" s="159">
        <v>51482146</v>
      </c>
      <c r="G7" s="159">
        <v>5194715</v>
      </c>
      <c r="H7" s="159">
        <v>462561</v>
      </c>
      <c r="I7" s="159">
        <v>3439570</v>
      </c>
      <c r="J7" s="159">
        <v>9096846</v>
      </c>
      <c r="K7" s="159">
        <v>3720103</v>
      </c>
      <c r="L7" s="159">
        <v>3197556</v>
      </c>
      <c r="M7" s="159">
        <v>3197556</v>
      </c>
      <c r="N7" s="159">
        <v>10115215</v>
      </c>
      <c r="O7" s="159">
        <v>3491515</v>
      </c>
      <c r="P7" s="159">
        <v>4563128</v>
      </c>
      <c r="Q7" s="159">
        <v>4365847</v>
      </c>
      <c r="R7" s="159">
        <v>12420490</v>
      </c>
      <c r="S7" s="159">
        <v>8842811</v>
      </c>
      <c r="T7" s="159">
        <v>4348371</v>
      </c>
      <c r="U7" s="159">
        <v>3739756</v>
      </c>
      <c r="V7" s="159">
        <v>16930938</v>
      </c>
      <c r="W7" s="159">
        <v>48563489</v>
      </c>
      <c r="X7" s="159">
        <v>51482146</v>
      </c>
      <c r="Y7" s="159">
        <v>-2918657</v>
      </c>
      <c r="Z7" s="141">
        <v>-5.67</v>
      </c>
      <c r="AA7" s="157">
        <v>51482146</v>
      </c>
    </row>
    <row r="8" spans="1:27" ht="13.5">
      <c r="A8" s="138" t="s">
        <v>77</v>
      </c>
      <c r="B8" s="136"/>
      <c r="C8" s="155">
        <v>13418406</v>
      </c>
      <c r="D8" s="155"/>
      <c r="E8" s="156">
        <v>14941403</v>
      </c>
      <c r="F8" s="60">
        <v>14941403</v>
      </c>
      <c r="G8" s="60">
        <v>3298700</v>
      </c>
      <c r="H8" s="60">
        <v>49764</v>
      </c>
      <c r="I8" s="60">
        <v>47781</v>
      </c>
      <c r="J8" s="60">
        <v>3396245</v>
      </c>
      <c r="K8" s="60">
        <v>114076</v>
      </c>
      <c r="L8" s="60">
        <v>81607</v>
      </c>
      <c r="M8" s="60">
        <v>81607</v>
      </c>
      <c r="N8" s="60">
        <v>277290</v>
      </c>
      <c r="O8" s="60">
        <v>63967</v>
      </c>
      <c r="P8" s="60">
        <v>829443</v>
      </c>
      <c r="Q8" s="60">
        <v>103659</v>
      </c>
      <c r="R8" s="60">
        <v>997069</v>
      </c>
      <c r="S8" s="60">
        <v>3530063</v>
      </c>
      <c r="T8" s="60">
        <v>91402</v>
      </c>
      <c r="U8" s="60">
        <v>56882</v>
      </c>
      <c r="V8" s="60">
        <v>3678347</v>
      </c>
      <c r="W8" s="60">
        <v>8348951</v>
      </c>
      <c r="X8" s="60">
        <v>14941403</v>
      </c>
      <c r="Y8" s="60">
        <v>-6592452</v>
      </c>
      <c r="Z8" s="140">
        <v>-44.12</v>
      </c>
      <c r="AA8" s="155">
        <v>14941403</v>
      </c>
    </row>
    <row r="9" spans="1:27" ht="13.5">
      <c r="A9" s="135" t="s">
        <v>78</v>
      </c>
      <c r="B9" s="136"/>
      <c r="C9" s="153">
        <f aca="true" t="shared" si="1" ref="C9:Y9">SUM(C10:C14)</f>
        <v>3364977</v>
      </c>
      <c r="D9" s="153">
        <f>SUM(D10:D14)</f>
        <v>0</v>
      </c>
      <c r="E9" s="154">
        <f t="shared" si="1"/>
        <v>20932786</v>
      </c>
      <c r="F9" s="100">
        <f t="shared" si="1"/>
        <v>20932786</v>
      </c>
      <c r="G9" s="100">
        <f t="shared" si="1"/>
        <v>4409249</v>
      </c>
      <c r="H9" s="100">
        <f t="shared" si="1"/>
        <v>95435</v>
      </c>
      <c r="I9" s="100">
        <f t="shared" si="1"/>
        <v>80220</v>
      </c>
      <c r="J9" s="100">
        <f t="shared" si="1"/>
        <v>4584904</v>
      </c>
      <c r="K9" s="100">
        <f t="shared" si="1"/>
        <v>638978</v>
      </c>
      <c r="L9" s="100">
        <f t="shared" si="1"/>
        <v>330920</v>
      </c>
      <c r="M9" s="100">
        <f t="shared" si="1"/>
        <v>330920</v>
      </c>
      <c r="N9" s="100">
        <f t="shared" si="1"/>
        <v>1300818</v>
      </c>
      <c r="O9" s="100">
        <f t="shared" si="1"/>
        <v>249503</v>
      </c>
      <c r="P9" s="100">
        <f t="shared" si="1"/>
        <v>1052982</v>
      </c>
      <c r="Q9" s="100">
        <f t="shared" si="1"/>
        <v>414548</v>
      </c>
      <c r="R9" s="100">
        <f t="shared" si="1"/>
        <v>1717033</v>
      </c>
      <c r="S9" s="100">
        <f t="shared" si="1"/>
        <v>4490904</v>
      </c>
      <c r="T9" s="100">
        <f t="shared" si="1"/>
        <v>72466</v>
      </c>
      <c r="U9" s="100">
        <f t="shared" si="1"/>
        <v>118480</v>
      </c>
      <c r="V9" s="100">
        <f t="shared" si="1"/>
        <v>4681850</v>
      </c>
      <c r="W9" s="100">
        <f t="shared" si="1"/>
        <v>12284605</v>
      </c>
      <c r="X9" s="100">
        <f t="shared" si="1"/>
        <v>20932786</v>
      </c>
      <c r="Y9" s="100">
        <f t="shared" si="1"/>
        <v>-8648181</v>
      </c>
      <c r="Z9" s="137">
        <f>+IF(X9&lt;&gt;0,+(Y9/X9)*100,0)</f>
        <v>-41.31404677810207</v>
      </c>
      <c r="AA9" s="153">
        <f>SUM(AA10:AA14)</f>
        <v>20932786</v>
      </c>
    </row>
    <row r="10" spans="1:27" ht="13.5">
      <c r="A10" s="138" t="s">
        <v>79</v>
      </c>
      <c r="B10" s="136"/>
      <c r="C10" s="155">
        <v>3364977</v>
      </c>
      <c r="D10" s="155"/>
      <c r="E10" s="156">
        <v>9070851</v>
      </c>
      <c r="F10" s="60">
        <v>9070851</v>
      </c>
      <c r="G10" s="60">
        <v>1787463</v>
      </c>
      <c r="H10" s="60">
        <v>15107</v>
      </c>
      <c r="I10" s="60">
        <v>11046</v>
      </c>
      <c r="J10" s="60">
        <v>1813616</v>
      </c>
      <c r="K10" s="60">
        <v>541840</v>
      </c>
      <c r="L10" s="60">
        <v>249813</v>
      </c>
      <c r="M10" s="60">
        <v>249813</v>
      </c>
      <c r="N10" s="60">
        <v>1041466</v>
      </c>
      <c r="O10" s="60">
        <v>145703</v>
      </c>
      <c r="P10" s="60">
        <v>412305</v>
      </c>
      <c r="Q10" s="60">
        <v>262764</v>
      </c>
      <c r="R10" s="60">
        <v>820772</v>
      </c>
      <c r="S10" s="60">
        <v>1615091</v>
      </c>
      <c r="T10" s="60">
        <v>6079</v>
      </c>
      <c r="U10" s="60">
        <v>36742</v>
      </c>
      <c r="V10" s="60">
        <v>1657912</v>
      </c>
      <c r="W10" s="60">
        <v>5333766</v>
      </c>
      <c r="X10" s="60">
        <v>9070851</v>
      </c>
      <c r="Y10" s="60">
        <v>-3737085</v>
      </c>
      <c r="Z10" s="140">
        <v>-41.2</v>
      </c>
      <c r="AA10" s="155">
        <v>9070851</v>
      </c>
    </row>
    <row r="11" spans="1:27" ht="13.5">
      <c r="A11" s="138" t="s">
        <v>80</v>
      </c>
      <c r="B11" s="136"/>
      <c r="C11" s="155"/>
      <c r="D11" s="155"/>
      <c r="E11" s="156">
        <v>3627272</v>
      </c>
      <c r="F11" s="60">
        <v>3627272</v>
      </c>
      <c r="G11" s="60">
        <v>854932</v>
      </c>
      <c r="H11" s="60">
        <v>7401</v>
      </c>
      <c r="I11" s="60">
        <v>10752</v>
      </c>
      <c r="J11" s="60">
        <v>873085</v>
      </c>
      <c r="K11" s="60">
        <v>15028</v>
      </c>
      <c r="L11" s="60">
        <v>6655</v>
      </c>
      <c r="M11" s="60">
        <v>6655</v>
      </c>
      <c r="N11" s="60">
        <v>28338</v>
      </c>
      <c r="O11" s="60">
        <v>6600</v>
      </c>
      <c r="P11" s="60">
        <v>200266</v>
      </c>
      <c r="Q11" s="60">
        <v>8358</v>
      </c>
      <c r="R11" s="60">
        <v>215224</v>
      </c>
      <c r="S11" s="60">
        <v>888809</v>
      </c>
      <c r="T11" s="60">
        <v>6962</v>
      </c>
      <c r="U11" s="60">
        <v>9918</v>
      </c>
      <c r="V11" s="60">
        <v>905689</v>
      </c>
      <c r="W11" s="60">
        <v>2022336</v>
      </c>
      <c r="X11" s="60">
        <v>3627272</v>
      </c>
      <c r="Y11" s="60">
        <v>-1604936</v>
      </c>
      <c r="Z11" s="140">
        <v>-44.25</v>
      </c>
      <c r="AA11" s="155">
        <v>3627272</v>
      </c>
    </row>
    <row r="12" spans="1:27" ht="13.5">
      <c r="A12" s="138" t="s">
        <v>81</v>
      </c>
      <c r="B12" s="136"/>
      <c r="C12" s="155"/>
      <c r="D12" s="155"/>
      <c r="E12" s="156">
        <v>8234663</v>
      </c>
      <c r="F12" s="60">
        <v>8234663</v>
      </c>
      <c r="G12" s="60">
        <v>1766854</v>
      </c>
      <c r="H12" s="60">
        <v>72927</v>
      </c>
      <c r="I12" s="60">
        <v>58422</v>
      </c>
      <c r="J12" s="60">
        <v>1898203</v>
      </c>
      <c r="K12" s="60">
        <v>82110</v>
      </c>
      <c r="L12" s="60">
        <v>74452</v>
      </c>
      <c r="M12" s="60">
        <v>74452</v>
      </c>
      <c r="N12" s="60">
        <v>231014</v>
      </c>
      <c r="O12" s="60">
        <v>97200</v>
      </c>
      <c r="P12" s="60">
        <v>440411</v>
      </c>
      <c r="Q12" s="60">
        <v>143426</v>
      </c>
      <c r="R12" s="60">
        <v>681037</v>
      </c>
      <c r="S12" s="60">
        <v>1987004</v>
      </c>
      <c r="T12" s="60">
        <v>59425</v>
      </c>
      <c r="U12" s="60">
        <v>71820</v>
      </c>
      <c r="V12" s="60">
        <v>2118249</v>
      </c>
      <c r="W12" s="60">
        <v>4928503</v>
      </c>
      <c r="X12" s="60">
        <v>8234663</v>
      </c>
      <c r="Y12" s="60">
        <v>-3306160</v>
      </c>
      <c r="Z12" s="140">
        <v>-40.15</v>
      </c>
      <c r="AA12" s="155">
        <v>8234663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15074773</v>
      </c>
      <c r="D15" s="153">
        <f>SUM(D16:D18)</f>
        <v>0</v>
      </c>
      <c r="E15" s="154">
        <f t="shared" si="2"/>
        <v>57401455</v>
      </c>
      <c r="F15" s="100">
        <f t="shared" si="2"/>
        <v>57401455</v>
      </c>
      <c r="G15" s="100">
        <f t="shared" si="2"/>
        <v>6788083</v>
      </c>
      <c r="H15" s="100">
        <f t="shared" si="2"/>
        <v>134036</v>
      </c>
      <c r="I15" s="100">
        <f t="shared" si="2"/>
        <v>8093170</v>
      </c>
      <c r="J15" s="100">
        <f t="shared" si="2"/>
        <v>15015289</v>
      </c>
      <c r="K15" s="100">
        <f t="shared" si="2"/>
        <v>1529440</v>
      </c>
      <c r="L15" s="100">
        <f t="shared" si="2"/>
        <v>3524431</v>
      </c>
      <c r="M15" s="100">
        <f t="shared" si="2"/>
        <v>3524431</v>
      </c>
      <c r="N15" s="100">
        <f t="shared" si="2"/>
        <v>8578302</v>
      </c>
      <c r="O15" s="100">
        <f t="shared" si="2"/>
        <v>549723</v>
      </c>
      <c r="P15" s="100">
        <f t="shared" si="2"/>
        <v>1351302</v>
      </c>
      <c r="Q15" s="100">
        <f t="shared" si="2"/>
        <v>3686535</v>
      </c>
      <c r="R15" s="100">
        <f t="shared" si="2"/>
        <v>5587560</v>
      </c>
      <c r="S15" s="100">
        <f t="shared" si="2"/>
        <v>8471320</v>
      </c>
      <c r="T15" s="100">
        <f t="shared" si="2"/>
        <v>4047958</v>
      </c>
      <c r="U15" s="100">
        <f t="shared" si="2"/>
        <v>8992780</v>
      </c>
      <c r="V15" s="100">
        <f t="shared" si="2"/>
        <v>21512058</v>
      </c>
      <c r="W15" s="100">
        <f t="shared" si="2"/>
        <v>50693209</v>
      </c>
      <c r="X15" s="100">
        <f t="shared" si="2"/>
        <v>57401455</v>
      </c>
      <c r="Y15" s="100">
        <f t="shared" si="2"/>
        <v>-6708246</v>
      </c>
      <c r="Z15" s="137">
        <f>+IF(X15&lt;&gt;0,+(Y15/X15)*100,0)</f>
        <v>-11.686543485700842</v>
      </c>
      <c r="AA15" s="153">
        <f>SUM(AA16:AA18)</f>
        <v>57401455</v>
      </c>
    </row>
    <row r="16" spans="1:27" ht="13.5">
      <c r="A16" s="138" t="s">
        <v>85</v>
      </c>
      <c r="B16" s="136"/>
      <c r="C16" s="155">
        <v>15074773</v>
      </c>
      <c r="D16" s="155"/>
      <c r="E16" s="156">
        <v>44098610</v>
      </c>
      <c r="F16" s="60">
        <v>44098610</v>
      </c>
      <c r="G16" s="60">
        <v>3915515</v>
      </c>
      <c r="H16" s="60">
        <v>7187</v>
      </c>
      <c r="I16" s="60">
        <v>7988844</v>
      </c>
      <c r="J16" s="60">
        <v>11911546</v>
      </c>
      <c r="K16" s="60">
        <v>1382325</v>
      </c>
      <c r="L16" s="60">
        <v>3402922</v>
      </c>
      <c r="M16" s="60">
        <v>3402922</v>
      </c>
      <c r="N16" s="60">
        <v>8188169</v>
      </c>
      <c r="O16" s="60">
        <v>448227</v>
      </c>
      <c r="P16" s="60">
        <v>637410</v>
      </c>
      <c r="Q16" s="60">
        <v>3536221</v>
      </c>
      <c r="R16" s="60">
        <v>4621858</v>
      </c>
      <c r="S16" s="60">
        <v>5483590</v>
      </c>
      <c r="T16" s="60">
        <v>3948420</v>
      </c>
      <c r="U16" s="60">
        <v>8857851</v>
      </c>
      <c r="V16" s="60">
        <v>18289861</v>
      </c>
      <c r="W16" s="60">
        <v>43011434</v>
      </c>
      <c r="X16" s="60">
        <v>44098610</v>
      </c>
      <c r="Y16" s="60">
        <v>-1087176</v>
      </c>
      <c r="Z16" s="140">
        <v>-2.47</v>
      </c>
      <c r="AA16" s="155">
        <v>44098610</v>
      </c>
    </row>
    <row r="17" spans="1:27" ht="13.5">
      <c r="A17" s="138" t="s">
        <v>86</v>
      </c>
      <c r="B17" s="136"/>
      <c r="C17" s="155"/>
      <c r="D17" s="155"/>
      <c r="E17" s="156">
        <v>13302845</v>
      </c>
      <c r="F17" s="60">
        <v>13302845</v>
      </c>
      <c r="G17" s="60">
        <v>2872568</v>
      </c>
      <c r="H17" s="60">
        <v>126849</v>
      </c>
      <c r="I17" s="60">
        <v>104326</v>
      </c>
      <c r="J17" s="60">
        <v>3103743</v>
      </c>
      <c r="K17" s="60">
        <v>147115</v>
      </c>
      <c r="L17" s="60">
        <v>121509</v>
      </c>
      <c r="M17" s="60">
        <v>121509</v>
      </c>
      <c r="N17" s="60">
        <v>390133</v>
      </c>
      <c r="O17" s="60">
        <v>101496</v>
      </c>
      <c r="P17" s="60">
        <v>713892</v>
      </c>
      <c r="Q17" s="60">
        <v>150314</v>
      </c>
      <c r="R17" s="60">
        <v>965702</v>
      </c>
      <c r="S17" s="60">
        <v>2987730</v>
      </c>
      <c r="T17" s="60">
        <v>99538</v>
      </c>
      <c r="U17" s="60">
        <v>134929</v>
      </c>
      <c r="V17" s="60">
        <v>3222197</v>
      </c>
      <c r="W17" s="60">
        <v>7681775</v>
      </c>
      <c r="X17" s="60">
        <v>13302845</v>
      </c>
      <c r="Y17" s="60">
        <v>-5621070</v>
      </c>
      <c r="Z17" s="140">
        <v>-42.25</v>
      </c>
      <c r="AA17" s="155">
        <v>13302845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56802004</v>
      </c>
      <c r="F19" s="100">
        <f t="shared" si="3"/>
        <v>56802004</v>
      </c>
      <c r="G19" s="100">
        <f t="shared" si="3"/>
        <v>10165383</v>
      </c>
      <c r="H19" s="100">
        <f t="shared" si="3"/>
        <v>3375533</v>
      </c>
      <c r="I19" s="100">
        <f t="shared" si="3"/>
        <v>8119018</v>
      </c>
      <c r="J19" s="100">
        <f t="shared" si="3"/>
        <v>21659934</v>
      </c>
      <c r="K19" s="100">
        <f t="shared" si="3"/>
        <v>6004025</v>
      </c>
      <c r="L19" s="100">
        <f t="shared" si="3"/>
        <v>3958873</v>
      </c>
      <c r="M19" s="100">
        <f t="shared" si="3"/>
        <v>3958873</v>
      </c>
      <c r="N19" s="100">
        <f t="shared" si="3"/>
        <v>13921771</v>
      </c>
      <c r="O19" s="100">
        <f t="shared" si="3"/>
        <v>4385718</v>
      </c>
      <c r="P19" s="100">
        <f t="shared" si="3"/>
        <v>3912374</v>
      </c>
      <c r="Q19" s="100">
        <f t="shared" si="3"/>
        <v>4491271</v>
      </c>
      <c r="R19" s="100">
        <f t="shared" si="3"/>
        <v>12789363</v>
      </c>
      <c r="S19" s="100">
        <f t="shared" si="3"/>
        <v>5913182</v>
      </c>
      <c r="T19" s="100">
        <f t="shared" si="3"/>
        <v>4042399</v>
      </c>
      <c r="U19" s="100">
        <f t="shared" si="3"/>
        <v>-4562113</v>
      </c>
      <c r="V19" s="100">
        <f t="shared" si="3"/>
        <v>5393468</v>
      </c>
      <c r="W19" s="100">
        <f t="shared" si="3"/>
        <v>53764536</v>
      </c>
      <c r="X19" s="100">
        <f t="shared" si="3"/>
        <v>56802004</v>
      </c>
      <c r="Y19" s="100">
        <f t="shared" si="3"/>
        <v>-3037468</v>
      </c>
      <c r="Z19" s="137">
        <f>+IF(X19&lt;&gt;0,+(Y19/X19)*100,0)</f>
        <v>-5.347466261929773</v>
      </c>
      <c r="AA19" s="153">
        <f>SUM(AA20:AA23)</f>
        <v>56802004</v>
      </c>
    </row>
    <row r="20" spans="1:27" ht="13.5">
      <c r="A20" s="138" t="s">
        <v>89</v>
      </c>
      <c r="B20" s="136"/>
      <c r="C20" s="155"/>
      <c r="D20" s="155"/>
      <c r="E20" s="156">
        <v>46171594</v>
      </c>
      <c r="F20" s="60">
        <v>46171594</v>
      </c>
      <c r="G20" s="60">
        <v>8135221</v>
      </c>
      <c r="H20" s="60">
        <v>2453639</v>
      </c>
      <c r="I20" s="60">
        <v>7403812</v>
      </c>
      <c r="J20" s="60">
        <v>17992672</v>
      </c>
      <c r="K20" s="60">
        <v>5079982</v>
      </c>
      <c r="L20" s="60">
        <v>3013821</v>
      </c>
      <c r="M20" s="60">
        <v>3013821</v>
      </c>
      <c r="N20" s="60">
        <v>11107624</v>
      </c>
      <c r="O20" s="60">
        <v>3445920</v>
      </c>
      <c r="P20" s="60">
        <v>2970212</v>
      </c>
      <c r="Q20" s="60">
        <v>3545888</v>
      </c>
      <c r="R20" s="60">
        <v>9962020</v>
      </c>
      <c r="S20" s="60">
        <v>4964333</v>
      </c>
      <c r="T20" s="60">
        <v>3090286</v>
      </c>
      <c r="U20" s="60">
        <v>-5521680</v>
      </c>
      <c r="V20" s="60">
        <v>2532939</v>
      </c>
      <c r="W20" s="60">
        <v>41595255</v>
      </c>
      <c r="X20" s="60">
        <v>46171594</v>
      </c>
      <c r="Y20" s="60">
        <v>-4576339</v>
      </c>
      <c r="Z20" s="140">
        <v>-9.91</v>
      </c>
      <c r="AA20" s="155">
        <v>46171594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10630410</v>
      </c>
      <c r="F23" s="60">
        <v>10630410</v>
      </c>
      <c r="G23" s="60">
        <v>2030162</v>
      </c>
      <c r="H23" s="60">
        <v>921894</v>
      </c>
      <c r="I23" s="60">
        <v>715206</v>
      </c>
      <c r="J23" s="60">
        <v>3667262</v>
      </c>
      <c r="K23" s="60">
        <v>924043</v>
      </c>
      <c r="L23" s="60">
        <v>945052</v>
      </c>
      <c r="M23" s="60">
        <v>945052</v>
      </c>
      <c r="N23" s="60">
        <v>2814147</v>
      </c>
      <c r="O23" s="60">
        <v>939798</v>
      </c>
      <c r="P23" s="60">
        <v>942162</v>
      </c>
      <c r="Q23" s="60">
        <v>945383</v>
      </c>
      <c r="R23" s="60">
        <v>2827343</v>
      </c>
      <c r="S23" s="60">
        <v>948849</v>
      </c>
      <c r="T23" s="60">
        <v>952113</v>
      </c>
      <c r="U23" s="60">
        <v>959567</v>
      </c>
      <c r="V23" s="60">
        <v>2860529</v>
      </c>
      <c r="W23" s="60">
        <v>12169281</v>
      </c>
      <c r="X23" s="60">
        <v>10630410</v>
      </c>
      <c r="Y23" s="60">
        <v>1538871</v>
      </c>
      <c r="Z23" s="140">
        <v>14.48</v>
      </c>
      <c r="AA23" s="155">
        <v>10630410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2062779</v>
      </c>
      <c r="F24" s="100">
        <v>2062779</v>
      </c>
      <c r="G24" s="100">
        <v>496694</v>
      </c>
      <c r="H24" s="100"/>
      <c r="I24" s="100"/>
      <c r="J24" s="100">
        <v>496694</v>
      </c>
      <c r="K24" s="100"/>
      <c r="L24" s="100"/>
      <c r="M24" s="100"/>
      <c r="N24" s="100"/>
      <c r="O24" s="100"/>
      <c r="P24" s="100">
        <v>113316</v>
      </c>
      <c r="Q24" s="100"/>
      <c r="R24" s="100">
        <v>113316</v>
      </c>
      <c r="S24" s="100">
        <v>515950</v>
      </c>
      <c r="T24" s="100"/>
      <c r="U24" s="100"/>
      <c r="V24" s="100">
        <v>515950</v>
      </c>
      <c r="W24" s="100">
        <v>1125960</v>
      </c>
      <c r="X24" s="100">
        <v>2062779</v>
      </c>
      <c r="Y24" s="100">
        <v>-936819</v>
      </c>
      <c r="Z24" s="137">
        <v>-45.42</v>
      </c>
      <c r="AA24" s="153">
        <v>2062779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71487304</v>
      </c>
      <c r="D25" s="168">
        <f>+D5+D9+D15+D19+D24</f>
        <v>0</v>
      </c>
      <c r="E25" s="169">
        <f t="shared" si="4"/>
        <v>224390573</v>
      </c>
      <c r="F25" s="73">
        <f t="shared" si="4"/>
        <v>224390573</v>
      </c>
      <c r="G25" s="73">
        <f t="shared" si="4"/>
        <v>35081466</v>
      </c>
      <c r="H25" s="73">
        <f t="shared" si="4"/>
        <v>4117329</v>
      </c>
      <c r="I25" s="73">
        <f t="shared" si="4"/>
        <v>19993057</v>
      </c>
      <c r="J25" s="73">
        <f t="shared" si="4"/>
        <v>59191852</v>
      </c>
      <c r="K25" s="73">
        <f t="shared" si="4"/>
        <v>12162024</v>
      </c>
      <c r="L25" s="73">
        <f t="shared" si="4"/>
        <v>11215742</v>
      </c>
      <c r="M25" s="73">
        <f t="shared" si="4"/>
        <v>11215742</v>
      </c>
      <c r="N25" s="73">
        <f t="shared" si="4"/>
        <v>34593508</v>
      </c>
      <c r="O25" s="73">
        <f t="shared" si="4"/>
        <v>8806676</v>
      </c>
      <c r="P25" s="73">
        <f t="shared" si="4"/>
        <v>12912081</v>
      </c>
      <c r="Q25" s="73">
        <f t="shared" si="4"/>
        <v>13387638</v>
      </c>
      <c r="R25" s="73">
        <f t="shared" si="4"/>
        <v>35106395</v>
      </c>
      <c r="S25" s="73">
        <f t="shared" si="4"/>
        <v>36772017</v>
      </c>
      <c r="T25" s="73">
        <f t="shared" si="4"/>
        <v>12602596</v>
      </c>
      <c r="U25" s="73">
        <f t="shared" si="4"/>
        <v>8345785</v>
      </c>
      <c r="V25" s="73">
        <f t="shared" si="4"/>
        <v>57720398</v>
      </c>
      <c r="W25" s="73">
        <f t="shared" si="4"/>
        <v>186612153</v>
      </c>
      <c r="X25" s="73">
        <f t="shared" si="4"/>
        <v>224390573</v>
      </c>
      <c r="Y25" s="73">
        <f t="shared" si="4"/>
        <v>-37778420</v>
      </c>
      <c r="Z25" s="170">
        <f>+IF(X25&lt;&gt;0,+(Y25/X25)*100,0)</f>
        <v>-16.836010307794883</v>
      </c>
      <c r="AA25" s="168">
        <f>+AA5+AA9+AA15+AA19+AA24</f>
        <v>224390573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47541112</v>
      </c>
      <c r="D28" s="153">
        <f>SUM(D29:D31)</f>
        <v>0</v>
      </c>
      <c r="E28" s="154">
        <f t="shared" si="5"/>
        <v>69254672</v>
      </c>
      <c r="F28" s="100">
        <f t="shared" si="5"/>
        <v>69254672</v>
      </c>
      <c r="G28" s="100">
        <f t="shared" si="5"/>
        <v>3921224</v>
      </c>
      <c r="H28" s="100">
        <f t="shared" si="5"/>
        <v>3161140</v>
      </c>
      <c r="I28" s="100">
        <f t="shared" si="5"/>
        <v>4175038</v>
      </c>
      <c r="J28" s="100">
        <f t="shared" si="5"/>
        <v>11257402</v>
      </c>
      <c r="K28" s="100">
        <f t="shared" si="5"/>
        <v>4509668</v>
      </c>
      <c r="L28" s="100">
        <f t="shared" si="5"/>
        <v>4716154</v>
      </c>
      <c r="M28" s="100">
        <f t="shared" si="5"/>
        <v>4716154</v>
      </c>
      <c r="N28" s="100">
        <f t="shared" si="5"/>
        <v>13941976</v>
      </c>
      <c r="O28" s="100">
        <f t="shared" si="5"/>
        <v>4265527</v>
      </c>
      <c r="P28" s="100">
        <f t="shared" si="5"/>
        <v>7001008</v>
      </c>
      <c r="Q28" s="100">
        <f t="shared" si="5"/>
        <v>3635063</v>
      </c>
      <c r="R28" s="100">
        <f t="shared" si="5"/>
        <v>14901598</v>
      </c>
      <c r="S28" s="100">
        <f t="shared" si="5"/>
        <v>1854753</v>
      </c>
      <c r="T28" s="100">
        <f t="shared" si="5"/>
        <v>6895741</v>
      </c>
      <c r="U28" s="100">
        <f t="shared" si="5"/>
        <v>4945914</v>
      </c>
      <c r="V28" s="100">
        <f t="shared" si="5"/>
        <v>13696408</v>
      </c>
      <c r="W28" s="100">
        <f t="shared" si="5"/>
        <v>53797384</v>
      </c>
      <c r="X28" s="100">
        <f t="shared" si="5"/>
        <v>69254671</v>
      </c>
      <c r="Y28" s="100">
        <f t="shared" si="5"/>
        <v>-15457287</v>
      </c>
      <c r="Z28" s="137">
        <f>+IF(X28&lt;&gt;0,+(Y28/X28)*100,0)</f>
        <v>-22.319486580190382</v>
      </c>
      <c r="AA28" s="153">
        <f>SUM(AA29:AA31)</f>
        <v>69254672</v>
      </c>
    </row>
    <row r="29" spans="1:27" ht="13.5">
      <c r="A29" s="138" t="s">
        <v>75</v>
      </c>
      <c r="B29" s="136"/>
      <c r="C29" s="155">
        <v>17519885</v>
      </c>
      <c r="D29" s="155"/>
      <c r="E29" s="156">
        <v>17480331</v>
      </c>
      <c r="F29" s="60">
        <v>17480331</v>
      </c>
      <c r="G29" s="60">
        <v>1469840</v>
      </c>
      <c r="H29" s="60">
        <v>1054510</v>
      </c>
      <c r="I29" s="60">
        <v>1205464</v>
      </c>
      <c r="J29" s="60">
        <v>3729814</v>
      </c>
      <c r="K29" s="60">
        <v>1066337</v>
      </c>
      <c r="L29" s="60">
        <v>708001</v>
      </c>
      <c r="M29" s="60">
        <v>708001</v>
      </c>
      <c r="N29" s="60">
        <v>2482339</v>
      </c>
      <c r="O29" s="60">
        <v>1323135</v>
      </c>
      <c r="P29" s="60">
        <v>1467549</v>
      </c>
      <c r="Q29" s="60">
        <v>1539924</v>
      </c>
      <c r="R29" s="60">
        <v>4330608</v>
      </c>
      <c r="S29" s="60">
        <v>632089</v>
      </c>
      <c r="T29" s="60">
        <v>2128341</v>
      </c>
      <c r="U29" s="60">
        <v>634938</v>
      </c>
      <c r="V29" s="60">
        <v>3395368</v>
      </c>
      <c r="W29" s="60">
        <v>13938129</v>
      </c>
      <c r="X29" s="60">
        <v>17480330</v>
      </c>
      <c r="Y29" s="60">
        <v>-3542201</v>
      </c>
      <c r="Z29" s="140">
        <v>-20.26</v>
      </c>
      <c r="AA29" s="155">
        <v>17480331</v>
      </c>
    </row>
    <row r="30" spans="1:27" ht="13.5">
      <c r="A30" s="138" t="s">
        <v>76</v>
      </c>
      <c r="B30" s="136"/>
      <c r="C30" s="157">
        <v>16432326</v>
      </c>
      <c r="D30" s="157"/>
      <c r="E30" s="158">
        <v>28140719</v>
      </c>
      <c r="F30" s="159">
        <v>28140719</v>
      </c>
      <c r="G30" s="159">
        <v>1017262</v>
      </c>
      <c r="H30" s="159">
        <v>1047970</v>
      </c>
      <c r="I30" s="159">
        <v>1261353</v>
      </c>
      <c r="J30" s="159">
        <v>3326585</v>
      </c>
      <c r="K30" s="159">
        <v>1323824</v>
      </c>
      <c r="L30" s="159">
        <v>1827723</v>
      </c>
      <c r="M30" s="159">
        <v>1827723</v>
      </c>
      <c r="N30" s="159">
        <v>4979270</v>
      </c>
      <c r="O30" s="159">
        <v>1468434</v>
      </c>
      <c r="P30" s="159">
        <v>1852607</v>
      </c>
      <c r="Q30" s="159">
        <v>1043862</v>
      </c>
      <c r="R30" s="159">
        <v>4364903</v>
      </c>
      <c r="S30" s="159">
        <v>-1390758</v>
      </c>
      <c r="T30" s="159">
        <v>1876173</v>
      </c>
      <c r="U30" s="159">
        <v>1258376</v>
      </c>
      <c r="V30" s="159">
        <v>1743791</v>
      </c>
      <c r="W30" s="159">
        <v>14414549</v>
      </c>
      <c r="X30" s="159">
        <v>28140719</v>
      </c>
      <c r="Y30" s="159">
        <v>-13726170</v>
      </c>
      <c r="Z30" s="141">
        <v>-48.78</v>
      </c>
      <c r="AA30" s="157">
        <v>28140719</v>
      </c>
    </row>
    <row r="31" spans="1:27" ht="13.5">
      <c r="A31" s="138" t="s">
        <v>77</v>
      </c>
      <c r="B31" s="136"/>
      <c r="C31" s="155">
        <v>13588901</v>
      </c>
      <c r="D31" s="155"/>
      <c r="E31" s="156">
        <v>23633622</v>
      </c>
      <c r="F31" s="60">
        <v>23633622</v>
      </c>
      <c r="G31" s="60">
        <v>1434122</v>
      </c>
      <c r="H31" s="60">
        <v>1058660</v>
      </c>
      <c r="I31" s="60">
        <v>1708221</v>
      </c>
      <c r="J31" s="60">
        <v>4201003</v>
      </c>
      <c r="K31" s="60">
        <v>2119507</v>
      </c>
      <c r="L31" s="60">
        <v>2180430</v>
      </c>
      <c r="M31" s="60">
        <v>2180430</v>
      </c>
      <c r="N31" s="60">
        <v>6480367</v>
      </c>
      <c r="O31" s="60">
        <v>1473958</v>
      </c>
      <c r="P31" s="60">
        <v>3680852</v>
      </c>
      <c r="Q31" s="60">
        <v>1051277</v>
      </c>
      <c r="R31" s="60">
        <v>6206087</v>
      </c>
      <c r="S31" s="60">
        <v>2613422</v>
      </c>
      <c r="T31" s="60">
        <v>2891227</v>
      </c>
      <c r="U31" s="60">
        <v>3052600</v>
      </c>
      <c r="V31" s="60">
        <v>8557249</v>
      </c>
      <c r="W31" s="60">
        <v>25444706</v>
      </c>
      <c r="X31" s="60">
        <v>23633622</v>
      </c>
      <c r="Y31" s="60">
        <v>1811084</v>
      </c>
      <c r="Z31" s="140">
        <v>7.66</v>
      </c>
      <c r="AA31" s="155">
        <v>23633622</v>
      </c>
    </row>
    <row r="32" spans="1:27" ht="13.5">
      <c r="A32" s="135" t="s">
        <v>78</v>
      </c>
      <c r="B32" s="136"/>
      <c r="C32" s="153">
        <f aca="true" t="shared" si="6" ref="C32:Y32">SUM(C33:C37)</f>
        <v>2042828</v>
      </c>
      <c r="D32" s="153">
        <f>SUM(D33:D37)</f>
        <v>0</v>
      </c>
      <c r="E32" s="154">
        <f t="shared" si="6"/>
        <v>35462815</v>
      </c>
      <c r="F32" s="100">
        <f t="shared" si="6"/>
        <v>35462815</v>
      </c>
      <c r="G32" s="100">
        <f t="shared" si="6"/>
        <v>1361495</v>
      </c>
      <c r="H32" s="100">
        <f t="shared" si="6"/>
        <v>2296448</v>
      </c>
      <c r="I32" s="100">
        <f t="shared" si="6"/>
        <v>3181227</v>
      </c>
      <c r="J32" s="100">
        <f t="shared" si="6"/>
        <v>6839170</v>
      </c>
      <c r="K32" s="100">
        <f t="shared" si="6"/>
        <v>3729630</v>
      </c>
      <c r="L32" s="100">
        <f t="shared" si="6"/>
        <v>2180253</v>
      </c>
      <c r="M32" s="100">
        <f t="shared" si="6"/>
        <v>2180253</v>
      </c>
      <c r="N32" s="100">
        <f t="shared" si="6"/>
        <v>8090136</v>
      </c>
      <c r="O32" s="100">
        <f t="shared" si="6"/>
        <v>3602961</v>
      </c>
      <c r="P32" s="100">
        <f t="shared" si="6"/>
        <v>3655120</v>
      </c>
      <c r="Q32" s="100">
        <f t="shared" si="6"/>
        <v>3101876</v>
      </c>
      <c r="R32" s="100">
        <f t="shared" si="6"/>
        <v>10359957</v>
      </c>
      <c r="S32" s="100">
        <f t="shared" si="6"/>
        <v>2740321</v>
      </c>
      <c r="T32" s="100">
        <f t="shared" si="6"/>
        <v>3570658</v>
      </c>
      <c r="U32" s="100">
        <f t="shared" si="6"/>
        <v>5001149</v>
      </c>
      <c r="V32" s="100">
        <f t="shared" si="6"/>
        <v>11312128</v>
      </c>
      <c r="W32" s="100">
        <f t="shared" si="6"/>
        <v>36601391</v>
      </c>
      <c r="X32" s="100">
        <f t="shared" si="6"/>
        <v>35462815</v>
      </c>
      <c r="Y32" s="100">
        <f t="shared" si="6"/>
        <v>1138576</v>
      </c>
      <c r="Z32" s="137">
        <f>+IF(X32&lt;&gt;0,+(Y32/X32)*100,0)</f>
        <v>3.2106193487460035</v>
      </c>
      <c r="AA32" s="153">
        <f>SUM(AA33:AA37)</f>
        <v>35462815</v>
      </c>
    </row>
    <row r="33" spans="1:27" ht="13.5">
      <c r="A33" s="138" t="s">
        <v>79</v>
      </c>
      <c r="B33" s="136"/>
      <c r="C33" s="155">
        <v>2042828</v>
      </c>
      <c r="D33" s="155"/>
      <c r="E33" s="156">
        <v>16720171</v>
      </c>
      <c r="F33" s="60">
        <v>16720171</v>
      </c>
      <c r="G33" s="60">
        <v>438427</v>
      </c>
      <c r="H33" s="60">
        <v>914586</v>
      </c>
      <c r="I33" s="60">
        <v>1371025</v>
      </c>
      <c r="J33" s="60">
        <v>2724038</v>
      </c>
      <c r="K33" s="60">
        <v>1258291</v>
      </c>
      <c r="L33" s="60">
        <v>991783</v>
      </c>
      <c r="M33" s="60">
        <v>991783</v>
      </c>
      <c r="N33" s="60">
        <v>3241857</v>
      </c>
      <c r="O33" s="60">
        <v>1504246</v>
      </c>
      <c r="P33" s="60">
        <v>1268930</v>
      </c>
      <c r="Q33" s="60">
        <v>1417864</v>
      </c>
      <c r="R33" s="60">
        <v>4191040</v>
      </c>
      <c r="S33" s="60">
        <v>1449241</v>
      </c>
      <c r="T33" s="60">
        <v>1947421</v>
      </c>
      <c r="U33" s="60">
        <v>2032345</v>
      </c>
      <c r="V33" s="60">
        <v>5429007</v>
      </c>
      <c r="W33" s="60">
        <v>15585942</v>
      </c>
      <c r="X33" s="60">
        <v>16720171</v>
      </c>
      <c r="Y33" s="60">
        <v>-1134229</v>
      </c>
      <c r="Z33" s="140">
        <v>-6.78</v>
      </c>
      <c r="AA33" s="155">
        <v>16720171</v>
      </c>
    </row>
    <row r="34" spans="1:27" ht="13.5">
      <c r="A34" s="138" t="s">
        <v>80</v>
      </c>
      <c r="B34" s="136"/>
      <c r="C34" s="155"/>
      <c r="D34" s="155"/>
      <c r="E34" s="156">
        <v>8232262</v>
      </c>
      <c r="F34" s="60">
        <v>8232262</v>
      </c>
      <c r="G34" s="60">
        <v>105232</v>
      </c>
      <c r="H34" s="60">
        <v>300674</v>
      </c>
      <c r="I34" s="60">
        <v>730566</v>
      </c>
      <c r="J34" s="60">
        <v>1136472</v>
      </c>
      <c r="K34" s="60">
        <v>1414806</v>
      </c>
      <c r="L34" s="60">
        <v>509409</v>
      </c>
      <c r="M34" s="60">
        <v>509409</v>
      </c>
      <c r="N34" s="60">
        <v>2433624</v>
      </c>
      <c r="O34" s="60">
        <v>772456</v>
      </c>
      <c r="P34" s="60">
        <v>821690</v>
      </c>
      <c r="Q34" s="60">
        <v>394996</v>
      </c>
      <c r="R34" s="60">
        <v>1989142</v>
      </c>
      <c r="S34" s="60">
        <v>490788</v>
      </c>
      <c r="T34" s="60">
        <v>493972</v>
      </c>
      <c r="U34" s="60">
        <v>1221827</v>
      </c>
      <c r="V34" s="60">
        <v>2206587</v>
      </c>
      <c r="W34" s="60">
        <v>7765825</v>
      </c>
      <c r="X34" s="60">
        <v>8232262</v>
      </c>
      <c r="Y34" s="60">
        <v>-466437</v>
      </c>
      <c r="Z34" s="140">
        <v>-5.67</v>
      </c>
      <c r="AA34" s="155">
        <v>8232262</v>
      </c>
    </row>
    <row r="35" spans="1:27" ht="13.5">
      <c r="A35" s="138" t="s">
        <v>81</v>
      </c>
      <c r="B35" s="136"/>
      <c r="C35" s="155"/>
      <c r="D35" s="155"/>
      <c r="E35" s="156">
        <v>10510382</v>
      </c>
      <c r="F35" s="60">
        <v>10510382</v>
      </c>
      <c r="G35" s="60">
        <v>817836</v>
      </c>
      <c r="H35" s="60">
        <v>1081188</v>
      </c>
      <c r="I35" s="60">
        <v>1079636</v>
      </c>
      <c r="J35" s="60">
        <v>2978660</v>
      </c>
      <c r="K35" s="60">
        <v>1056533</v>
      </c>
      <c r="L35" s="60">
        <v>679061</v>
      </c>
      <c r="M35" s="60">
        <v>679061</v>
      </c>
      <c r="N35" s="60">
        <v>2414655</v>
      </c>
      <c r="O35" s="60">
        <v>1326259</v>
      </c>
      <c r="P35" s="60">
        <v>1564500</v>
      </c>
      <c r="Q35" s="60">
        <v>1289016</v>
      </c>
      <c r="R35" s="60">
        <v>4179775</v>
      </c>
      <c r="S35" s="60">
        <v>800292</v>
      </c>
      <c r="T35" s="60">
        <v>1129265</v>
      </c>
      <c r="U35" s="60">
        <v>1746977</v>
      </c>
      <c r="V35" s="60">
        <v>3676534</v>
      </c>
      <c r="W35" s="60">
        <v>13249624</v>
      </c>
      <c r="X35" s="60">
        <v>10510382</v>
      </c>
      <c r="Y35" s="60">
        <v>2739242</v>
      </c>
      <c r="Z35" s="140">
        <v>26.06</v>
      </c>
      <c r="AA35" s="155">
        <v>10510382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10537265</v>
      </c>
      <c r="D38" s="153">
        <f>SUM(D39:D41)</f>
        <v>0</v>
      </c>
      <c r="E38" s="154">
        <f t="shared" si="7"/>
        <v>32768452</v>
      </c>
      <c r="F38" s="100">
        <f t="shared" si="7"/>
        <v>32768452</v>
      </c>
      <c r="G38" s="100">
        <f t="shared" si="7"/>
        <v>1151200</v>
      </c>
      <c r="H38" s="100">
        <f t="shared" si="7"/>
        <v>2188251</v>
      </c>
      <c r="I38" s="100">
        <f t="shared" si="7"/>
        <v>2290984</v>
      </c>
      <c r="J38" s="100">
        <f t="shared" si="7"/>
        <v>5630435</v>
      </c>
      <c r="K38" s="100">
        <f t="shared" si="7"/>
        <v>1969384</v>
      </c>
      <c r="L38" s="100">
        <f t="shared" si="7"/>
        <v>2138531</v>
      </c>
      <c r="M38" s="100">
        <f t="shared" si="7"/>
        <v>2138531</v>
      </c>
      <c r="N38" s="100">
        <f t="shared" si="7"/>
        <v>6246446</v>
      </c>
      <c r="O38" s="100">
        <f t="shared" si="7"/>
        <v>3436825</v>
      </c>
      <c r="P38" s="100">
        <f t="shared" si="7"/>
        <v>4035549</v>
      </c>
      <c r="Q38" s="100">
        <f t="shared" si="7"/>
        <v>2422043</v>
      </c>
      <c r="R38" s="100">
        <f t="shared" si="7"/>
        <v>9894417</v>
      </c>
      <c r="S38" s="100">
        <f t="shared" si="7"/>
        <v>1017885</v>
      </c>
      <c r="T38" s="100">
        <f t="shared" si="7"/>
        <v>3367722</v>
      </c>
      <c r="U38" s="100">
        <f t="shared" si="7"/>
        <v>2528075</v>
      </c>
      <c r="V38" s="100">
        <f t="shared" si="7"/>
        <v>6913682</v>
      </c>
      <c r="W38" s="100">
        <f t="shared" si="7"/>
        <v>28684980</v>
      </c>
      <c r="X38" s="100">
        <f t="shared" si="7"/>
        <v>32768453</v>
      </c>
      <c r="Y38" s="100">
        <f t="shared" si="7"/>
        <v>-4083473</v>
      </c>
      <c r="Z38" s="137">
        <f>+IF(X38&lt;&gt;0,+(Y38/X38)*100,0)</f>
        <v>-12.461598354978797</v>
      </c>
      <c r="AA38" s="153">
        <f>SUM(AA39:AA41)</f>
        <v>32768452</v>
      </c>
    </row>
    <row r="39" spans="1:27" ht="13.5">
      <c r="A39" s="138" t="s">
        <v>85</v>
      </c>
      <c r="B39" s="136"/>
      <c r="C39" s="155">
        <v>10537265</v>
      </c>
      <c r="D39" s="155"/>
      <c r="E39" s="156">
        <v>15526178</v>
      </c>
      <c r="F39" s="60">
        <v>15526178</v>
      </c>
      <c r="G39" s="60">
        <v>770250</v>
      </c>
      <c r="H39" s="60">
        <v>1220623</v>
      </c>
      <c r="I39" s="60">
        <v>1401914</v>
      </c>
      <c r="J39" s="60">
        <v>3392787</v>
      </c>
      <c r="K39" s="60">
        <v>1118527</v>
      </c>
      <c r="L39" s="60">
        <v>1078082</v>
      </c>
      <c r="M39" s="60">
        <v>1078082</v>
      </c>
      <c r="N39" s="60">
        <v>3274691</v>
      </c>
      <c r="O39" s="60">
        <v>1716560</v>
      </c>
      <c r="P39" s="60">
        <v>2065761</v>
      </c>
      <c r="Q39" s="60">
        <v>1447224</v>
      </c>
      <c r="R39" s="60">
        <v>5229545</v>
      </c>
      <c r="S39" s="60">
        <v>1001122</v>
      </c>
      <c r="T39" s="60">
        <v>2543906</v>
      </c>
      <c r="U39" s="60">
        <v>1795492</v>
      </c>
      <c r="V39" s="60">
        <v>5340520</v>
      </c>
      <c r="W39" s="60">
        <v>17237543</v>
      </c>
      <c r="X39" s="60">
        <v>15526179</v>
      </c>
      <c r="Y39" s="60">
        <v>1711364</v>
      </c>
      <c r="Z39" s="140">
        <v>11.02</v>
      </c>
      <c r="AA39" s="155">
        <v>15526178</v>
      </c>
    </row>
    <row r="40" spans="1:27" ht="13.5">
      <c r="A40" s="138" t="s">
        <v>86</v>
      </c>
      <c r="B40" s="136"/>
      <c r="C40" s="155"/>
      <c r="D40" s="155"/>
      <c r="E40" s="156">
        <v>17242274</v>
      </c>
      <c r="F40" s="60">
        <v>17242274</v>
      </c>
      <c r="G40" s="60">
        <v>380950</v>
      </c>
      <c r="H40" s="60">
        <v>967628</v>
      </c>
      <c r="I40" s="60">
        <v>889070</v>
      </c>
      <c r="J40" s="60">
        <v>2237648</v>
      </c>
      <c r="K40" s="60">
        <v>850857</v>
      </c>
      <c r="L40" s="60">
        <v>1060449</v>
      </c>
      <c r="M40" s="60">
        <v>1060449</v>
      </c>
      <c r="N40" s="60">
        <v>2971755</v>
      </c>
      <c r="O40" s="60">
        <v>1720265</v>
      </c>
      <c r="P40" s="60">
        <v>1969788</v>
      </c>
      <c r="Q40" s="60">
        <v>974819</v>
      </c>
      <c r="R40" s="60">
        <v>4664872</v>
      </c>
      <c r="S40" s="60">
        <v>16763</v>
      </c>
      <c r="T40" s="60">
        <v>823816</v>
      </c>
      <c r="U40" s="60">
        <v>732583</v>
      </c>
      <c r="V40" s="60">
        <v>1573162</v>
      </c>
      <c r="W40" s="60">
        <v>11447437</v>
      </c>
      <c r="X40" s="60">
        <v>17242274</v>
      </c>
      <c r="Y40" s="60">
        <v>-5794837</v>
      </c>
      <c r="Z40" s="140">
        <v>-33.61</v>
      </c>
      <c r="AA40" s="155">
        <v>17242274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46002092</v>
      </c>
      <c r="F42" s="100">
        <f t="shared" si="8"/>
        <v>46002092</v>
      </c>
      <c r="G42" s="100">
        <f t="shared" si="8"/>
        <v>2529044</v>
      </c>
      <c r="H42" s="100">
        <f t="shared" si="8"/>
        <v>2862161</v>
      </c>
      <c r="I42" s="100">
        <f t="shared" si="8"/>
        <v>2886462</v>
      </c>
      <c r="J42" s="100">
        <f t="shared" si="8"/>
        <v>8277667</v>
      </c>
      <c r="K42" s="100">
        <f t="shared" si="8"/>
        <v>2377130</v>
      </c>
      <c r="L42" s="100">
        <f t="shared" si="8"/>
        <v>2894742</v>
      </c>
      <c r="M42" s="100">
        <f t="shared" si="8"/>
        <v>2894742</v>
      </c>
      <c r="N42" s="100">
        <f t="shared" si="8"/>
        <v>8166614</v>
      </c>
      <c r="O42" s="100">
        <f t="shared" si="8"/>
        <v>2945788</v>
      </c>
      <c r="P42" s="100">
        <f t="shared" si="8"/>
        <v>5794089</v>
      </c>
      <c r="Q42" s="100">
        <f t="shared" si="8"/>
        <v>2676078</v>
      </c>
      <c r="R42" s="100">
        <f t="shared" si="8"/>
        <v>11415955</v>
      </c>
      <c r="S42" s="100">
        <f t="shared" si="8"/>
        <v>6875542</v>
      </c>
      <c r="T42" s="100">
        <f t="shared" si="8"/>
        <v>3512718</v>
      </c>
      <c r="U42" s="100">
        <f t="shared" si="8"/>
        <v>3185448</v>
      </c>
      <c r="V42" s="100">
        <f t="shared" si="8"/>
        <v>13573708</v>
      </c>
      <c r="W42" s="100">
        <f t="shared" si="8"/>
        <v>41433944</v>
      </c>
      <c r="X42" s="100">
        <f t="shared" si="8"/>
        <v>46002286</v>
      </c>
      <c r="Y42" s="100">
        <f t="shared" si="8"/>
        <v>-4568342</v>
      </c>
      <c r="Z42" s="137">
        <f>+IF(X42&lt;&gt;0,+(Y42/X42)*100,0)</f>
        <v>-9.930684749014429</v>
      </c>
      <c r="AA42" s="153">
        <f>SUM(AA43:AA46)</f>
        <v>46002092</v>
      </c>
    </row>
    <row r="43" spans="1:27" ht="13.5">
      <c r="A43" s="138" t="s">
        <v>89</v>
      </c>
      <c r="B43" s="136"/>
      <c r="C43" s="155"/>
      <c r="D43" s="155"/>
      <c r="E43" s="156">
        <v>31375793</v>
      </c>
      <c r="F43" s="60">
        <v>31375793</v>
      </c>
      <c r="G43" s="60">
        <v>2308714</v>
      </c>
      <c r="H43" s="60">
        <v>2622283</v>
      </c>
      <c r="I43" s="60">
        <v>2521957</v>
      </c>
      <c r="J43" s="60">
        <v>7452954</v>
      </c>
      <c r="K43" s="60">
        <v>1837601</v>
      </c>
      <c r="L43" s="60">
        <v>2426116</v>
      </c>
      <c r="M43" s="60">
        <v>2426116</v>
      </c>
      <c r="N43" s="60">
        <v>6689833</v>
      </c>
      <c r="O43" s="60">
        <v>2543449</v>
      </c>
      <c r="P43" s="60">
        <v>5212479</v>
      </c>
      <c r="Q43" s="60">
        <v>2388154</v>
      </c>
      <c r="R43" s="60">
        <v>10144082</v>
      </c>
      <c r="S43" s="60">
        <v>-310315</v>
      </c>
      <c r="T43" s="60">
        <v>2669821</v>
      </c>
      <c r="U43" s="60">
        <v>2242826</v>
      </c>
      <c r="V43" s="60">
        <v>4602332</v>
      </c>
      <c r="W43" s="60">
        <v>28889201</v>
      </c>
      <c r="X43" s="60">
        <v>31375987</v>
      </c>
      <c r="Y43" s="60">
        <v>-2486786</v>
      </c>
      <c r="Z43" s="140">
        <v>-7.93</v>
      </c>
      <c r="AA43" s="155">
        <v>31375793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14626299</v>
      </c>
      <c r="F46" s="60">
        <v>14626299</v>
      </c>
      <c r="G46" s="60">
        <v>220330</v>
      </c>
      <c r="H46" s="60">
        <v>239878</v>
      </c>
      <c r="I46" s="60">
        <v>364505</v>
      </c>
      <c r="J46" s="60">
        <v>824713</v>
      </c>
      <c r="K46" s="60">
        <v>539529</v>
      </c>
      <c r="L46" s="60">
        <v>468626</v>
      </c>
      <c r="M46" s="60">
        <v>468626</v>
      </c>
      <c r="N46" s="60">
        <v>1476781</v>
      </c>
      <c r="O46" s="60">
        <v>402339</v>
      </c>
      <c r="P46" s="60">
        <v>581610</v>
      </c>
      <c r="Q46" s="60">
        <v>287924</v>
      </c>
      <c r="R46" s="60">
        <v>1271873</v>
      </c>
      <c r="S46" s="60">
        <v>7185857</v>
      </c>
      <c r="T46" s="60">
        <v>842897</v>
      </c>
      <c r="U46" s="60">
        <v>942622</v>
      </c>
      <c r="V46" s="60">
        <v>8971376</v>
      </c>
      <c r="W46" s="60">
        <v>12544743</v>
      </c>
      <c r="X46" s="60">
        <v>14626299</v>
      </c>
      <c r="Y46" s="60">
        <v>-2081556</v>
      </c>
      <c r="Z46" s="140">
        <v>-14.23</v>
      </c>
      <c r="AA46" s="155">
        <v>14626299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2443348</v>
      </c>
      <c r="F47" s="100">
        <v>2443348</v>
      </c>
      <c r="G47" s="100">
        <v>102377</v>
      </c>
      <c r="H47" s="100">
        <v>70397</v>
      </c>
      <c r="I47" s="100">
        <v>528850</v>
      </c>
      <c r="J47" s="100">
        <v>701624</v>
      </c>
      <c r="K47" s="100">
        <v>240333</v>
      </c>
      <c r="L47" s="100">
        <v>28975</v>
      </c>
      <c r="M47" s="100">
        <v>28975</v>
      </c>
      <c r="N47" s="100">
        <v>298283</v>
      </c>
      <c r="O47" s="100">
        <v>73042</v>
      </c>
      <c r="P47" s="100">
        <v>205172</v>
      </c>
      <c r="Q47" s="100">
        <v>57817</v>
      </c>
      <c r="R47" s="100">
        <v>336031</v>
      </c>
      <c r="S47" s="100">
        <v>16149</v>
      </c>
      <c r="T47" s="100">
        <v>280700</v>
      </c>
      <c r="U47" s="100">
        <v>58159</v>
      </c>
      <c r="V47" s="100">
        <v>355008</v>
      </c>
      <c r="W47" s="100">
        <v>1690946</v>
      </c>
      <c r="X47" s="100">
        <v>2443348</v>
      </c>
      <c r="Y47" s="100">
        <v>-752402</v>
      </c>
      <c r="Z47" s="137">
        <v>-30.79</v>
      </c>
      <c r="AA47" s="153">
        <v>2443348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60121205</v>
      </c>
      <c r="D48" s="168">
        <f>+D28+D32+D38+D42+D47</f>
        <v>0</v>
      </c>
      <c r="E48" s="169">
        <f t="shared" si="9"/>
        <v>185931379</v>
      </c>
      <c r="F48" s="73">
        <f t="shared" si="9"/>
        <v>185931379</v>
      </c>
      <c r="G48" s="73">
        <f t="shared" si="9"/>
        <v>9065340</v>
      </c>
      <c r="H48" s="73">
        <f t="shared" si="9"/>
        <v>10578397</v>
      </c>
      <c r="I48" s="73">
        <f t="shared" si="9"/>
        <v>13062561</v>
      </c>
      <c r="J48" s="73">
        <f t="shared" si="9"/>
        <v>32706298</v>
      </c>
      <c r="K48" s="73">
        <f t="shared" si="9"/>
        <v>12826145</v>
      </c>
      <c r="L48" s="73">
        <f t="shared" si="9"/>
        <v>11958655</v>
      </c>
      <c r="M48" s="73">
        <f t="shared" si="9"/>
        <v>11958655</v>
      </c>
      <c r="N48" s="73">
        <f t="shared" si="9"/>
        <v>36743455</v>
      </c>
      <c r="O48" s="73">
        <f t="shared" si="9"/>
        <v>14324143</v>
      </c>
      <c r="P48" s="73">
        <f t="shared" si="9"/>
        <v>20690938</v>
      </c>
      <c r="Q48" s="73">
        <f t="shared" si="9"/>
        <v>11892877</v>
      </c>
      <c r="R48" s="73">
        <f t="shared" si="9"/>
        <v>46907958</v>
      </c>
      <c r="S48" s="73">
        <f t="shared" si="9"/>
        <v>12504650</v>
      </c>
      <c r="T48" s="73">
        <f t="shared" si="9"/>
        <v>17627539</v>
      </c>
      <c r="U48" s="73">
        <f t="shared" si="9"/>
        <v>15718745</v>
      </c>
      <c r="V48" s="73">
        <f t="shared" si="9"/>
        <v>45850934</v>
      </c>
      <c r="W48" s="73">
        <f t="shared" si="9"/>
        <v>162208645</v>
      </c>
      <c r="X48" s="73">
        <f t="shared" si="9"/>
        <v>185931573</v>
      </c>
      <c r="Y48" s="73">
        <f t="shared" si="9"/>
        <v>-23722928</v>
      </c>
      <c r="Z48" s="170">
        <f>+IF(X48&lt;&gt;0,+(Y48/X48)*100,0)</f>
        <v>-12.758956220953394</v>
      </c>
      <c r="AA48" s="168">
        <f>+AA28+AA32+AA38+AA42+AA47</f>
        <v>185931379</v>
      </c>
    </row>
    <row r="49" spans="1:27" ht="13.5">
      <c r="A49" s="148" t="s">
        <v>49</v>
      </c>
      <c r="B49" s="149"/>
      <c r="C49" s="171">
        <f aca="true" t="shared" si="10" ref="C49:Y49">+C25-C48</f>
        <v>11366099</v>
      </c>
      <c r="D49" s="171">
        <f>+D25-D48</f>
        <v>0</v>
      </c>
      <c r="E49" s="172">
        <f t="shared" si="10"/>
        <v>38459194</v>
      </c>
      <c r="F49" s="173">
        <f t="shared" si="10"/>
        <v>38459194</v>
      </c>
      <c r="G49" s="173">
        <f t="shared" si="10"/>
        <v>26016126</v>
      </c>
      <c r="H49" s="173">
        <f t="shared" si="10"/>
        <v>-6461068</v>
      </c>
      <c r="I49" s="173">
        <f t="shared" si="10"/>
        <v>6930496</v>
      </c>
      <c r="J49" s="173">
        <f t="shared" si="10"/>
        <v>26485554</v>
      </c>
      <c r="K49" s="173">
        <f t="shared" si="10"/>
        <v>-664121</v>
      </c>
      <c r="L49" s="173">
        <f t="shared" si="10"/>
        <v>-742913</v>
      </c>
      <c r="M49" s="173">
        <f t="shared" si="10"/>
        <v>-742913</v>
      </c>
      <c r="N49" s="173">
        <f t="shared" si="10"/>
        <v>-2149947</v>
      </c>
      <c r="O49" s="173">
        <f t="shared" si="10"/>
        <v>-5517467</v>
      </c>
      <c r="P49" s="173">
        <f t="shared" si="10"/>
        <v>-7778857</v>
      </c>
      <c r="Q49" s="173">
        <f t="shared" si="10"/>
        <v>1494761</v>
      </c>
      <c r="R49" s="173">
        <f t="shared" si="10"/>
        <v>-11801563</v>
      </c>
      <c r="S49" s="173">
        <f t="shared" si="10"/>
        <v>24267367</v>
      </c>
      <c r="T49" s="173">
        <f t="shared" si="10"/>
        <v>-5024943</v>
      </c>
      <c r="U49" s="173">
        <f t="shared" si="10"/>
        <v>-7372960</v>
      </c>
      <c r="V49" s="173">
        <f t="shared" si="10"/>
        <v>11869464</v>
      </c>
      <c r="W49" s="173">
        <f t="shared" si="10"/>
        <v>24403508</v>
      </c>
      <c r="X49" s="173">
        <f>IF(F25=F48,0,X25-X48)</f>
        <v>38459000</v>
      </c>
      <c r="Y49" s="173">
        <f t="shared" si="10"/>
        <v>-14055492</v>
      </c>
      <c r="Z49" s="174">
        <f>+IF(X49&lt;&gt;0,+(Y49/X49)*100,0)</f>
        <v>-36.54669128162459</v>
      </c>
      <c r="AA49" s="171">
        <f>+AA25-AA48</f>
        <v>38459194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1782251</v>
      </c>
      <c r="D5" s="155">
        <v>0</v>
      </c>
      <c r="E5" s="156">
        <v>24731561</v>
      </c>
      <c r="F5" s="60">
        <v>24731561</v>
      </c>
      <c r="G5" s="60">
        <v>0</v>
      </c>
      <c r="H5" s="60">
        <v>0</v>
      </c>
      <c r="I5" s="60">
        <v>2707733</v>
      </c>
      <c r="J5" s="60">
        <v>2707733</v>
      </c>
      <c r="K5" s="60">
        <v>2675345</v>
      </c>
      <c r="L5" s="60">
        <v>2696248</v>
      </c>
      <c r="M5" s="60">
        <v>2696248</v>
      </c>
      <c r="N5" s="60">
        <v>8067841</v>
      </c>
      <c r="O5" s="60">
        <v>2700586</v>
      </c>
      <c r="P5" s="60">
        <v>2694909</v>
      </c>
      <c r="Q5" s="60">
        <v>2701410</v>
      </c>
      <c r="R5" s="60">
        <v>8096905</v>
      </c>
      <c r="S5" s="60">
        <v>2640033</v>
      </c>
      <c r="T5" s="60">
        <v>2692895</v>
      </c>
      <c r="U5" s="60">
        <v>2620038</v>
      </c>
      <c r="V5" s="60">
        <v>7952966</v>
      </c>
      <c r="W5" s="60">
        <v>26825445</v>
      </c>
      <c r="X5" s="60">
        <v>24731561</v>
      </c>
      <c r="Y5" s="60">
        <v>2093884</v>
      </c>
      <c r="Z5" s="140">
        <v>8.47</v>
      </c>
      <c r="AA5" s="155">
        <v>24731561</v>
      </c>
    </row>
    <row r="6" spans="1:27" ht="13.5">
      <c r="A6" s="181" t="s">
        <v>102</v>
      </c>
      <c r="B6" s="182"/>
      <c r="C6" s="155">
        <v>84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38</v>
      </c>
      <c r="J6" s="60">
        <v>38</v>
      </c>
      <c r="K6" s="60">
        <v>29</v>
      </c>
      <c r="L6" s="60">
        <v>0</v>
      </c>
      <c r="M6" s="60">
        <v>0</v>
      </c>
      <c r="N6" s="60">
        <v>29</v>
      </c>
      <c r="O6" s="60">
        <v>10</v>
      </c>
      <c r="P6" s="60">
        <v>10</v>
      </c>
      <c r="Q6" s="60">
        <v>0</v>
      </c>
      <c r="R6" s="60">
        <v>20</v>
      </c>
      <c r="S6" s="60">
        <v>19</v>
      </c>
      <c r="T6" s="60">
        <v>0</v>
      </c>
      <c r="U6" s="60">
        <v>0</v>
      </c>
      <c r="V6" s="60">
        <v>19</v>
      </c>
      <c r="W6" s="60">
        <v>106</v>
      </c>
      <c r="X6" s="60"/>
      <c r="Y6" s="60">
        <v>106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33705352</v>
      </c>
      <c r="F7" s="60">
        <v>33705352</v>
      </c>
      <c r="G7" s="60">
        <v>1920472</v>
      </c>
      <c r="H7" s="60">
        <v>2428281</v>
      </c>
      <c r="I7" s="60">
        <v>2397740</v>
      </c>
      <c r="J7" s="60">
        <v>6746493</v>
      </c>
      <c r="K7" s="60">
        <v>2757231</v>
      </c>
      <c r="L7" s="60">
        <v>2774654</v>
      </c>
      <c r="M7" s="60">
        <v>2774654</v>
      </c>
      <c r="N7" s="60">
        <v>8306539</v>
      </c>
      <c r="O7" s="60">
        <v>3146934</v>
      </c>
      <c r="P7" s="60">
        <v>2946593</v>
      </c>
      <c r="Q7" s="60">
        <v>3034727</v>
      </c>
      <c r="R7" s="60">
        <v>9128254</v>
      </c>
      <c r="S7" s="60">
        <v>3176276</v>
      </c>
      <c r="T7" s="60">
        <v>2538292</v>
      </c>
      <c r="U7" s="60">
        <v>2512304</v>
      </c>
      <c r="V7" s="60">
        <v>8226872</v>
      </c>
      <c r="W7" s="60">
        <v>32408158</v>
      </c>
      <c r="X7" s="60">
        <v>33705352</v>
      </c>
      <c r="Y7" s="60">
        <v>-1297194</v>
      </c>
      <c r="Z7" s="140">
        <v>-3.85</v>
      </c>
      <c r="AA7" s="155">
        <v>33705352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8380188</v>
      </c>
      <c r="F10" s="54">
        <v>8380188</v>
      </c>
      <c r="G10" s="54">
        <v>601400</v>
      </c>
      <c r="H10" s="54">
        <v>714180</v>
      </c>
      <c r="I10" s="54">
        <v>714611</v>
      </c>
      <c r="J10" s="54">
        <v>2030191</v>
      </c>
      <c r="K10" s="54">
        <v>709346</v>
      </c>
      <c r="L10" s="54">
        <v>723218</v>
      </c>
      <c r="M10" s="54">
        <v>723218</v>
      </c>
      <c r="N10" s="54">
        <v>2155782</v>
      </c>
      <c r="O10" s="54">
        <v>715307</v>
      </c>
      <c r="P10" s="54">
        <v>714850</v>
      </c>
      <c r="Q10" s="54">
        <v>714986</v>
      </c>
      <c r="R10" s="54">
        <v>2145143</v>
      </c>
      <c r="S10" s="54">
        <v>715313</v>
      </c>
      <c r="T10" s="54">
        <v>715345</v>
      </c>
      <c r="U10" s="54">
        <v>716924</v>
      </c>
      <c r="V10" s="54">
        <v>2147582</v>
      </c>
      <c r="W10" s="54">
        <v>8478698</v>
      </c>
      <c r="X10" s="54">
        <v>8380188</v>
      </c>
      <c r="Y10" s="54">
        <v>98510</v>
      </c>
      <c r="Z10" s="184">
        <v>1.18</v>
      </c>
      <c r="AA10" s="130">
        <v>8380188</v>
      </c>
    </row>
    <row r="11" spans="1:27" ht="13.5">
      <c r="A11" s="183" t="s">
        <v>107</v>
      </c>
      <c r="B11" s="185"/>
      <c r="C11" s="155">
        <v>1064789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746417</v>
      </c>
      <c r="D12" s="155">
        <v>0</v>
      </c>
      <c r="E12" s="156">
        <v>1456201</v>
      </c>
      <c r="F12" s="60">
        <v>1456201</v>
      </c>
      <c r="G12" s="60">
        <v>70781</v>
      </c>
      <c r="H12" s="60">
        <v>51136</v>
      </c>
      <c r="I12" s="60">
        <v>53521</v>
      </c>
      <c r="J12" s="60">
        <v>175438</v>
      </c>
      <c r="K12" s="60">
        <v>61066</v>
      </c>
      <c r="L12" s="60">
        <v>48561</v>
      </c>
      <c r="M12" s="60">
        <v>48561</v>
      </c>
      <c r="N12" s="60">
        <v>158188</v>
      </c>
      <c r="O12" s="60">
        <v>47735</v>
      </c>
      <c r="P12" s="60">
        <v>76331</v>
      </c>
      <c r="Q12" s="60">
        <v>57013</v>
      </c>
      <c r="R12" s="60">
        <v>181079</v>
      </c>
      <c r="S12" s="60">
        <v>56731</v>
      </c>
      <c r="T12" s="60">
        <v>55465</v>
      </c>
      <c r="U12" s="60">
        <v>58421</v>
      </c>
      <c r="V12" s="60">
        <v>170617</v>
      </c>
      <c r="W12" s="60">
        <v>685322</v>
      </c>
      <c r="X12" s="60">
        <v>1456201</v>
      </c>
      <c r="Y12" s="60">
        <v>-770879</v>
      </c>
      <c r="Z12" s="140">
        <v>-52.94</v>
      </c>
      <c r="AA12" s="155">
        <v>1456201</v>
      </c>
    </row>
    <row r="13" spans="1:27" ht="13.5">
      <c r="A13" s="181" t="s">
        <v>109</v>
      </c>
      <c r="B13" s="185"/>
      <c r="C13" s="155">
        <v>1585291</v>
      </c>
      <c r="D13" s="155">
        <v>0</v>
      </c>
      <c r="E13" s="156">
        <v>1846488</v>
      </c>
      <c r="F13" s="60">
        <v>1846488</v>
      </c>
      <c r="G13" s="60">
        <v>89221</v>
      </c>
      <c r="H13" s="60">
        <v>189600</v>
      </c>
      <c r="I13" s="60">
        <v>155360</v>
      </c>
      <c r="J13" s="60">
        <v>434181</v>
      </c>
      <c r="K13" s="60">
        <v>80084</v>
      </c>
      <c r="L13" s="60">
        <v>108629</v>
      </c>
      <c r="M13" s="60">
        <v>108629</v>
      </c>
      <c r="N13" s="60">
        <v>297342</v>
      </c>
      <c r="O13" s="60">
        <v>108352</v>
      </c>
      <c r="P13" s="60">
        <v>100531</v>
      </c>
      <c r="Q13" s="60">
        <v>63151</v>
      </c>
      <c r="R13" s="60">
        <v>272034</v>
      </c>
      <c r="S13" s="60">
        <v>334924</v>
      </c>
      <c r="T13" s="60">
        <v>168059</v>
      </c>
      <c r="U13" s="60">
        <v>108063</v>
      </c>
      <c r="V13" s="60">
        <v>611046</v>
      </c>
      <c r="W13" s="60">
        <v>1614603</v>
      </c>
      <c r="X13" s="60">
        <v>1846488</v>
      </c>
      <c r="Y13" s="60">
        <v>-231885</v>
      </c>
      <c r="Z13" s="140">
        <v>-12.56</v>
      </c>
      <c r="AA13" s="155">
        <v>1846488</v>
      </c>
    </row>
    <row r="14" spans="1:27" ht="13.5">
      <c r="A14" s="181" t="s">
        <v>110</v>
      </c>
      <c r="B14" s="185"/>
      <c r="C14" s="155">
        <v>2045377</v>
      </c>
      <c r="D14" s="155">
        <v>0</v>
      </c>
      <c r="E14" s="156">
        <v>5119979</v>
      </c>
      <c r="F14" s="60">
        <v>5119979</v>
      </c>
      <c r="G14" s="60">
        <v>386289</v>
      </c>
      <c r="H14" s="60">
        <v>502126</v>
      </c>
      <c r="I14" s="60">
        <v>1327</v>
      </c>
      <c r="J14" s="60">
        <v>889742</v>
      </c>
      <c r="K14" s="60">
        <v>493477</v>
      </c>
      <c r="L14" s="60">
        <v>245945</v>
      </c>
      <c r="M14" s="60">
        <v>245945</v>
      </c>
      <c r="N14" s="60">
        <v>985367</v>
      </c>
      <c r="O14" s="60">
        <v>522748</v>
      </c>
      <c r="P14" s="60">
        <v>534829</v>
      </c>
      <c r="Q14" s="60">
        <v>537621</v>
      </c>
      <c r="R14" s="60">
        <v>1595198</v>
      </c>
      <c r="S14" s="60">
        <v>542731</v>
      </c>
      <c r="T14" s="60">
        <v>548059</v>
      </c>
      <c r="U14" s="60">
        <v>558208</v>
      </c>
      <c r="V14" s="60">
        <v>1648998</v>
      </c>
      <c r="W14" s="60">
        <v>5119305</v>
      </c>
      <c r="X14" s="60">
        <v>5119979</v>
      </c>
      <c r="Y14" s="60">
        <v>-674</v>
      </c>
      <c r="Z14" s="140">
        <v>-0.01</v>
      </c>
      <c r="AA14" s="155">
        <v>5119979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416584</v>
      </c>
      <c r="F16" s="60">
        <v>416584</v>
      </c>
      <c r="G16" s="60">
        <v>7650</v>
      </c>
      <c r="H16" s="60">
        <v>12200</v>
      </c>
      <c r="I16" s="60">
        <v>10650</v>
      </c>
      <c r="J16" s="60">
        <v>30500</v>
      </c>
      <c r="K16" s="60">
        <v>3650</v>
      </c>
      <c r="L16" s="60">
        <v>16000</v>
      </c>
      <c r="M16" s="60">
        <v>16000</v>
      </c>
      <c r="N16" s="60">
        <v>35650</v>
      </c>
      <c r="O16" s="60">
        <v>43900</v>
      </c>
      <c r="P16" s="60">
        <v>11750</v>
      </c>
      <c r="Q16" s="60">
        <v>17350</v>
      </c>
      <c r="R16" s="60">
        <v>73000</v>
      </c>
      <c r="S16" s="60">
        <v>55050</v>
      </c>
      <c r="T16" s="60">
        <v>2850</v>
      </c>
      <c r="U16" s="60">
        <v>14047</v>
      </c>
      <c r="V16" s="60">
        <v>71947</v>
      </c>
      <c r="W16" s="60">
        <v>211097</v>
      </c>
      <c r="X16" s="60">
        <v>416584</v>
      </c>
      <c r="Y16" s="60">
        <v>-205487</v>
      </c>
      <c r="Z16" s="140">
        <v>-49.33</v>
      </c>
      <c r="AA16" s="155">
        <v>416584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1859765</v>
      </c>
      <c r="F17" s="60">
        <v>1859765</v>
      </c>
      <c r="G17" s="60">
        <v>153914</v>
      </c>
      <c r="H17" s="60">
        <v>126849</v>
      </c>
      <c r="I17" s="60">
        <v>104326</v>
      </c>
      <c r="J17" s="60">
        <v>385089</v>
      </c>
      <c r="K17" s="60">
        <v>147115</v>
      </c>
      <c r="L17" s="60">
        <v>121509</v>
      </c>
      <c r="M17" s="60">
        <v>121509</v>
      </c>
      <c r="N17" s="60">
        <v>390133</v>
      </c>
      <c r="O17" s="60">
        <v>101496</v>
      </c>
      <c r="P17" s="60">
        <v>86132</v>
      </c>
      <c r="Q17" s="60">
        <v>150314</v>
      </c>
      <c r="R17" s="60">
        <v>337942</v>
      </c>
      <c r="S17" s="60">
        <v>142315</v>
      </c>
      <c r="T17" s="60">
        <v>101207</v>
      </c>
      <c r="U17" s="60">
        <v>137434</v>
      </c>
      <c r="V17" s="60">
        <v>380956</v>
      </c>
      <c r="W17" s="60">
        <v>1494120</v>
      </c>
      <c r="X17" s="60">
        <v>1859765</v>
      </c>
      <c r="Y17" s="60">
        <v>-365645</v>
      </c>
      <c r="Z17" s="140">
        <v>-19.66</v>
      </c>
      <c r="AA17" s="155">
        <v>1859765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756307</v>
      </c>
      <c r="F18" s="60">
        <v>756307</v>
      </c>
      <c r="G18" s="60">
        <v>58867</v>
      </c>
      <c r="H18" s="60">
        <v>60727</v>
      </c>
      <c r="I18" s="60">
        <v>47772</v>
      </c>
      <c r="J18" s="60">
        <v>167366</v>
      </c>
      <c r="K18" s="60">
        <v>78460</v>
      </c>
      <c r="L18" s="60">
        <v>58452</v>
      </c>
      <c r="M18" s="60">
        <v>58452</v>
      </c>
      <c r="N18" s="60">
        <v>195364</v>
      </c>
      <c r="O18" s="60">
        <v>53300</v>
      </c>
      <c r="P18" s="60">
        <v>40301</v>
      </c>
      <c r="Q18" s="60">
        <v>126076</v>
      </c>
      <c r="R18" s="60">
        <v>219677</v>
      </c>
      <c r="S18" s="60">
        <v>163675</v>
      </c>
      <c r="T18" s="60">
        <v>56575</v>
      </c>
      <c r="U18" s="60">
        <v>60470</v>
      </c>
      <c r="V18" s="60">
        <v>280720</v>
      </c>
      <c r="W18" s="60">
        <v>863127</v>
      </c>
      <c r="X18" s="60">
        <v>756307</v>
      </c>
      <c r="Y18" s="60">
        <v>106820</v>
      </c>
      <c r="Z18" s="140">
        <v>14.12</v>
      </c>
      <c r="AA18" s="155">
        <v>756307</v>
      </c>
    </row>
    <row r="19" spans="1:27" ht="13.5">
      <c r="A19" s="181" t="s">
        <v>34</v>
      </c>
      <c r="B19" s="185"/>
      <c r="C19" s="155">
        <v>53434967</v>
      </c>
      <c r="D19" s="155">
        <v>0</v>
      </c>
      <c r="E19" s="156">
        <v>106754000</v>
      </c>
      <c r="F19" s="60">
        <v>106754000</v>
      </c>
      <c r="G19" s="60">
        <v>30593876</v>
      </c>
      <c r="H19" s="60">
        <v>0</v>
      </c>
      <c r="I19" s="60">
        <v>2957580</v>
      </c>
      <c r="J19" s="60">
        <v>33551456</v>
      </c>
      <c r="K19" s="60">
        <v>1578300</v>
      </c>
      <c r="L19" s="60">
        <v>1402211</v>
      </c>
      <c r="M19" s="60">
        <v>1402211</v>
      </c>
      <c r="N19" s="60">
        <v>4382722</v>
      </c>
      <c r="O19" s="60">
        <v>660710</v>
      </c>
      <c r="P19" s="60">
        <v>4917808</v>
      </c>
      <c r="Q19" s="60">
        <v>2409416</v>
      </c>
      <c r="R19" s="60">
        <v>7987934</v>
      </c>
      <c r="S19" s="60">
        <v>24186697</v>
      </c>
      <c r="T19" s="60">
        <v>1606348</v>
      </c>
      <c r="U19" s="60">
        <v>1426324</v>
      </c>
      <c r="V19" s="60">
        <v>27219369</v>
      </c>
      <c r="W19" s="60">
        <v>73141481</v>
      </c>
      <c r="X19" s="60">
        <v>106754000</v>
      </c>
      <c r="Y19" s="60">
        <v>-33612519</v>
      </c>
      <c r="Z19" s="140">
        <v>-31.49</v>
      </c>
      <c r="AA19" s="155">
        <v>106754000</v>
      </c>
    </row>
    <row r="20" spans="1:27" ht="13.5">
      <c r="A20" s="181" t="s">
        <v>35</v>
      </c>
      <c r="B20" s="185"/>
      <c r="C20" s="155">
        <v>673849</v>
      </c>
      <c r="D20" s="155">
        <v>0</v>
      </c>
      <c r="E20" s="156">
        <v>905148</v>
      </c>
      <c r="F20" s="54">
        <v>905148</v>
      </c>
      <c r="G20" s="54">
        <v>39183</v>
      </c>
      <c r="H20" s="54">
        <v>32230</v>
      </c>
      <c r="I20" s="54">
        <v>25727</v>
      </c>
      <c r="J20" s="54">
        <v>97140</v>
      </c>
      <c r="K20" s="54">
        <v>76482</v>
      </c>
      <c r="L20" s="54">
        <v>315631</v>
      </c>
      <c r="M20" s="54">
        <v>315631</v>
      </c>
      <c r="N20" s="54">
        <v>707744</v>
      </c>
      <c r="O20" s="54">
        <v>88323</v>
      </c>
      <c r="P20" s="54">
        <v>385845</v>
      </c>
      <c r="Q20" s="54">
        <v>20384</v>
      </c>
      <c r="R20" s="54">
        <v>494552</v>
      </c>
      <c r="S20" s="54">
        <v>72976</v>
      </c>
      <c r="T20" s="54">
        <v>211206</v>
      </c>
      <c r="U20" s="54">
        <v>44441</v>
      </c>
      <c r="V20" s="54">
        <v>328623</v>
      </c>
      <c r="W20" s="54">
        <v>1628059</v>
      </c>
      <c r="X20" s="54">
        <v>905148</v>
      </c>
      <c r="Y20" s="54">
        <v>722911</v>
      </c>
      <c r="Z20" s="184">
        <v>79.87</v>
      </c>
      <c r="AA20" s="130">
        <v>905148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61333025</v>
      </c>
      <c r="D22" s="188">
        <f>SUM(D5:D21)</f>
        <v>0</v>
      </c>
      <c r="E22" s="189">
        <f t="shared" si="0"/>
        <v>185931573</v>
      </c>
      <c r="F22" s="190">
        <f t="shared" si="0"/>
        <v>185931573</v>
      </c>
      <c r="G22" s="190">
        <f t="shared" si="0"/>
        <v>33921653</v>
      </c>
      <c r="H22" s="190">
        <f t="shared" si="0"/>
        <v>4117329</v>
      </c>
      <c r="I22" s="190">
        <f t="shared" si="0"/>
        <v>9176385</v>
      </c>
      <c r="J22" s="190">
        <f t="shared" si="0"/>
        <v>47215367</v>
      </c>
      <c r="K22" s="190">
        <f t="shared" si="0"/>
        <v>8660585</v>
      </c>
      <c r="L22" s="190">
        <f t="shared" si="0"/>
        <v>8511058</v>
      </c>
      <c r="M22" s="190">
        <f t="shared" si="0"/>
        <v>8511058</v>
      </c>
      <c r="N22" s="190">
        <f t="shared" si="0"/>
        <v>25682701</v>
      </c>
      <c r="O22" s="190">
        <f t="shared" si="0"/>
        <v>8189401</v>
      </c>
      <c r="P22" s="190">
        <f t="shared" si="0"/>
        <v>12509889</v>
      </c>
      <c r="Q22" s="190">
        <f t="shared" si="0"/>
        <v>9832448</v>
      </c>
      <c r="R22" s="190">
        <f t="shared" si="0"/>
        <v>30531738</v>
      </c>
      <c r="S22" s="190">
        <f t="shared" si="0"/>
        <v>32086740</v>
      </c>
      <c r="T22" s="190">
        <f t="shared" si="0"/>
        <v>8696301</v>
      </c>
      <c r="U22" s="190">
        <f t="shared" si="0"/>
        <v>8256674</v>
      </c>
      <c r="V22" s="190">
        <f t="shared" si="0"/>
        <v>49039715</v>
      </c>
      <c r="W22" s="190">
        <f t="shared" si="0"/>
        <v>152469521</v>
      </c>
      <c r="X22" s="190">
        <f t="shared" si="0"/>
        <v>185931573</v>
      </c>
      <c r="Y22" s="190">
        <f t="shared" si="0"/>
        <v>-33462052</v>
      </c>
      <c r="Z22" s="191">
        <f>+IF(X22&lt;&gt;0,+(Y22/X22)*100,0)</f>
        <v>-17.996971391190243</v>
      </c>
      <c r="AA22" s="188">
        <f>SUM(AA5:AA21)</f>
        <v>185931573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21894966</v>
      </c>
      <c r="D25" s="155">
        <v>0</v>
      </c>
      <c r="E25" s="156">
        <v>60765407</v>
      </c>
      <c r="F25" s="60">
        <v>60765407</v>
      </c>
      <c r="G25" s="60">
        <v>3420944</v>
      </c>
      <c r="H25" s="60">
        <v>4259066</v>
      </c>
      <c r="I25" s="60">
        <v>5315520</v>
      </c>
      <c r="J25" s="60">
        <v>12995530</v>
      </c>
      <c r="K25" s="60">
        <v>4686031</v>
      </c>
      <c r="L25" s="60">
        <v>2890613</v>
      </c>
      <c r="M25" s="60">
        <v>2890613</v>
      </c>
      <c r="N25" s="60">
        <v>10467257</v>
      </c>
      <c r="O25" s="60">
        <v>5574811</v>
      </c>
      <c r="P25" s="60">
        <v>4758733</v>
      </c>
      <c r="Q25" s="60">
        <v>5123746</v>
      </c>
      <c r="R25" s="60">
        <v>15457290</v>
      </c>
      <c r="S25" s="60">
        <v>5422660</v>
      </c>
      <c r="T25" s="60">
        <v>5663390</v>
      </c>
      <c r="U25" s="60">
        <v>5534943</v>
      </c>
      <c r="V25" s="60">
        <v>16620993</v>
      </c>
      <c r="W25" s="60">
        <v>55541070</v>
      </c>
      <c r="X25" s="60">
        <v>60765407</v>
      </c>
      <c r="Y25" s="60">
        <v>-5224337</v>
      </c>
      <c r="Z25" s="140">
        <v>-8.6</v>
      </c>
      <c r="AA25" s="155">
        <v>60765407</v>
      </c>
    </row>
    <row r="26" spans="1:27" ht="13.5">
      <c r="A26" s="183" t="s">
        <v>38</v>
      </c>
      <c r="B26" s="182"/>
      <c r="C26" s="155">
        <v>7002757</v>
      </c>
      <c r="D26" s="155">
        <v>0</v>
      </c>
      <c r="E26" s="156">
        <v>7762348</v>
      </c>
      <c r="F26" s="60">
        <v>7762348</v>
      </c>
      <c r="G26" s="60">
        <v>592295</v>
      </c>
      <c r="H26" s="60">
        <v>625006</v>
      </c>
      <c r="I26" s="60">
        <v>624994</v>
      </c>
      <c r="J26" s="60">
        <v>1842295</v>
      </c>
      <c r="K26" s="60">
        <v>603270</v>
      </c>
      <c r="L26" s="60">
        <v>301632</v>
      </c>
      <c r="M26" s="60">
        <v>301632</v>
      </c>
      <c r="N26" s="60">
        <v>1206534</v>
      </c>
      <c r="O26" s="60">
        <v>832687</v>
      </c>
      <c r="P26" s="60">
        <v>577202</v>
      </c>
      <c r="Q26" s="60">
        <v>693934</v>
      </c>
      <c r="R26" s="60">
        <v>2103823</v>
      </c>
      <c r="S26" s="60">
        <v>635567</v>
      </c>
      <c r="T26" s="60">
        <v>635559</v>
      </c>
      <c r="U26" s="60">
        <v>635629</v>
      </c>
      <c r="V26" s="60">
        <v>1906755</v>
      </c>
      <c r="W26" s="60">
        <v>7059407</v>
      </c>
      <c r="X26" s="60">
        <v>7762347</v>
      </c>
      <c r="Y26" s="60">
        <v>-702940</v>
      </c>
      <c r="Z26" s="140">
        <v>-9.06</v>
      </c>
      <c r="AA26" s="155">
        <v>7762348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9460034</v>
      </c>
      <c r="F27" s="60">
        <v>9460034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394168</v>
      </c>
      <c r="M27" s="60">
        <v>394168</v>
      </c>
      <c r="N27" s="60">
        <v>788336</v>
      </c>
      <c r="O27" s="60">
        <v>0</v>
      </c>
      <c r="P27" s="60">
        <v>0</v>
      </c>
      <c r="Q27" s="60">
        <v>0</v>
      </c>
      <c r="R27" s="60">
        <v>0</v>
      </c>
      <c r="S27" s="60">
        <v>7095026</v>
      </c>
      <c r="T27" s="60">
        <v>788336</v>
      </c>
      <c r="U27" s="60">
        <v>0</v>
      </c>
      <c r="V27" s="60">
        <v>7883362</v>
      </c>
      <c r="W27" s="60">
        <v>8671698</v>
      </c>
      <c r="X27" s="60">
        <v>9460034</v>
      </c>
      <c r="Y27" s="60">
        <v>-788336</v>
      </c>
      <c r="Z27" s="140">
        <v>-8.33</v>
      </c>
      <c r="AA27" s="155">
        <v>9460034</v>
      </c>
    </row>
    <row r="28" spans="1:27" ht="13.5">
      <c r="A28" s="183" t="s">
        <v>39</v>
      </c>
      <c r="B28" s="182"/>
      <c r="C28" s="155">
        <v>1958023</v>
      </c>
      <c r="D28" s="155">
        <v>0</v>
      </c>
      <c r="E28" s="156">
        <v>7832794</v>
      </c>
      <c r="F28" s="60">
        <v>7832794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326366</v>
      </c>
      <c r="M28" s="60">
        <v>326366</v>
      </c>
      <c r="N28" s="60">
        <v>652732</v>
      </c>
      <c r="O28" s="60">
        <v>0</v>
      </c>
      <c r="P28" s="60">
        <v>0</v>
      </c>
      <c r="Q28" s="60">
        <v>0</v>
      </c>
      <c r="R28" s="60">
        <v>0</v>
      </c>
      <c r="S28" s="60">
        <v>-2771819</v>
      </c>
      <c r="T28" s="60">
        <v>652733</v>
      </c>
      <c r="U28" s="60">
        <v>0</v>
      </c>
      <c r="V28" s="60">
        <v>-2119086</v>
      </c>
      <c r="W28" s="60">
        <v>-1466354</v>
      </c>
      <c r="X28" s="60">
        <v>7832794</v>
      </c>
      <c r="Y28" s="60">
        <v>-9299148</v>
      </c>
      <c r="Z28" s="140">
        <v>-118.72</v>
      </c>
      <c r="AA28" s="155">
        <v>7832794</v>
      </c>
    </row>
    <row r="29" spans="1:27" ht="13.5">
      <c r="A29" s="183" t="s">
        <v>40</v>
      </c>
      <c r="B29" s="182"/>
      <c r="C29" s="155">
        <v>322872</v>
      </c>
      <c r="D29" s="155">
        <v>0</v>
      </c>
      <c r="E29" s="156">
        <v>1175216</v>
      </c>
      <c r="F29" s="60">
        <v>1175216</v>
      </c>
      <c r="G29" s="60">
        <v>0</v>
      </c>
      <c r="H29" s="60">
        <v>18</v>
      </c>
      <c r="I29" s="60">
        <v>10512</v>
      </c>
      <c r="J29" s="60">
        <v>10530</v>
      </c>
      <c r="K29" s="60">
        <v>122</v>
      </c>
      <c r="L29" s="60">
        <v>57231</v>
      </c>
      <c r="M29" s="60">
        <v>57231</v>
      </c>
      <c r="N29" s="60">
        <v>114584</v>
      </c>
      <c r="O29" s="60">
        <v>5779</v>
      </c>
      <c r="P29" s="60">
        <v>10720</v>
      </c>
      <c r="Q29" s="60">
        <v>107</v>
      </c>
      <c r="R29" s="60">
        <v>16606</v>
      </c>
      <c r="S29" s="60">
        <v>770068</v>
      </c>
      <c r="T29" s="60">
        <v>1908</v>
      </c>
      <c r="U29" s="60">
        <v>241461</v>
      </c>
      <c r="V29" s="60">
        <v>1013437</v>
      </c>
      <c r="W29" s="60">
        <v>1155157</v>
      </c>
      <c r="X29" s="60">
        <v>1175216</v>
      </c>
      <c r="Y29" s="60">
        <v>-20059</v>
      </c>
      <c r="Z29" s="140">
        <v>-1.71</v>
      </c>
      <c r="AA29" s="155">
        <v>1175216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25052035</v>
      </c>
      <c r="F30" s="60">
        <v>25052035</v>
      </c>
      <c r="G30" s="60">
        <v>2149763</v>
      </c>
      <c r="H30" s="60">
        <v>2435622</v>
      </c>
      <c r="I30" s="60">
        <v>2284031</v>
      </c>
      <c r="J30" s="60">
        <v>6869416</v>
      </c>
      <c r="K30" s="60">
        <v>1463331</v>
      </c>
      <c r="L30" s="60">
        <v>2164415</v>
      </c>
      <c r="M30" s="60">
        <v>2164415</v>
      </c>
      <c r="N30" s="60">
        <v>5792161</v>
      </c>
      <c r="O30" s="60">
        <v>2182576</v>
      </c>
      <c r="P30" s="60">
        <v>4466607</v>
      </c>
      <c r="Q30" s="60">
        <v>2174534</v>
      </c>
      <c r="R30" s="60">
        <v>8823717</v>
      </c>
      <c r="S30" s="60">
        <v>-211517</v>
      </c>
      <c r="T30" s="60">
        <v>1788031</v>
      </c>
      <c r="U30" s="60">
        <v>1982414</v>
      </c>
      <c r="V30" s="60">
        <v>3558928</v>
      </c>
      <c r="W30" s="60">
        <v>25044222</v>
      </c>
      <c r="X30" s="60">
        <v>25052035</v>
      </c>
      <c r="Y30" s="60">
        <v>-7813</v>
      </c>
      <c r="Z30" s="140">
        <v>-0.03</v>
      </c>
      <c r="AA30" s="155">
        <v>25052035</v>
      </c>
    </row>
    <row r="31" spans="1:27" ht="13.5">
      <c r="A31" s="183" t="s">
        <v>120</v>
      </c>
      <c r="B31" s="182"/>
      <c r="C31" s="155">
        <v>471839</v>
      </c>
      <c r="D31" s="155">
        <v>0</v>
      </c>
      <c r="E31" s="156">
        <v>10361948</v>
      </c>
      <c r="F31" s="60">
        <v>10361948</v>
      </c>
      <c r="G31" s="60">
        <v>95501</v>
      </c>
      <c r="H31" s="60">
        <v>628009</v>
      </c>
      <c r="I31" s="60">
        <v>217984</v>
      </c>
      <c r="J31" s="60">
        <v>941494</v>
      </c>
      <c r="K31" s="60">
        <v>400963</v>
      </c>
      <c r="L31" s="60">
        <v>801493</v>
      </c>
      <c r="M31" s="60">
        <v>801493</v>
      </c>
      <c r="N31" s="60">
        <v>2003949</v>
      </c>
      <c r="O31" s="60">
        <v>1513937</v>
      </c>
      <c r="P31" s="60">
        <v>2569093</v>
      </c>
      <c r="Q31" s="60">
        <v>232761</v>
      </c>
      <c r="R31" s="60">
        <v>4315791</v>
      </c>
      <c r="S31" s="60">
        <v>-1253942</v>
      </c>
      <c r="T31" s="60">
        <v>525673</v>
      </c>
      <c r="U31" s="60">
        <v>504588</v>
      </c>
      <c r="V31" s="60">
        <v>-223681</v>
      </c>
      <c r="W31" s="60">
        <v>7037553</v>
      </c>
      <c r="X31" s="60">
        <v>10361619</v>
      </c>
      <c r="Y31" s="60">
        <v>-3324066</v>
      </c>
      <c r="Z31" s="140">
        <v>-32.08</v>
      </c>
      <c r="AA31" s="155">
        <v>10361948</v>
      </c>
    </row>
    <row r="32" spans="1:27" ht="13.5">
      <c r="A32" s="183" t="s">
        <v>121</v>
      </c>
      <c r="B32" s="182"/>
      <c r="C32" s="155">
        <v>5466382</v>
      </c>
      <c r="D32" s="155">
        <v>0</v>
      </c>
      <c r="E32" s="156">
        <v>16934682</v>
      </c>
      <c r="F32" s="60">
        <v>16934682</v>
      </c>
      <c r="G32" s="60">
        <v>906756</v>
      </c>
      <c r="H32" s="60">
        <v>546005</v>
      </c>
      <c r="I32" s="60">
        <v>1548943</v>
      </c>
      <c r="J32" s="60">
        <v>3001704</v>
      </c>
      <c r="K32" s="60">
        <v>2270906</v>
      </c>
      <c r="L32" s="60">
        <v>2398395</v>
      </c>
      <c r="M32" s="60">
        <v>2398395</v>
      </c>
      <c r="N32" s="60">
        <v>7067696</v>
      </c>
      <c r="O32" s="60">
        <v>1489683</v>
      </c>
      <c r="P32" s="60">
        <v>3105972</v>
      </c>
      <c r="Q32" s="60">
        <v>1045614</v>
      </c>
      <c r="R32" s="60">
        <v>5641269</v>
      </c>
      <c r="S32" s="60">
        <v>1579308</v>
      </c>
      <c r="T32" s="60">
        <v>487126</v>
      </c>
      <c r="U32" s="60">
        <v>3384230</v>
      </c>
      <c r="V32" s="60">
        <v>5450664</v>
      </c>
      <c r="W32" s="60">
        <v>21161333</v>
      </c>
      <c r="X32" s="60">
        <v>16934682</v>
      </c>
      <c r="Y32" s="60">
        <v>4226651</v>
      </c>
      <c r="Z32" s="140">
        <v>24.96</v>
      </c>
      <c r="AA32" s="155">
        <v>16934682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3038740</v>
      </c>
      <c r="F33" s="60">
        <v>3038740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3038740</v>
      </c>
      <c r="Y33" s="60">
        <v>-3038740</v>
      </c>
      <c r="Z33" s="140">
        <v>-100</v>
      </c>
      <c r="AA33" s="155">
        <v>3038740</v>
      </c>
    </row>
    <row r="34" spans="1:27" ht="13.5">
      <c r="A34" s="183" t="s">
        <v>43</v>
      </c>
      <c r="B34" s="182"/>
      <c r="C34" s="155">
        <v>23004366</v>
      </c>
      <c r="D34" s="155">
        <v>0</v>
      </c>
      <c r="E34" s="156">
        <v>43548175</v>
      </c>
      <c r="F34" s="60">
        <v>43548175</v>
      </c>
      <c r="G34" s="60">
        <v>1900081</v>
      </c>
      <c r="H34" s="60">
        <v>2084671</v>
      </c>
      <c r="I34" s="60">
        <v>3060577</v>
      </c>
      <c r="J34" s="60">
        <v>7045329</v>
      </c>
      <c r="K34" s="60">
        <v>3401522</v>
      </c>
      <c r="L34" s="60">
        <v>2624342</v>
      </c>
      <c r="M34" s="60">
        <v>2624342</v>
      </c>
      <c r="N34" s="60">
        <v>8650206</v>
      </c>
      <c r="O34" s="60">
        <v>2724670</v>
      </c>
      <c r="P34" s="60">
        <v>5202611</v>
      </c>
      <c r="Q34" s="60">
        <v>2622181</v>
      </c>
      <c r="R34" s="60">
        <v>10549462</v>
      </c>
      <c r="S34" s="60">
        <v>1239299</v>
      </c>
      <c r="T34" s="60">
        <v>7084783</v>
      </c>
      <c r="U34" s="60">
        <v>3435480</v>
      </c>
      <c r="V34" s="60">
        <v>11759562</v>
      </c>
      <c r="W34" s="60">
        <v>38004559</v>
      </c>
      <c r="X34" s="60">
        <v>43548699</v>
      </c>
      <c r="Y34" s="60">
        <v>-5544140</v>
      </c>
      <c r="Z34" s="140">
        <v>-12.73</v>
      </c>
      <c r="AA34" s="155">
        <v>43548175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60121205</v>
      </c>
      <c r="D36" s="188">
        <f>SUM(D25:D35)</f>
        <v>0</v>
      </c>
      <c r="E36" s="189">
        <f t="shared" si="1"/>
        <v>185931379</v>
      </c>
      <c r="F36" s="190">
        <f t="shared" si="1"/>
        <v>185931379</v>
      </c>
      <c r="G36" s="190">
        <f t="shared" si="1"/>
        <v>9065340</v>
      </c>
      <c r="H36" s="190">
        <f t="shared" si="1"/>
        <v>10578397</v>
      </c>
      <c r="I36" s="190">
        <f t="shared" si="1"/>
        <v>13062561</v>
      </c>
      <c r="J36" s="190">
        <f t="shared" si="1"/>
        <v>32706298</v>
      </c>
      <c r="K36" s="190">
        <f t="shared" si="1"/>
        <v>12826145</v>
      </c>
      <c r="L36" s="190">
        <f t="shared" si="1"/>
        <v>11958655</v>
      </c>
      <c r="M36" s="190">
        <f t="shared" si="1"/>
        <v>11958655</v>
      </c>
      <c r="N36" s="190">
        <f t="shared" si="1"/>
        <v>36743455</v>
      </c>
      <c r="O36" s="190">
        <f t="shared" si="1"/>
        <v>14324143</v>
      </c>
      <c r="P36" s="190">
        <f t="shared" si="1"/>
        <v>20690938</v>
      </c>
      <c r="Q36" s="190">
        <f t="shared" si="1"/>
        <v>11892877</v>
      </c>
      <c r="R36" s="190">
        <f t="shared" si="1"/>
        <v>46907958</v>
      </c>
      <c r="S36" s="190">
        <f t="shared" si="1"/>
        <v>12504650</v>
      </c>
      <c r="T36" s="190">
        <f t="shared" si="1"/>
        <v>17627539</v>
      </c>
      <c r="U36" s="190">
        <f t="shared" si="1"/>
        <v>15718745</v>
      </c>
      <c r="V36" s="190">
        <f t="shared" si="1"/>
        <v>45850934</v>
      </c>
      <c r="W36" s="190">
        <f t="shared" si="1"/>
        <v>162208645</v>
      </c>
      <c r="X36" s="190">
        <f t="shared" si="1"/>
        <v>185931573</v>
      </c>
      <c r="Y36" s="190">
        <f t="shared" si="1"/>
        <v>-23722928</v>
      </c>
      <c r="Z36" s="191">
        <f>+IF(X36&lt;&gt;0,+(Y36/X36)*100,0)</f>
        <v>-12.758956220953394</v>
      </c>
      <c r="AA36" s="188">
        <f>SUM(AA25:AA35)</f>
        <v>185931379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1211820</v>
      </c>
      <c r="D38" s="199">
        <f>+D22-D36</f>
        <v>0</v>
      </c>
      <c r="E38" s="200">
        <f t="shared" si="2"/>
        <v>194</v>
      </c>
      <c r="F38" s="106">
        <f t="shared" si="2"/>
        <v>194</v>
      </c>
      <c r="G38" s="106">
        <f t="shared" si="2"/>
        <v>24856313</v>
      </c>
      <c r="H38" s="106">
        <f t="shared" si="2"/>
        <v>-6461068</v>
      </c>
      <c r="I38" s="106">
        <f t="shared" si="2"/>
        <v>-3886176</v>
      </c>
      <c r="J38" s="106">
        <f t="shared" si="2"/>
        <v>14509069</v>
      </c>
      <c r="K38" s="106">
        <f t="shared" si="2"/>
        <v>-4165560</v>
      </c>
      <c r="L38" s="106">
        <f t="shared" si="2"/>
        <v>-3447597</v>
      </c>
      <c r="M38" s="106">
        <f t="shared" si="2"/>
        <v>-3447597</v>
      </c>
      <c r="N38" s="106">
        <f t="shared" si="2"/>
        <v>-11060754</v>
      </c>
      <c r="O38" s="106">
        <f t="shared" si="2"/>
        <v>-6134742</v>
      </c>
      <c r="P38" s="106">
        <f t="shared" si="2"/>
        <v>-8181049</v>
      </c>
      <c r="Q38" s="106">
        <f t="shared" si="2"/>
        <v>-2060429</v>
      </c>
      <c r="R38" s="106">
        <f t="shared" si="2"/>
        <v>-16376220</v>
      </c>
      <c r="S38" s="106">
        <f t="shared" si="2"/>
        <v>19582090</v>
      </c>
      <c r="T38" s="106">
        <f t="shared" si="2"/>
        <v>-8931238</v>
      </c>
      <c r="U38" s="106">
        <f t="shared" si="2"/>
        <v>-7462071</v>
      </c>
      <c r="V38" s="106">
        <f t="shared" si="2"/>
        <v>3188781</v>
      </c>
      <c r="W38" s="106">
        <f t="shared" si="2"/>
        <v>-9739124</v>
      </c>
      <c r="X38" s="106">
        <f>IF(F22=F36,0,X22-X36)</f>
        <v>0</v>
      </c>
      <c r="Y38" s="106">
        <f t="shared" si="2"/>
        <v>-9739124</v>
      </c>
      <c r="Z38" s="201">
        <f>+IF(X38&lt;&gt;0,+(Y38/X38)*100,0)</f>
        <v>0</v>
      </c>
      <c r="AA38" s="199">
        <f>+AA22-AA36</f>
        <v>194</v>
      </c>
    </row>
    <row r="39" spans="1:27" ht="13.5">
      <c r="A39" s="181" t="s">
        <v>46</v>
      </c>
      <c r="B39" s="185"/>
      <c r="C39" s="155">
        <v>10154279</v>
      </c>
      <c r="D39" s="155">
        <v>0</v>
      </c>
      <c r="E39" s="156">
        <v>38459000</v>
      </c>
      <c r="F39" s="60">
        <v>38459000</v>
      </c>
      <c r="G39" s="60">
        <v>1159813</v>
      </c>
      <c r="H39" s="60">
        <v>0</v>
      </c>
      <c r="I39" s="60">
        <v>10816672</v>
      </c>
      <c r="J39" s="60">
        <v>11976485</v>
      </c>
      <c r="K39" s="60">
        <v>3501439</v>
      </c>
      <c r="L39" s="60">
        <v>2704684</v>
      </c>
      <c r="M39" s="60">
        <v>2704684</v>
      </c>
      <c r="N39" s="60">
        <v>8910807</v>
      </c>
      <c r="O39" s="60">
        <v>617275</v>
      </c>
      <c r="P39" s="60">
        <v>402192</v>
      </c>
      <c r="Q39" s="60">
        <v>3555190</v>
      </c>
      <c r="R39" s="60">
        <v>4574657</v>
      </c>
      <c r="S39" s="60">
        <v>4685277</v>
      </c>
      <c r="T39" s="60">
        <v>3906295</v>
      </c>
      <c r="U39" s="60">
        <v>89111</v>
      </c>
      <c r="V39" s="60">
        <v>8680683</v>
      </c>
      <c r="W39" s="60">
        <v>34142632</v>
      </c>
      <c r="X39" s="60">
        <v>38459000</v>
      </c>
      <c r="Y39" s="60">
        <v>-4316368</v>
      </c>
      <c r="Z39" s="140">
        <v>-11.22</v>
      </c>
      <c r="AA39" s="155">
        <v>38459000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11366099</v>
      </c>
      <c r="D42" s="206">
        <f>SUM(D38:D41)</f>
        <v>0</v>
      </c>
      <c r="E42" s="207">
        <f t="shared" si="3"/>
        <v>38459194</v>
      </c>
      <c r="F42" s="88">
        <f t="shared" si="3"/>
        <v>38459194</v>
      </c>
      <c r="G42" s="88">
        <f t="shared" si="3"/>
        <v>26016126</v>
      </c>
      <c r="H42" s="88">
        <f t="shared" si="3"/>
        <v>-6461068</v>
      </c>
      <c r="I42" s="88">
        <f t="shared" si="3"/>
        <v>6930496</v>
      </c>
      <c r="J42" s="88">
        <f t="shared" si="3"/>
        <v>26485554</v>
      </c>
      <c r="K42" s="88">
        <f t="shared" si="3"/>
        <v>-664121</v>
      </c>
      <c r="L42" s="88">
        <f t="shared" si="3"/>
        <v>-742913</v>
      </c>
      <c r="M42" s="88">
        <f t="shared" si="3"/>
        <v>-742913</v>
      </c>
      <c r="N42" s="88">
        <f t="shared" si="3"/>
        <v>-2149947</v>
      </c>
      <c r="O42" s="88">
        <f t="shared" si="3"/>
        <v>-5517467</v>
      </c>
      <c r="P42" s="88">
        <f t="shared" si="3"/>
        <v>-7778857</v>
      </c>
      <c r="Q42" s="88">
        <f t="shared" si="3"/>
        <v>1494761</v>
      </c>
      <c r="R42" s="88">
        <f t="shared" si="3"/>
        <v>-11801563</v>
      </c>
      <c r="S42" s="88">
        <f t="shared" si="3"/>
        <v>24267367</v>
      </c>
      <c r="T42" s="88">
        <f t="shared" si="3"/>
        <v>-5024943</v>
      </c>
      <c r="U42" s="88">
        <f t="shared" si="3"/>
        <v>-7372960</v>
      </c>
      <c r="V42" s="88">
        <f t="shared" si="3"/>
        <v>11869464</v>
      </c>
      <c r="W42" s="88">
        <f t="shared" si="3"/>
        <v>24403508</v>
      </c>
      <c r="X42" s="88">
        <f t="shared" si="3"/>
        <v>38459000</v>
      </c>
      <c r="Y42" s="88">
        <f t="shared" si="3"/>
        <v>-14055492</v>
      </c>
      <c r="Z42" s="208">
        <f>+IF(X42&lt;&gt;0,+(Y42/X42)*100,0)</f>
        <v>-36.54669128162459</v>
      </c>
      <c r="AA42" s="206">
        <f>SUM(AA38:AA41)</f>
        <v>38459194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11366099</v>
      </c>
      <c r="D44" s="210">
        <f>+D42-D43</f>
        <v>0</v>
      </c>
      <c r="E44" s="211">
        <f t="shared" si="4"/>
        <v>38459194</v>
      </c>
      <c r="F44" s="77">
        <f t="shared" si="4"/>
        <v>38459194</v>
      </c>
      <c r="G44" s="77">
        <f t="shared" si="4"/>
        <v>26016126</v>
      </c>
      <c r="H44" s="77">
        <f t="shared" si="4"/>
        <v>-6461068</v>
      </c>
      <c r="I44" s="77">
        <f t="shared" si="4"/>
        <v>6930496</v>
      </c>
      <c r="J44" s="77">
        <f t="shared" si="4"/>
        <v>26485554</v>
      </c>
      <c r="K44" s="77">
        <f t="shared" si="4"/>
        <v>-664121</v>
      </c>
      <c r="L44" s="77">
        <f t="shared" si="4"/>
        <v>-742913</v>
      </c>
      <c r="M44" s="77">
        <f t="shared" si="4"/>
        <v>-742913</v>
      </c>
      <c r="N44" s="77">
        <f t="shared" si="4"/>
        <v>-2149947</v>
      </c>
      <c r="O44" s="77">
        <f t="shared" si="4"/>
        <v>-5517467</v>
      </c>
      <c r="P44" s="77">
        <f t="shared" si="4"/>
        <v>-7778857</v>
      </c>
      <c r="Q44" s="77">
        <f t="shared" si="4"/>
        <v>1494761</v>
      </c>
      <c r="R44" s="77">
        <f t="shared" si="4"/>
        <v>-11801563</v>
      </c>
      <c r="S44" s="77">
        <f t="shared" si="4"/>
        <v>24267367</v>
      </c>
      <c r="T44" s="77">
        <f t="shared" si="4"/>
        <v>-5024943</v>
      </c>
      <c r="U44" s="77">
        <f t="shared" si="4"/>
        <v>-7372960</v>
      </c>
      <c r="V44" s="77">
        <f t="shared" si="4"/>
        <v>11869464</v>
      </c>
      <c r="W44" s="77">
        <f t="shared" si="4"/>
        <v>24403508</v>
      </c>
      <c r="X44" s="77">
        <f t="shared" si="4"/>
        <v>38459000</v>
      </c>
      <c r="Y44" s="77">
        <f t="shared" si="4"/>
        <v>-14055492</v>
      </c>
      <c r="Z44" s="212">
        <f>+IF(X44&lt;&gt;0,+(Y44/X44)*100,0)</f>
        <v>-36.54669128162459</v>
      </c>
      <c r="AA44" s="210">
        <f>+AA42-AA43</f>
        <v>38459194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11366099</v>
      </c>
      <c r="D46" s="206">
        <f>SUM(D44:D45)</f>
        <v>0</v>
      </c>
      <c r="E46" s="207">
        <f t="shared" si="5"/>
        <v>38459194</v>
      </c>
      <c r="F46" s="88">
        <f t="shared" si="5"/>
        <v>38459194</v>
      </c>
      <c r="G46" s="88">
        <f t="shared" si="5"/>
        <v>26016126</v>
      </c>
      <c r="H46" s="88">
        <f t="shared" si="5"/>
        <v>-6461068</v>
      </c>
      <c r="I46" s="88">
        <f t="shared" si="5"/>
        <v>6930496</v>
      </c>
      <c r="J46" s="88">
        <f t="shared" si="5"/>
        <v>26485554</v>
      </c>
      <c r="K46" s="88">
        <f t="shared" si="5"/>
        <v>-664121</v>
      </c>
      <c r="L46" s="88">
        <f t="shared" si="5"/>
        <v>-742913</v>
      </c>
      <c r="M46" s="88">
        <f t="shared" si="5"/>
        <v>-742913</v>
      </c>
      <c r="N46" s="88">
        <f t="shared" si="5"/>
        <v>-2149947</v>
      </c>
      <c r="O46" s="88">
        <f t="shared" si="5"/>
        <v>-5517467</v>
      </c>
      <c r="P46" s="88">
        <f t="shared" si="5"/>
        <v>-7778857</v>
      </c>
      <c r="Q46" s="88">
        <f t="shared" si="5"/>
        <v>1494761</v>
      </c>
      <c r="R46" s="88">
        <f t="shared" si="5"/>
        <v>-11801563</v>
      </c>
      <c r="S46" s="88">
        <f t="shared" si="5"/>
        <v>24267367</v>
      </c>
      <c r="T46" s="88">
        <f t="shared" si="5"/>
        <v>-5024943</v>
      </c>
      <c r="U46" s="88">
        <f t="shared" si="5"/>
        <v>-7372960</v>
      </c>
      <c r="V46" s="88">
        <f t="shared" si="5"/>
        <v>11869464</v>
      </c>
      <c r="W46" s="88">
        <f t="shared" si="5"/>
        <v>24403508</v>
      </c>
      <c r="X46" s="88">
        <f t="shared" si="5"/>
        <v>38459000</v>
      </c>
      <c r="Y46" s="88">
        <f t="shared" si="5"/>
        <v>-14055492</v>
      </c>
      <c r="Z46" s="208">
        <f>+IF(X46&lt;&gt;0,+(Y46/X46)*100,0)</f>
        <v>-36.54669128162459</v>
      </c>
      <c r="AA46" s="206">
        <f>SUM(AA44:AA45)</f>
        <v>38459194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11366099</v>
      </c>
      <c r="D48" s="217">
        <f>SUM(D46:D47)</f>
        <v>0</v>
      </c>
      <c r="E48" s="218">
        <f t="shared" si="6"/>
        <v>38459194</v>
      </c>
      <c r="F48" s="219">
        <f t="shared" si="6"/>
        <v>38459194</v>
      </c>
      <c r="G48" s="219">
        <f t="shared" si="6"/>
        <v>26016126</v>
      </c>
      <c r="H48" s="220">
        <f t="shared" si="6"/>
        <v>-6461068</v>
      </c>
      <c r="I48" s="220">
        <f t="shared" si="6"/>
        <v>6930496</v>
      </c>
      <c r="J48" s="220">
        <f t="shared" si="6"/>
        <v>26485554</v>
      </c>
      <c r="K48" s="220">
        <f t="shared" si="6"/>
        <v>-664121</v>
      </c>
      <c r="L48" s="220">
        <f t="shared" si="6"/>
        <v>-742913</v>
      </c>
      <c r="M48" s="219">
        <f t="shared" si="6"/>
        <v>-742913</v>
      </c>
      <c r="N48" s="219">
        <f t="shared" si="6"/>
        <v>-2149947</v>
      </c>
      <c r="O48" s="220">
        <f t="shared" si="6"/>
        <v>-5517467</v>
      </c>
      <c r="P48" s="220">
        <f t="shared" si="6"/>
        <v>-7778857</v>
      </c>
      <c r="Q48" s="220">
        <f t="shared" si="6"/>
        <v>1494761</v>
      </c>
      <c r="R48" s="220">
        <f t="shared" si="6"/>
        <v>-11801563</v>
      </c>
      <c r="S48" s="220">
        <f t="shared" si="6"/>
        <v>24267367</v>
      </c>
      <c r="T48" s="219">
        <f t="shared" si="6"/>
        <v>-5024943</v>
      </c>
      <c r="U48" s="219">
        <f t="shared" si="6"/>
        <v>-7372960</v>
      </c>
      <c r="V48" s="220">
        <f t="shared" si="6"/>
        <v>11869464</v>
      </c>
      <c r="W48" s="220">
        <f t="shared" si="6"/>
        <v>24403508</v>
      </c>
      <c r="X48" s="220">
        <f t="shared" si="6"/>
        <v>38459000</v>
      </c>
      <c r="Y48" s="220">
        <f t="shared" si="6"/>
        <v>-14055492</v>
      </c>
      <c r="Z48" s="221">
        <f>+IF(X48&lt;&gt;0,+(Y48/X48)*100,0)</f>
        <v>-36.54669128162459</v>
      </c>
      <c r="AA48" s="222">
        <f>SUM(AA46:AA47)</f>
        <v>38459194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1677945</v>
      </c>
      <c r="D5" s="153">
        <f>SUM(D6:D8)</f>
        <v>0</v>
      </c>
      <c r="E5" s="154">
        <f t="shared" si="0"/>
        <v>11562500</v>
      </c>
      <c r="F5" s="100">
        <f t="shared" si="0"/>
        <v>11562500</v>
      </c>
      <c r="G5" s="100">
        <f t="shared" si="0"/>
        <v>0</v>
      </c>
      <c r="H5" s="100">
        <f t="shared" si="0"/>
        <v>0</v>
      </c>
      <c r="I5" s="100">
        <f t="shared" si="0"/>
        <v>397241</v>
      </c>
      <c r="J5" s="100">
        <f t="shared" si="0"/>
        <v>397241</v>
      </c>
      <c r="K5" s="100">
        <f t="shared" si="0"/>
        <v>397241</v>
      </c>
      <c r="L5" s="100">
        <f t="shared" si="0"/>
        <v>519480</v>
      </c>
      <c r="M5" s="100">
        <f t="shared" si="0"/>
        <v>519480</v>
      </c>
      <c r="N5" s="100">
        <f t="shared" si="0"/>
        <v>1436201</v>
      </c>
      <c r="O5" s="100">
        <f t="shared" si="0"/>
        <v>187610</v>
      </c>
      <c r="P5" s="100">
        <f t="shared" si="0"/>
        <v>222105</v>
      </c>
      <c r="Q5" s="100">
        <f t="shared" si="0"/>
        <v>101951</v>
      </c>
      <c r="R5" s="100">
        <f t="shared" si="0"/>
        <v>511666</v>
      </c>
      <c r="S5" s="100">
        <f t="shared" si="0"/>
        <v>19500</v>
      </c>
      <c r="T5" s="100">
        <f t="shared" si="0"/>
        <v>92274</v>
      </c>
      <c r="U5" s="100">
        <f t="shared" si="0"/>
        <v>35803</v>
      </c>
      <c r="V5" s="100">
        <f t="shared" si="0"/>
        <v>147577</v>
      </c>
      <c r="W5" s="100">
        <f t="shared" si="0"/>
        <v>2492685</v>
      </c>
      <c r="X5" s="100">
        <f t="shared" si="0"/>
        <v>11562500</v>
      </c>
      <c r="Y5" s="100">
        <f t="shared" si="0"/>
        <v>-9069815</v>
      </c>
      <c r="Z5" s="137">
        <f>+IF(X5&lt;&gt;0,+(Y5/X5)*100,0)</f>
        <v>-78.44164324324325</v>
      </c>
      <c r="AA5" s="153">
        <f>SUM(AA6:AA8)</f>
        <v>11562500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501500</v>
      </c>
      <c r="F7" s="159">
        <v>501500</v>
      </c>
      <c r="G7" s="159"/>
      <c r="H7" s="159"/>
      <c r="I7" s="159"/>
      <c r="J7" s="159"/>
      <c r="K7" s="159"/>
      <c r="L7" s="159">
        <v>1561</v>
      </c>
      <c r="M7" s="159">
        <v>1561</v>
      </c>
      <c r="N7" s="159">
        <v>3122</v>
      </c>
      <c r="O7" s="159">
        <v>13426</v>
      </c>
      <c r="P7" s="159"/>
      <c r="Q7" s="159"/>
      <c r="R7" s="159">
        <v>13426</v>
      </c>
      <c r="S7" s="159"/>
      <c r="T7" s="159">
        <v>13068</v>
      </c>
      <c r="U7" s="159"/>
      <c r="V7" s="159">
        <v>13068</v>
      </c>
      <c r="W7" s="159">
        <v>29616</v>
      </c>
      <c r="X7" s="159">
        <v>501500</v>
      </c>
      <c r="Y7" s="159">
        <v>-471884</v>
      </c>
      <c r="Z7" s="141">
        <v>-94.09</v>
      </c>
      <c r="AA7" s="225">
        <v>501500</v>
      </c>
    </row>
    <row r="8" spans="1:27" ht="13.5">
      <c r="A8" s="138" t="s">
        <v>77</v>
      </c>
      <c r="B8" s="136"/>
      <c r="C8" s="155">
        <v>1677945</v>
      </c>
      <c r="D8" s="155"/>
      <c r="E8" s="156">
        <v>11061000</v>
      </c>
      <c r="F8" s="60">
        <v>11061000</v>
      </c>
      <c r="G8" s="60"/>
      <c r="H8" s="60"/>
      <c r="I8" s="60">
        <v>397241</v>
      </c>
      <c r="J8" s="60">
        <v>397241</v>
      </c>
      <c r="K8" s="60">
        <v>397241</v>
      </c>
      <c r="L8" s="60">
        <v>517919</v>
      </c>
      <c r="M8" s="60">
        <v>517919</v>
      </c>
      <c r="N8" s="60">
        <v>1433079</v>
      </c>
      <c r="O8" s="60">
        <v>174184</v>
      </c>
      <c r="P8" s="60">
        <v>222105</v>
      </c>
      <c r="Q8" s="60">
        <v>101951</v>
      </c>
      <c r="R8" s="60">
        <v>498240</v>
      </c>
      <c r="S8" s="60">
        <v>19500</v>
      </c>
      <c r="T8" s="60">
        <v>79206</v>
      </c>
      <c r="U8" s="60">
        <v>35803</v>
      </c>
      <c r="V8" s="60">
        <v>134509</v>
      </c>
      <c r="W8" s="60">
        <v>2463069</v>
      </c>
      <c r="X8" s="60">
        <v>11061000</v>
      </c>
      <c r="Y8" s="60">
        <v>-8597931</v>
      </c>
      <c r="Z8" s="140">
        <v>-77.73</v>
      </c>
      <c r="AA8" s="62">
        <v>11061000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870000</v>
      </c>
      <c r="F9" s="100">
        <f t="shared" si="1"/>
        <v>870000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16226</v>
      </c>
      <c r="U9" s="100">
        <f t="shared" si="1"/>
        <v>254500</v>
      </c>
      <c r="V9" s="100">
        <f t="shared" si="1"/>
        <v>270726</v>
      </c>
      <c r="W9" s="100">
        <f t="shared" si="1"/>
        <v>270726</v>
      </c>
      <c r="X9" s="100">
        <f t="shared" si="1"/>
        <v>870000</v>
      </c>
      <c r="Y9" s="100">
        <f t="shared" si="1"/>
        <v>-599274</v>
      </c>
      <c r="Z9" s="137">
        <f>+IF(X9&lt;&gt;0,+(Y9/X9)*100,0)</f>
        <v>-68.88206896551723</v>
      </c>
      <c r="AA9" s="102">
        <f>SUM(AA10:AA14)</f>
        <v>870000</v>
      </c>
    </row>
    <row r="10" spans="1:27" ht="13.5">
      <c r="A10" s="138" t="s">
        <v>79</v>
      </c>
      <c r="B10" s="136"/>
      <c r="C10" s="155"/>
      <c r="D10" s="155"/>
      <c r="E10" s="156">
        <v>140000</v>
      </c>
      <c r="F10" s="60">
        <v>140000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83000</v>
      </c>
      <c r="V10" s="60">
        <v>83000</v>
      </c>
      <c r="W10" s="60">
        <v>83000</v>
      </c>
      <c r="X10" s="60">
        <v>140000</v>
      </c>
      <c r="Y10" s="60">
        <v>-57000</v>
      </c>
      <c r="Z10" s="140">
        <v>-40.71</v>
      </c>
      <c r="AA10" s="62">
        <v>140000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730000</v>
      </c>
      <c r="F12" s="60">
        <v>730000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>
        <v>16226</v>
      </c>
      <c r="U12" s="60">
        <v>171500</v>
      </c>
      <c r="V12" s="60">
        <v>187726</v>
      </c>
      <c r="W12" s="60">
        <v>187726</v>
      </c>
      <c r="X12" s="60">
        <v>730000</v>
      </c>
      <c r="Y12" s="60">
        <v>-542274</v>
      </c>
      <c r="Z12" s="140">
        <v>-74.28</v>
      </c>
      <c r="AA12" s="62">
        <v>730000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14420945</v>
      </c>
      <c r="D15" s="153">
        <f>SUM(D16:D18)</f>
        <v>0</v>
      </c>
      <c r="E15" s="154">
        <f t="shared" si="2"/>
        <v>28749500</v>
      </c>
      <c r="F15" s="100">
        <f t="shared" si="2"/>
        <v>28749500</v>
      </c>
      <c r="G15" s="100">
        <f t="shared" si="2"/>
        <v>2450868</v>
      </c>
      <c r="H15" s="100">
        <f t="shared" si="2"/>
        <v>720246</v>
      </c>
      <c r="I15" s="100">
        <f t="shared" si="2"/>
        <v>2487903</v>
      </c>
      <c r="J15" s="100">
        <f t="shared" si="2"/>
        <v>5659017</v>
      </c>
      <c r="K15" s="100">
        <f t="shared" si="2"/>
        <v>2487903</v>
      </c>
      <c r="L15" s="100">
        <f t="shared" si="2"/>
        <v>3329323</v>
      </c>
      <c r="M15" s="100">
        <f t="shared" si="2"/>
        <v>3329323</v>
      </c>
      <c r="N15" s="100">
        <f t="shared" si="2"/>
        <v>9146549</v>
      </c>
      <c r="O15" s="100">
        <f t="shared" si="2"/>
        <v>415830</v>
      </c>
      <c r="P15" s="100">
        <f t="shared" si="2"/>
        <v>780187</v>
      </c>
      <c r="Q15" s="100">
        <f t="shared" si="2"/>
        <v>2360234</v>
      </c>
      <c r="R15" s="100">
        <f t="shared" si="2"/>
        <v>3556251</v>
      </c>
      <c r="S15" s="100">
        <f t="shared" si="2"/>
        <v>6318430</v>
      </c>
      <c r="T15" s="100">
        <f t="shared" si="2"/>
        <v>3843810</v>
      </c>
      <c r="U15" s="100">
        <f t="shared" si="2"/>
        <v>8275537</v>
      </c>
      <c r="V15" s="100">
        <f t="shared" si="2"/>
        <v>18437777</v>
      </c>
      <c r="W15" s="100">
        <f t="shared" si="2"/>
        <v>36799594</v>
      </c>
      <c r="X15" s="100">
        <f t="shared" si="2"/>
        <v>28749000</v>
      </c>
      <c r="Y15" s="100">
        <f t="shared" si="2"/>
        <v>8050594</v>
      </c>
      <c r="Z15" s="137">
        <f>+IF(X15&lt;&gt;0,+(Y15/X15)*100,0)</f>
        <v>28.00304010574281</v>
      </c>
      <c r="AA15" s="102">
        <f>SUM(AA16:AA18)</f>
        <v>28749500</v>
      </c>
    </row>
    <row r="16" spans="1:27" ht="13.5">
      <c r="A16" s="138" t="s">
        <v>85</v>
      </c>
      <c r="B16" s="136"/>
      <c r="C16" s="155">
        <v>143950</v>
      </c>
      <c r="D16" s="155"/>
      <c r="E16" s="156">
        <v>26749500</v>
      </c>
      <c r="F16" s="60">
        <v>26749500</v>
      </c>
      <c r="G16" s="60">
        <v>2450868</v>
      </c>
      <c r="H16" s="60">
        <v>720246</v>
      </c>
      <c r="I16" s="60">
        <v>2487903</v>
      </c>
      <c r="J16" s="60">
        <v>5659017</v>
      </c>
      <c r="K16" s="60">
        <v>2487903</v>
      </c>
      <c r="L16" s="60">
        <v>3329323</v>
      </c>
      <c r="M16" s="60">
        <v>3329323</v>
      </c>
      <c r="N16" s="60">
        <v>9146549</v>
      </c>
      <c r="O16" s="60">
        <v>354900</v>
      </c>
      <c r="P16" s="60">
        <v>780187</v>
      </c>
      <c r="Q16" s="60">
        <v>2360234</v>
      </c>
      <c r="R16" s="60">
        <v>3495321</v>
      </c>
      <c r="S16" s="60">
        <v>2271282</v>
      </c>
      <c r="T16" s="60">
        <v>3843810</v>
      </c>
      <c r="U16" s="60">
        <v>8275537</v>
      </c>
      <c r="V16" s="60">
        <v>14390629</v>
      </c>
      <c r="W16" s="60">
        <v>32691516</v>
      </c>
      <c r="X16" s="60">
        <v>26749000</v>
      </c>
      <c r="Y16" s="60">
        <v>5942516</v>
      </c>
      <c r="Z16" s="140">
        <v>22.22</v>
      </c>
      <c r="AA16" s="62">
        <v>26749500</v>
      </c>
    </row>
    <row r="17" spans="1:27" ht="13.5">
      <c r="A17" s="138" t="s">
        <v>86</v>
      </c>
      <c r="B17" s="136"/>
      <c r="C17" s="155">
        <v>14276995</v>
      </c>
      <c r="D17" s="155"/>
      <c r="E17" s="156">
        <v>2000000</v>
      </c>
      <c r="F17" s="60">
        <v>2000000</v>
      </c>
      <c r="G17" s="60"/>
      <c r="H17" s="60"/>
      <c r="I17" s="60"/>
      <c r="J17" s="60"/>
      <c r="K17" s="60"/>
      <c r="L17" s="60"/>
      <c r="M17" s="60"/>
      <c r="N17" s="60"/>
      <c r="O17" s="60">
        <v>60930</v>
      </c>
      <c r="P17" s="60"/>
      <c r="Q17" s="60"/>
      <c r="R17" s="60">
        <v>60930</v>
      </c>
      <c r="S17" s="60">
        <v>4047148</v>
      </c>
      <c r="T17" s="60"/>
      <c r="U17" s="60"/>
      <c r="V17" s="60">
        <v>4047148</v>
      </c>
      <c r="W17" s="60">
        <v>4108078</v>
      </c>
      <c r="X17" s="60">
        <v>2000000</v>
      </c>
      <c r="Y17" s="60">
        <v>2108078</v>
      </c>
      <c r="Z17" s="140">
        <v>105.4</v>
      </c>
      <c r="AA17" s="62">
        <v>2000000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3133119</v>
      </c>
      <c r="D19" s="153">
        <f>SUM(D20:D23)</f>
        <v>0</v>
      </c>
      <c r="E19" s="154">
        <f t="shared" si="3"/>
        <v>15150000</v>
      </c>
      <c r="F19" s="100">
        <f t="shared" si="3"/>
        <v>15150000</v>
      </c>
      <c r="G19" s="100">
        <f t="shared" si="3"/>
        <v>0</v>
      </c>
      <c r="H19" s="100">
        <f t="shared" si="3"/>
        <v>0</v>
      </c>
      <c r="I19" s="100">
        <f t="shared" si="3"/>
        <v>4390129</v>
      </c>
      <c r="J19" s="100">
        <f t="shared" si="3"/>
        <v>4390129</v>
      </c>
      <c r="K19" s="100">
        <f t="shared" si="3"/>
        <v>4390129</v>
      </c>
      <c r="L19" s="100">
        <f t="shared" si="3"/>
        <v>4390129</v>
      </c>
      <c r="M19" s="100">
        <f t="shared" si="3"/>
        <v>4390129</v>
      </c>
      <c r="N19" s="100">
        <f t="shared" si="3"/>
        <v>13170387</v>
      </c>
      <c r="O19" s="100">
        <f t="shared" si="3"/>
        <v>230153</v>
      </c>
      <c r="P19" s="100">
        <f t="shared" si="3"/>
        <v>570612</v>
      </c>
      <c r="Q19" s="100">
        <f t="shared" si="3"/>
        <v>0</v>
      </c>
      <c r="R19" s="100">
        <f t="shared" si="3"/>
        <v>800765</v>
      </c>
      <c r="S19" s="100">
        <f t="shared" si="3"/>
        <v>1823762</v>
      </c>
      <c r="T19" s="100">
        <f t="shared" si="3"/>
        <v>90616</v>
      </c>
      <c r="U19" s="100">
        <f t="shared" si="3"/>
        <v>6214336</v>
      </c>
      <c r="V19" s="100">
        <f t="shared" si="3"/>
        <v>8128714</v>
      </c>
      <c r="W19" s="100">
        <f t="shared" si="3"/>
        <v>26489995</v>
      </c>
      <c r="X19" s="100">
        <f t="shared" si="3"/>
        <v>15150000</v>
      </c>
      <c r="Y19" s="100">
        <f t="shared" si="3"/>
        <v>11339995</v>
      </c>
      <c r="Z19" s="137">
        <f>+IF(X19&lt;&gt;0,+(Y19/X19)*100,0)</f>
        <v>74.85145214521452</v>
      </c>
      <c r="AA19" s="102">
        <f>SUM(AA20:AA23)</f>
        <v>15150000</v>
      </c>
    </row>
    <row r="20" spans="1:27" ht="13.5">
      <c r="A20" s="138" t="s">
        <v>89</v>
      </c>
      <c r="B20" s="136"/>
      <c r="C20" s="155">
        <v>3133119</v>
      </c>
      <c r="D20" s="155"/>
      <c r="E20" s="156">
        <v>13500000</v>
      </c>
      <c r="F20" s="60">
        <v>13500000</v>
      </c>
      <c r="G20" s="60"/>
      <c r="H20" s="60"/>
      <c r="I20" s="60">
        <v>4390129</v>
      </c>
      <c r="J20" s="60">
        <v>4390129</v>
      </c>
      <c r="K20" s="60">
        <v>4390129</v>
      </c>
      <c r="L20" s="60">
        <v>4390129</v>
      </c>
      <c r="M20" s="60">
        <v>4390129</v>
      </c>
      <c r="N20" s="60">
        <v>13170387</v>
      </c>
      <c r="O20" s="60">
        <v>230153</v>
      </c>
      <c r="P20" s="60">
        <v>570612</v>
      </c>
      <c r="Q20" s="60"/>
      <c r="R20" s="60">
        <v>800765</v>
      </c>
      <c r="S20" s="60">
        <v>1653762</v>
      </c>
      <c r="T20" s="60">
        <v>90616</v>
      </c>
      <c r="U20" s="60">
        <v>6214336</v>
      </c>
      <c r="V20" s="60">
        <v>7958714</v>
      </c>
      <c r="W20" s="60">
        <v>26319995</v>
      </c>
      <c r="X20" s="60">
        <v>13500000</v>
      </c>
      <c r="Y20" s="60">
        <v>12819995</v>
      </c>
      <c r="Z20" s="140">
        <v>94.96</v>
      </c>
      <c r="AA20" s="62">
        <v>13500000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1650000</v>
      </c>
      <c r="F23" s="60">
        <v>1650000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>
        <v>170000</v>
      </c>
      <c r="T23" s="60"/>
      <c r="U23" s="60"/>
      <c r="V23" s="60">
        <v>170000</v>
      </c>
      <c r="W23" s="60">
        <v>170000</v>
      </c>
      <c r="X23" s="60">
        <v>1650000</v>
      </c>
      <c r="Y23" s="60">
        <v>-1480000</v>
      </c>
      <c r="Z23" s="140">
        <v>-89.7</v>
      </c>
      <c r="AA23" s="62">
        <v>1650000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19232009</v>
      </c>
      <c r="D25" s="217">
        <f>+D5+D9+D15+D19+D24</f>
        <v>0</v>
      </c>
      <c r="E25" s="230">
        <f t="shared" si="4"/>
        <v>56332000</v>
      </c>
      <c r="F25" s="219">
        <f t="shared" si="4"/>
        <v>56332000</v>
      </c>
      <c r="G25" s="219">
        <f t="shared" si="4"/>
        <v>2450868</v>
      </c>
      <c r="H25" s="219">
        <f t="shared" si="4"/>
        <v>720246</v>
      </c>
      <c r="I25" s="219">
        <f t="shared" si="4"/>
        <v>7275273</v>
      </c>
      <c r="J25" s="219">
        <f t="shared" si="4"/>
        <v>10446387</v>
      </c>
      <c r="K25" s="219">
        <f t="shared" si="4"/>
        <v>7275273</v>
      </c>
      <c r="L25" s="219">
        <f t="shared" si="4"/>
        <v>8238932</v>
      </c>
      <c r="M25" s="219">
        <f t="shared" si="4"/>
        <v>8238932</v>
      </c>
      <c r="N25" s="219">
        <f t="shared" si="4"/>
        <v>23753137</v>
      </c>
      <c r="O25" s="219">
        <f t="shared" si="4"/>
        <v>833593</v>
      </c>
      <c r="P25" s="219">
        <f t="shared" si="4"/>
        <v>1572904</v>
      </c>
      <c r="Q25" s="219">
        <f t="shared" si="4"/>
        <v>2462185</v>
      </c>
      <c r="R25" s="219">
        <f t="shared" si="4"/>
        <v>4868682</v>
      </c>
      <c r="S25" s="219">
        <f t="shared" si="4"/>
        <v>8161692</v>
      </c>
      <c r="T25" s="219">
        <f t="shared" si="4"/>
        <v>4042926</v>
      </c>
      <c r="U25" s="219">
        <f t="shared" si="4"/>
        <v>14780176</v>
      </c>
      <c r="V25" s="219">
        <f t="shared" si="4"/>
        <v>26984794</v>
      </c>
      <c r="W25" s="219">
        <f t="shared" si="4"/>
        <v>66053000</v>
      </c>
      <c r="X25" s="219">
        <f t="shared" si="4"/>
        <v>56331500</v>
      </c>
      <c r="Y25" s="219">
        <f t="shared" si="4"/>
        <v>9721500</v>
      </c>
      <c r="Z25" s="231">
        <f>+IF(X25&lt;&gt;0,+(Y25/X25)*100,0)</f>
        <v>17.257662231611086</v>
      </c>
      <c r="AA25" s="232">
        <f>+AA5+AA9+AA15+AA19+AA24</f>
        <v>56332000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18625336</v>
      </c>
      <c r="D28" s="155"/>
      <c r="E28" s="156">
        <v>38459000</v>
      </c>
      <c r="F28" s="60">
        <v>38459000</v>
      </c>
      <c r="G28" s="60">
        <v>2450868</v>
      </c>
      <c r="H28" s="60"/>
      <c r="I28" s="60">
        <v>5685843</v>
      </c>
      <c r="J28" s="60">
        <v>8136711</v>
      </c>
      <c r="K28" s="60">
        <v>5685843</v>
      </c>
      <c r="L28" s="60">
        <v>7719452</v>
      </c>
      <c r="M28" s="60">
        <v>7719452</v>
      </c>
      <c r="N28" s="60">
        <v>21124747</v>
      </c>
      <c r="O28" s="60">
        <v>352031</v>
      </c>
      <c r="P28" s="60">
        <v>1192775</v>
      </c>
      <c r="Q28" s="60">
        <v>2360234</v>
      </c>
      <c r="R28" s="60">
        <v>3905040</v>
      </c>
      <c r="S28" s="60">
        <v>3055395</v>
      </c>
      <c r="T28" s="60">
        <v>3542105</v>
      </c>
      <c r="U28" s="60">
        <v>8091550</v>
      </c>
      <c r="V28" s="60">
        <v>14689050</v>
      </c>
      <c r="W28" s="60">
        <v>47855548</v>
      </c>
      <c r="X28" s="60">
        <v>38459000</v>
      </c>
      <c r="Y28" s="60">
        <v>9396548</v>
      </c>
      <c r="Z28" s="140">
        <v>24.43</v>
      </c>
      <c r="AA28" s="155">
        <v>38459000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>
        <v>720246</v>
      </c>
      <c r="I29" s="60">
        <v>1192189</v>
      </c>
      <c r="J29" s="60">
        <v>1912435</v>
      </c>
      <c r="K29" s="60">
        <v>1192189</v>
      </c>
      <c r="L29" s="60"/>
      <c r="M29" s="60"/>
      <c r="N29" s="60">
        <v>1192189</v>
      </c>
      <c r="O29" s="60">
        <v>233022</v>
      </c>
      <c r="P29" s="60">
        <v>19692</v>
      </c>
      <c r="Q29" s="60"/>
      <c r="R29" s="60">
        <v>252714</v>
      </c>
      <c r="S29" s="60">
        <v>869649</v>
      </c>
      <c r="T29" s="60">
        <v>392321</v>
      </c>
      <c r="U29" s="60">
        <v>3370575</v>
      </c>
      <c r="V29" s="60">
        <v>4632545</v>
      </c>
      <c r="W29" s="60">
        <v>7989883</v>
      </c>
      <c r="X29" s="60"/>
      <c r="Y29" s="60">
        <v>7989883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18625336</v>
      </c>
      <c r="D32" s="210">
        <f>SUM(D28:D31)</f>
        <v>0</v>
      </c>
      <c r="E32" s="211">
        <f t="shared" si="5"/>
        <v>38459000</v>
      </c>
      <c r="F32" s="77">
        <f t="shared" si="5"/>
        <v>38459000</v>
      </c>
      <c r="G32" s="77">
        <f t="shared" si="5"/>
        <v>2450868</v>
      </c>
      <c r="H32" s="77">
        <f t="shared" si="5"/>
        <v>720246</v>
      </c>
      <c r="I32" s="77">
        <f t="shared" si="5"/>
        <v>6878032</v>
      </c>
      <c r="J32" s="77">
        <f t="shared" si="5"/>
        <v>10049146</v>
      </c>
      <c r="K32" s="77">
        <f t="shared" si="5"/>
        <v>6878032</v>
      </c>
      <c r="L32" s="77">
        <f t="shared" si="5"/>
        <v>7719452</v>
      </c>
      <c r="M32" s="77">
        <f t="shared" si="5"/>
        <v>7719452</v>
      </c>
      <c r="N32" s="77">
        <f t="shared" si="5"/>
        <v>22316936</v>
      </c>
      <c r="O32" s="77">
        <f t="shared" si="5"/>
        <v>585053</v>
      </c>
      <c r="P32" s="77">
        <f t="shared" si="5"/>
        <v>1212467</v>
      </c>
      <c r="Q32" s="77">
        <f t="shared" si="5"/>
        <v>2360234</v>
      </c>
      <c r="R32" s="77">
        <f t="shared" si="5"/>
        <v>4157754</v>
      </c>
      <c r="S32" s="77">
        <f t="shared" si="5"/>
        <v>3925044</v>
      </c>
      <c r="T32" s="77">
        <f t="shared" si="5"/>
        <v>3934426</v>
      </c>
      <c r="U32" s="77">
        <f t="shared" si="5"/>
        <v>11462125</v>
      </c>
      <c r="V32" s="77">
        <f t="shared" si="5"/>
        <v>19321595</v>
      </c>
      <c r="W32" s="77">
        <f t="shared" si="5"/>
        <v>55845431</v>
      </c>
      <c r="X32" s="77">
        <f t="shared" si="5"/>
        <v>38459000</v>
      </c>
      <c r="Y32" s="77">
        <f t="shared" si="5"/>
        <v>17386431</v>
      </c>
      <c r="Z32" s="212">
        <f>+IF(X32&lt;&gt;0,+(Y32/X32)*100,0)</f>
        <v>45.20770430848436</v>
      </c>
      <c r="AA32" s="79">
        <f>SUM(AA28:AA31)</f>
        <v>38459000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>
        <v>60930</v>
      </c>
      <c r="P33" s="60"/>
      <c r="Q33" s="60"/>
      <c r="R33" s="60">
        <v>60930</v>
      </c>
      <c r="S33" s="60"/>
      <c r="T33" s="60">
        <v>16226</v>
      </c>
      <c r="U33" s="60">
        <v>3027748</v>
      </c>
      <c r="V33" s="60">
        <v>3043974</v>
      </c>
      <c r="W33" s="60">
        <v>3104904</v>
      </c>
      <c r="X33" s="60"/>
      <c r="Y33" s="60">
        <v>3104904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13550000</v>
      </c>
      <c r="F34" s="60">
        <v>13550000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>
        <v>4047148</v>
      </c>
      <c r="T34" s="60"/>
      <c r="U34" s="60"/>
      <c r="V34" s="60">
        <v>4047148</v>
      </c>
      <c r="W34" s="60">
        <v>4047148</v>
      </c>
      <c r="X34" s="60">
        <v>13550000</v>
      </c>
      <c r="Y34" s="60">
        <v>-9502852</v>
      </c>
      <c r="Z34" s="140">
        <v>-70.13</v>
      </c>
      <c r="AA34" s="62">
        <v>13550000</v>
      </c>
    </row>
    <row r="35" spans="1:27" ht="13.5">
      <c r="A35" s="237" t="s">
        <v>53</v>
      </c>
      <c r="B35" s="136"/>
      <c r="C35" s="155">
        <v>606673</v>
      </c>
      <c r="D35" s="155"/>
      <c r="E35" s="156">
        <v>4323000</v>
      </c>
      <c r="F35" s="60">
        <v>4323000</v>
      </c>
      <c r="G35" s="60"/>
      <c r="H35" s="60"/>
      <c r="I35" s="60">
        <v>397241</v>
      </c>
      <c r="J35" s="60">
        <v>397241</v>
      </c>
      <c r="K35" s="60">
        <v>397241</v>
      </c>
      <c r="L35" s="60">
        <v>519480</v>
      </c>
      <c r="M35" s="60">
        <v>519480</v>
      </c>
      <c r="N35" s="60">
        <v>1436201</v>
      </c>
      <c r="O35" s="60">
        <v>187610</v>
      </c>
      <c r="P35" s="60">
        <v>360437</v>
      </c>
      <c r="Q35" s="60">
        <v>101951</v>
      </c>
      <c r="R35" s="60">
        <v>649998</v>
      </c>
      <c r="S35" s="60">
        <v>189500</v>
      </c>
      <c r="T35" s="60">
        <v>92274</v>
      </c>
      <c r="U35" s="60">
        <v>290303</v>
      </c>
      <c r="V35" s="60">
        <v>572077</v>
      </c>
      <c r="W35" s="60">
        <v>3055517</v>
      </c>
      <c r="X35" s="60">
        <v>4322500</v>
      </c>
      <c r="Y35" s="60">
        <v>-1266983</v>
      </c>
      <c r="Z35" s="140">
        <v>-29.31</v>
      </c>
      <c r="AA35" s="62">
        <v>4323000</v>
      </c>
    </row>
    <row r="36" spans="1:27" ht="13.5">
      <c r="A36" s="238" t="s">
        <v>139</v>
      </c>
      <c r="B36" s="149"/>
      <c r="C36" s="222">
        <f aca="true" t="shared" si="6" ref="C36:Y36">SUM(C32:C35)</f>
        <v>19232009</v>
      </c>
      <c r="D36" s="222">
        <f>SUM(D32:D35)</f>
        <v>0</v>
      </c>
      <c r="E36" s="218">
        <f t="shared" si="6"/>
        <v>56332000</v>
      </c>
      <c r="F36" s="220">
        <f t="shared" si="6"/>
        <v>56332000</v>
      </c>
      <c r="G36" s="220">
        <f t="shared" si="6"/>
        <v>2450868</v>
      </c>
      <c r="H36" s="220">
        <f t="shared" si="6"/>
        <v>720246</v>
      </c>
      <c r="I36" s="220">
        <f t="shared" si="6"/>
        <v>7275273</v>
      </c>
      <c r="J36" s="220">
        <f t="shared" si="6"/>
        <v>10446387</v>
      </c>
      <c r="K36" s="220">
        <f t="shared" si="6"/>
        <v>7275273</v>
      </c>
      <c r="L36" s="220">
        <f t="shared" si="6"/>
        <v>8238932</v>
      </c>
      <c r="M36" s="220">
        <f t="shared" si="6"/>
        <v>8238932</v>
      </c>
      <c r="N36" s="220">
        <f t="shared" si="6"/>
        <v>23753137</v>
      </c>
      <c r="O36" s="220">
        <f t="shared" si="6"/>
        <v>833593</v>
      </c>
      <c r="P36" s="220">
        <f t="shared" si="6"/>
        <v>1572904</v>
      </c>
      <c r="Q36" s="220">
        <f t="shared" si="6"/>
        <v>2462185</v>
      </c>
      <c r="R36" s="220">
        <f t="shared" si="6"/>
        <v>4868682</v>
      </c>
      <c r="S36" s="220">
        <f t="shared" si="6"/>
        <v>8161692</v>
      </c>
      <c r="T36" s="220">
        <f t="shared" si="6"/>
        <v>4042926</v>
      </c>
      <c r="U36" s="220">
        <f t="shared" si="6"/>
        <v>14780176</v>
      </c>
      <c r="V36" s="220">
        <f t="shared" si="6"/>
        <v>26984794</v>
      </c>
      <c r="W36" s="220">
        <f t="shared" si="6"/>
        <v>66053000</v>
      </c>
      <c r="X36" s="220">
        <f t="shared" si="6"/>
        <v>56331500</v>
      </c>
      <c r="Y36" s="220">
        <f t="shared" si="6"/>
        <v>9721500</v>
      </c>
      <c r="Z36" s="221">
        <f>+IF(X36&lt;&gt;0,+(Y36/X36)*100,0)</f>
        <v>17.257662231611086</v>
      </c>
      <c r="AA36" s="239">
        <f>SUM(AA32:AA35)</f>
        <v>56332000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3387460</v>
      </c>
      <c r="D6" s="155"/>
      <c r="E6" s="59">
        <v>5000</v>
      </c>
      <c r="F6" s="60">
        <v>5000</v>
      </c>
      <c r="G6" s="60">
        <v>2087933</v>
      </c>
      <c r="H6" s="60">
        <v>1242738</v>
      </c>
      <c r="I6" s="60">
        <v>1242738</v>
      </c>
      <c r="J6" s="60">
        <v>1242738</v>
      </c>
      <c r="K6" s="60">
        <v>41137983</v>
      </c>
      <c r="L6" s="60">
        <v>32667841</v>
      </c>
      <c r="M6" s="60">
        <v>32667841</v>
      </c>
      <c r="N6" s="60">
        <v>32667841</v>
      </c>
      <c r="O6" s="60">
        <v>30313946</v>
      </c>
      <c r="P6" s="60">
        <v>22109169</v>
      </c>
      <c r="Q6" s="60">
        <v>14874640</v>
      </c>
      <c r="R6" s="60">
        <v>14874640</v>
      </c>
      <c r="S6" s="60">
        <v>45115216</v>
      </c>
      <c r="T6" s="60">
        <v>35854425</v>
      </c>
      <c r="U6" s="60">
        <v>11126446</v>
      </c>
      <c r="V6" s="60">
        <v>11126446</v>
      </c>
      <c r="W6" s="60">
        <v>11126446</v>
      </c>
      <c r="X6" s="60">
        <v>5000</v>
      </c>
      <c r="Y6" s="60">
        <v>11121446</v>
      </c>
      <c r="Z6" s="140">
        <v>222428.92</v>
      </c>
      <c r="AA6" s="62">
        <v>5000</v>
      </c>
    </row>
    <row r="7" spans="1:27" ht="13.5">
      <c r="A7" s="249" t="s">
        <v>144</v>
      </c>
      <c r="B7" s="182"/>
      <c r="C7" s="155">
        <v>9749654</v>
      </c>
      <c r="D7" s="155"/>
      <c r="E7" s="59">
        <v>33621620</v>
      </c>
      <c r="F7" s="60">
        <v>33621620</v>
      </c>
      <c r="G7" s="60">
        <v>46817878</v>
      </c>
      <c r="H7" s="60">
        <v>39525510</v>
      </c>
      <c r="I7" s="60">
        <v>24564762</v>
      </c>
      <c r="J7" s="60">
        <v>24564762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33621620</v>
      </c>
      <c r="Y7" s="60">
        <v>-33621620</v>
      </c>
      <c r="Z7" s="140">
        <v>-100</v>
      </c>
      <c r="AA7" s="62">
        <v>33621620</v>
      </c>
    </row>
    <row r="8" spans="1:27" ht="13.5">
      <c r="A8" s="249" t="s">
        <v>145</v>
      </c>
      <c r="B8" s="182"/>
      <c r="C8" s="155">
        <v>61126992</v>
      </c>
      <c r="D8" s="155"/>
      <c r="E8" s="59">
        <v>59411819</v>
      </c>
      <c r="F8" s="60">
        <v>59411819</v>
      </c>
      <c r="G8" s="60">
        <v>36429997</v>
      </c>
      <c r="H8" s="60">
        <v>7375755</v>
      </c>
      <c r="I8" s="60">
        <v>55391989</v>
      </c>
      <c r="J8" s="60">
        <v>55391989</v>
      </c>
      <c r="K8" s="60">
        <v>54151449</v>
      </c>
      <c r="L8" s="60">
        <v>61379286</v>
      </c>
      <c r="M8" s="60">
        <v>61379286</v>
      </c>
      <c r="N8" s="60">
        <v>61379286</v>
      </c>
      <c r="O8" s="60">
        <v>55329214</v>
      </c>
      <c r="P8" s="60">
        <v>56935938</v>
      </c>
      <c r="Q8" s="60">
        <v>56817271</v>
      </c>
      <c r="R8" s="60">
        <v>56817271</v>
      </c>
      <c r="S8" s="60">
        <v>60269728</v>
      </c>
      <c r="T8" s="60">
        <v>61187014</v>
      </c>
      <c r="U8" s="60">
        <v>63158704</v>
      </c>
      <c r="V8" s="60">
        <v>63158704</v>
      </c>
      <c r="W8" s="60">
        <v>63158704</v>
      </c>
      <c r="X8" s="60">
        <v>59411819</v>
      </c>
      <c r="Y8" s="60">
        <v>3746885</v>
      </c>
      <c r="Z8" s="140">
        <v>6.31</v>
      </c>
      <c r="AA8" s="62">
        <v>59411819</v>
      </c>
    </row>
    <row r="9" spans="1:27" ht="13.5">
      <c r="A9" s="249" t="s">
        <v>146</v>
      </c>
      <c r="B9" s="182"/>
      <c r="C9" s="155">
        <v>18221617</v>
      </c>
      <c r="D9" s="155"/>
      <c r="E9" s="59">
        <v>834074</v>
      </c>
      <c r="F9" s="60">
        <v>834074</v>
      </c>
      <c r="G9" s="60">
        <v>2394103</v>
      </c>
      <c r="H9" s="60">
        <v>4278101</v>
      </c>
      <c r="I9" s="60">
        <v>2495753</v>
      </c>
      <c r="J9" s="60">
        <v>2495753</v>
      </c>
      <c r="K9" s="60">
        <v>2262908</v>
      </c>
      <c r="L9" s="60">
        <v>5424779</v>
      </c>
      <c r="M9" s="60">
        <v>5424779</v>
      </c>
      <c r="N9" s="60">
        <v>5424779</v>
      </c>
      <c r="O9" s="60">
        <v>4791661</v>
      </c>
      <c r="P9" s="60"/>
      <c r="Q9" s="60"/>
      <c r="R9" s="60"/>
      <c r="S9" s="60">
        <v>2209492</v>
      </c>
      <c r="T9" s="60">
        <v>3150222</v>
      </c>
      <c r="U9" s="60">
        <v>4274100</v>
      </c>
      <c r="V9" s="60">
        <v>4274100</v>
      </c>
      <c r="W9" s="60">
        <v>4274100</v>
      </c>
      <c r="X9" s="60">
        <v>834074</v>
      </c>
      <c r="Y9" s="60">
        <v>3440026</v>
      </c>
      <c r="Z9" s="140">
        <v>412.44</v>
      </c>
      <c r="AA9" s="62">
        <v>834074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3562404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>
        <v>9207612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92485723</v>
      </c>
      <c r="D12" s="168">
        <f>SUM(D6:D11)</f>
        <v>0</v>
      </c>
      <c r="E12" s="72">
        <f t="shared" si="0"/>
        <v>93872513</v>
      </c>
      <c r="F12" s="73">
        <f t="shared" si="0"/>
        <v>93872513</v>
      </c>
      <c r="G12" s="73">
        <f t="shared" si="0"/>
        <v>100499927</v>
      </c>
      <c r="H12" s="73">
        <f t="shared" si="0"/>
        <v>52422104</v>
      </c>
      <c r="I12" s="73">
        <f t="shared" si="0"/>
        <v>83695242</v>
      </c>
      <c r="J12" s="73">
        <f t="shared" si="0"/>
        <v>83695242</v>
      </c>
      <c r="K12" s="73">
        <f t="shared" si="0"/>
        <v>97552340</v>
      </c>
      <c r="L12" s="73">
        <f t="shared" si="0"/>
        <v>99471906</v>
      </c>
      <c r="M12" s="73">
        <f t="shared" si="0"/>
        <v>99471906</v>
      </c>
      <c r="N12" s="73">
        <f t="shared" si="0"/>
        <v>99471906</v>
      </c>
      <c r="O12" s="73">
        <f t="shared" si="0"/>
        <v>90434821</v>
      </c>
      <c r="P12" s="73">
        <f t="shared" si="0"/>
        <v>79045107</v>
      </c>
      <c r="Q12" s="73">
        <f t="shared" si="0"/>
        <v>71691911</v>
      </c>
      <c r="R12" s="73">
        <f t="shared" si="0"/>
        <v>71691911</v>
      </c>
      <c r="S12" s="73">
        <f t="shared" si="0"/>
        <v>107594436</v>
      </c>
      <c r="T12" s="73">
        <f t="shared" si="0"/>
        <v>100191661</v>
      </c>
      <c r="U12" s="73">
        <f t="shared" si="0"/>
        <v>78559250</v>
      </c>
      <c r="V12" s="73">
        <f t="shared" si="0"/>
        <v>78559250</v>
      </c>
      <c r="W12" s="73">
        <f t="shared" si="0"/>
        <v>78559250</v>
      </c>
      <c r="X12" s="73">
        <f t="shared" si="0"/>
        <v>93872513</v>
      </c>
      <c r="Y12" s="73">
        <f t="shared" si="0"/>
        <v>-15313263</v>
      </c>
      <c r="Z12" s="170">
        <f>+IF(X12&lt;&gt;0,+(Y12/X12)*100,0)</f>
        <v>-16.312829507397975</v>
      </c>
      <c r="AA12" s="74">
        <f>SUM(AA6:AA11)</f>
        <v>93872513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>
        <v>3385193</v>
      </c>
      <c r="J15" s="60">
        <v>3385193</v>
      </c>
      <c r="K15" s="60">
        <v>3385928</v>
      </c>
      <c r="L15" s="60">
        <v>3385928</v>
      </c>
      <c r="M15" s="60">
        <v>3385928</v>
      </c>
      <c r="N15" s="60">
        <v>3385928</v>
      </c>
      <c r="O15" s="60">
        <v>3381379</v>
      </c>
      <c r="P15" s="60">
        <v>3385578</v>
      </c>
      <c r="Q15" s="60">
        <v>3385528</v>
      </c>
      <c r="R15" s="60">
        <v>3385528</v>
      </c>
      <c r="S15" s="60">
        <v>3385529</v>
      </c>
      <c r="T15" s="60">
        <v>3398289</v>
      </c>
      <c r="U15" s="60">
        <v>3396289</v>
      </c>
      <c r="V15" s="60">
        <v>3396289</v>
      </c>
      <c r="W15" s="60">
        <v>3396289</v>
      </c>
      <c r="X15" s="60"/>
      <c r="Y15" s="60">
        <v>3396289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58795000</v>
      </c>
      <c r="D17" s="155"/>
      <c r="E17" s="59">
        <v>88407749</v>
      </c>
      <c r="F17" s="60">
        <v>88407749</v>
      </c>
      <c r="G17" s="60">
        <v>88094749</v>
      </c>
      <c r="H17" s="60"/>
      <c r="I17" s="60"/>
      <c r="J17" s="60"/>
      <c r="K17" s="60"/>
      <c r="L17" s="60">
        <v>58795000</v>
      </c>
      <c r="M17" s="60">
        <v>58795000</v>
      </c>
      <c r="N17" s="60">
        <v>58795000</v>
      </c>
      <c r="O17" s="60">
        <v>58795000</v>
      </c>
      <c r="P17" s="60">
        <v>58795000</v>
      </c>
      <c r="Q17" s="60">
        <v>58795000</v>
      </c>
      <c r="R17" s="60">
        <v>58795000</v>
      </c>
      <c r="S17" s="60">
        <v>58795000</v>
      </c>
      <c r="T17" s="60">
        <v>58795000</v>
      </c>
      <c r="U17" s="60">
        <v>58795000</v>
      </c>
      <c r="V17" s="60">
        <v>58795000</v>
      </c>
      <c r="W17" s="60">
        <v>58795000</v>
      </c>
      <c r="X17" s="60">
        <v>88407749</v>
      </c>
      <c r="Y17" s="60">
        <v>-29612749</v>
      </c>
      <c r="Z17" s="140">
        <v>-33.5</v>
      </c>
      <c r="AA17" s="62">
        <v>88407749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254740544</v>
      </c>
      <c r="D19" s="155"/>
      <c r="E19" s="59">
        <v>267598475</v>
      </c>
      <c r="F19" s="60">
        <v>267598475</v>
      </c>
      <c r="G19" s="60">
        <v>142170000</v>
      </c>
      <c r="H19" s="60">
        <v>380096719</v>
      </c>
      <c r="I19" s="60">
        <v>338161859</v>
      </c>
      <c r="J19" s="60">
        <v>338161859</v>
      </c>
      <c r="K19" s="60">
        <v>319397937</v>
      </c>
      <c r="L19" s="60">
        <v>253952159</v>
      </c>
      <c r="M19" s="60">
        <v>253952159</v>
      </c>
      <c r="N19" s="60">
        <v>253952159</v>
      </c>
      <c r="O19" s="60">
        <v>261126480</v>
      </c>
      <c r="P19" s="60">
        <v>272755396</v>
      </c>
      <c r="Q19" s="60">
        <v>272885489</v>
      </c>
      <c r="R19" s="60">
        <v>272885489</v>
      </c>
      <c r="S19" s="60">
        <v>270825012</v>
      </c>
      <c r="T19" s="60">
        <v>271562126</v>
      </c>
      <c r="U19" s="60">
        <v>286542661</v>
      </c>
      <c r="V19" s="60">
        <v>286542661</v>
      </c>
      <c r="W19" s="60">
        <v>286542661</v>
      </c>
      <c r="X19" s="60">
        <v>267598475</v>
      </c>
      <c r="Y19" s="60">
        <v>18944186</v>
      </c>
      <c r="Z19" s="140">
        <v>7.08</v>
      </c>
      <c r="AA19" s="62">
        <v>267598475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54178</v>
      </c>
      <c r="D22" s="155"/>
      <c r="E22" s="59">
        <v>35466</v>
      </c>
      <c r="F22" s="60">
        <v>35466</v>
      </c>
      <c r="G22" s="60">
        <v>18268</v>
      </c>
      <c r="H22" s="60"/>
      <c r="I22" s="60"/>
      <c r="J22" s="60"/>
      <c r="K22" s="60"/>
      <c r="L22" s="60">
        <v>18268</v>
      </c>
      <c r="M22" s="60">
        <v>18268</v>
      </c>
      <c r="N22" s="60">
        <v>18268</v>
      </c>
      <c r="O22" s="60">
        <v>18268</v>
      </c>
      <c r="P22" s="60"/>
      <c r="Q22" s="60">
        <v>18268</v>
      </c>
      <c r="R22" s="60">
        <v>18268</v>
      </c>
      <c r="S22" s="60">
        <v>18268</v>
      </c>
      <c r="T22" s="60">
        <v>18268</v>
      </c>
      <c r="U22" s="60">
        <v>18268</v>
      </c>
      <c r="V22" s="60">
        <v>18268</v>
      </c>
      <c r="W22" s="60">
        <v>18268</v>
      </c>
      <c r="X22" s="60">
        <v>35466</v>
      </c>
      <c r="Y22" s="60">
        <v>-17198</v>
      </c>
      <c r="Z22" s="140">
        <v>-48.49</v>
      </c>
      <c r="AA22" s="62">
        <v>35466</v>
      </c>
    </row>
    <row r="23" spans="1:27" ht="13.5">
      <c r="A23" s="249" t="s">
        <v>158</v>
      </c>
      <c r="B23" s="182"/>
      <c r="C23" s="155">
        <v>70945</v>
      </c>
      <c r="D23" s="155"/>
      <c r="E23" s="59">
        <v>70945</v>
      </c>
      <c r="F23" s="60">
        <v>70945</v>
      </c>
      <c r="G23" s="159">
        <v>1275499</v>
      </c>
      <c r="H23" s="159"/>
      <c r="I23" s="159"/>
      <c r="J23" s="60"/>
      <c r="K23" s="159"/>
      <c r="L23" s="159">
        <v>70945</v>
      </c>
      <c r="M23" s="60">
        <v>70945</v>
      </c>
      <c r="N23" s="159">
        <v>70945</v>
      </c>
      <c r="O23" s="159">
        <v>70945</v>
      </c>
      <c r="P23" s="159"/>
      <c r="Q23" s="60">
        <v>70945</v>
      </c>
      <c r="R23" s="159">
        <v>70945</v>
      </c>
      <c r="S23" s="159">
        <v>70945</v>
      </c>
      <c r="T23" s="60">
        <v>70945</v>
      </c>
      <c r="U23" s="159">
        <v>70945</v>
      </c>
      <c r="V23" s="159">
        <v>70945</v>
      </c>
      <c r="W23" s="159">
        <v>70945</v>
      </c>
      <c r="X23" s="60">
        <v>70945</v>
      </c>
      <c r="Y23" s="159"/>
      <c r="Z23" s="141"/>
      <c r="AA23" s="225">
        <v>70945</v>
      </c>
    </row>
    <row r="24" spans="1:27" ht="13.5">
      <c r="A24" s="250" t="s">
        <v>57</v>
      </c>
      <c r="B24" s="253"/>
      <c r="C24" s="168">
        <f aca="true" t="shared" si="1" ref="C24:Y24">SUM(C15:C23)</f>
        <v>313660667</v>
      </c>
      <c r="D24" s="168">
        <f>SUM(D15:D23)</f>
        <v>0</v>
      </c>
      <c r="E24" s="76">
        <f t="shared" si="1"/>
        <v>356112635</v>
      </c>
      <c r="F24" s="77">
        <f t="shared" si="1"/>
        <v>356112635</v>
      </c>
      <c r="G24" s="77">
        <f t="shared" si="1"/>
        <v>231558516</v>
      </c>
      <c r="H24" s="77">
        <f t="shared" si="1"/>
        <v>380096719</v>
      </c>
      <c r="I24" s="77">
        <f t="shared" si="1"/>
        <v>341547052</v>
      </c>
      <c r="J24" s="77">
        <f t="shared" si="1"/>
        <v>341547052</v>
      </c>
      <c r="K24" s="77">
        <f t="shared" si="1"/>
        <v>322783865</v>
      </c>
      <c r="L24" s="77">
        <f t="shared" si="1"/>
        <v>316222300</v>
      </c>
      <c r="M24" s="77">
        <f t="shared" si="1"/>
        <v>316222300</v>
      </c>
      <c r="N24" s="77">
        <f t="shared" si="1"/>
        <v>316222300</v>
      </c>
      <c r="O24" s="77">
        <f t="shared" si="1"/>
        <v>323392072</v>
      </c>
      <c r="P24" s="77">
        <f t="shared" si="1"/>
        <v>334935974</v>
      </c>
      <c r="Q24" s="77">
        <f t="shared" si="1"/>
        <v>335155230</v>
      </c>
      <c r="R24" s="77">
        <f t="shared" si="1"/>
        <v>335155230</v>
      </c>
      <c r="S24" s="77">
        <f t="shared" si="1"/>
        <v>333094754</v>
      </c>
      <c r="T24" s="77">
        <f t="shared" si="1"/>
        <v>333844628</v>
      </c>
      <c r="U24" s="77">
        <f t="shared" si="1"/>
        <v>348823163</v>
      </c>
      <c r="V24" s="77">
        <f t="shared" si="1"/>
        <v>348823163</v>
      </c>
      <c r="W24" s="77">
        <f t="shared" si="1"/>
        <v>348823163</v>
      </c>
      <c r="X24" s="77">
        <f t="shared" si="1"/>
        <v>356112635</v>
      </c>
      <c r="Y24" s="77">
        <f t="shared" si="1"/>
        <v>-7289472</v>
      </c>
      <c r="Z24" s="212">
        <f>+IF(X24&lt;&gt;0,+(Y24/X24)*100,0)</f>
        <v>-2.0469568567821246</v>
      </c>
      <c r="AA24" s="79">
        <f>SUM(AA15:AA23)</f>
        <v>356112635</v>
      </c>
    </row>
    <row r="25" spans="1:27" ht="13.5">
      <c r="A25" s="250" t="s">
        <v>159</v>
      </c>
      <c r="B25" s="251"/>
      <c r="C25" s="168">
        <f aca="true" t="shared" si="2" ref="C25:Y25">+C12+C24</f>
        <v>406146390</v>
      </c>
      <c r="D25" s="168">
        <f>+D12+D24</f>
        <v>0</v>
      </c>
      <c r="E25" s="72">
        <f t="shared" si="2"/>
        <v>449985148</v>
      </c>
      <c r="F25" s="73">
        <f t="shared" si="2"/>
        <v>449985148</v>
      </c>
      <c r="G25" s="73">
        <f t="shared" si="2"/>
        <v>332058443</v>
      </c>
      <c r="H25" s="73">
        <f t="shared" si="2"/>
        <v>432518823</v>
      </c>
      <c r="I25" s="73">
        <f t="shared" si="2"/>
        <v>425242294</v>
      </c>
      <c r="J25" s="73">
        <f t="shared" si="2"/>
        <v>425242294</v>
      </c>
      <c r="K25" s="73">
        <f t="shared" si="2"/>
        <v>420336205</v>
      </c>
      <c r="L25" s="73">
        <f t="shared" si="2"/>
        <v>415694206</v>
      </c>
      <c r="M25" s="73">
        <f t="shared" si="2"/>
        <v>415694206</v>
      </c>
      <c r="N25" s="73">
        <f t="shared" si="2"/>
        <v>415694206</v>
      </c>
      <c r="O25" s="73">
        <f t="shared" si="2"/>
        <v>413826893</v>
      </c>
      <c r="P25" s="73">
        <f t="shared" si="2"/>
        <v>413981081</v>
      </c>
      <c r="Q25" s="73">
        <f t="shared" si="2"/>
        <v>406847141</v>
      </c>
      <c r="R25" s="73">
        <f t="shared" si="2"/>
        <v>406847141</v>
      </c>
      <c r="S25" s="73">
        <f t="shared" si="2"/>
        <v>440689190</v>
      </c>
      <c r="T25" s="73">
        <f t="shared" si="2"/>
        <v>434036289</v>
      </c>
      <c r="U25" s="73">
        <f t="shared" si="2"/>
        <v>427382413</v>
      </c>
      <c r="V25" s="73">
        <f t="shared" si="2"/>
        <v>427382413</v>
      </c>
      <c r="W25" s="73">
        <f t="shared" si="2"/>
        <v>427382413</v>
      </c>
      <c r="X25" s="73">
        <f t="shared" si="2"/>
        <v>449985148</v>
      </c>
      <c r="Y25" s="73">
        <f t="shared" si="2"/>
        <v>-22602735</v>
      </c>
      <c r="Z25" s="170">
        <f>+IF(X25&lt;&gt;0,+(Y25/X25)*100,0)</f>
        <v>-5.022995781185205</v>
      </c>
      <c r="AA25" s="74">
        <f>+AA12+AA24</f>
        <v>449985148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1955366</v>
      </c>
      <c r="D30" s="155"/>
      <c r="E30" s="59">
        <v>6939705</v>
      </c>
      <c r="F30" s="60">
        <v>6939705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6939705</v>
      </c>
      <c r="Y30" s="60">
        <v>-6939705</v>
      </c>
      <c r="Z30" s="140">
        <v>-100</v>
      </c>
      <c r="AA30" s="62">
        <v>6939705</v>
      </c>
    </row>
    <row r="31" spans="1:27" ht="13.5">
      <c r="A31" s="249" t="s">
        <v>163</v>
      </c>
      <c r="B31" s="182"/>
      <c r="C31" s="155">
        <v>400255</v>
      </c>
      <c r="D31" s="155"/>
      <c r="E31" s="59">
        <v>452507</v>
      </c>
      <c r="F31" s="60">
        <v>452507</v>
      </c>
      <c r="G31" s="60">
        <v>450137</v>
      </c>
      <c r="H31" s="60">
        <v>379579</v>
      </c>
      <c r="I31" s="60">
        <v>378912</v>
      </c>
      <c r="J31" s="60">
        <v>378912</v>
      </c>
      <c r="K31" s="60">
        <v>369601</v>
      </c>
      <c r="L31" s="60">
        <v>358939</v>
      </c>
      <c r="M31" s="60">
        <v>358939</v>
      </c>
      <c r="N31" s="60">
        <v>358939</v>
      </c>
      <c r="O31" s="60">
        <v>359382</v>
      </c>
      <c r="P31" s="60">
        <v>360796</v>
      </c>
      <c r="Q31" s="60">
        <v>360796</v>
      </c>
      <c r="R31" s="60">
        <v>360796</v>
      </c>
      <c r="S31" s="60">
        <v>357696</v>
      </c>
      <c r="T31" s="60">
        <v>356538</v>
      </c>
      <c r="U31" s="60">
        <v>1724477</v>
      </c>
      <c r="V31" s="60">
        <v>1724477</v>
      </c>
      <c r="W31" s="60">
        <v>1724477</v>
      </c>
      <c r="X31" s="60">
        <v>452507</v>
      </c>
      <c r="Y31" s="60">
        <v>1271970</v>
      </c>
      <c r="Z31" s="140">
        <v>281.09</v>
      </c>
      <c r="AA31" s="62">
        <v>452507</v>
      </c>
    </row>
    <row r="32" spans="1:27" ht="13.5">
      <c r="A32" s="249" t="s">
        <v>164</v>
      </c>
      <c r="B32" s="182"/>
      <c r="C32" s="155">
        <v>46614314</v>
      </c>
      <c r="D32" s="155"/>
      <c r="E32" s="59">
        <v>43701891</v>
      </c>
      <c r="F32" s="60">
        <v>43701891</v>
      </c>
      <c r="G32" s="60">
        <v>24589369</v>
      </c>
      <c r="H32" s="60">
        <v>34339943</v>
      </c>
      <c r="I32" s="60">
        <v>28497623</v>
      </c>
      <c r="J32" s="60">
        <v>28497623</v>
      </c>
      <c r="K32" s="60">
        <v>24287673</v>
      </c>
      <c r="L32" s="60">
        <v>25715047</v>
      </c>
      <c r="M32" s="60">
        <v>25715047</v>
      </c>
      <c r="N32" s="60">
        <v>25715047</v>
      </c>
      <c r="O32" s="60">
        <v>19273604</v>
      </c>
      <c r="P32" s="60">
        <v>29867031</v>
      </c>
      <c r="Q32" s="60">
        <v>26825411</v>
      </c>
      <c r="R32" s="60">
        <v>26825411</v>
      </c>
      <c r="S32" s="60">
        <v>29039042</v>
      </c>
      <c r="T32" s="60">
        <v>24454879</v>
      </c>
      <c r="U32" s="60">
        <v>23162015</v>
      </c>
      <c r="V32" s="60">
        <v>23162015</v>
      </c>
      <c r="W32" s="60">
        <v>23162015</v>
      </c>
      <c r="X32" s="60">
        <v>43701891</v>
      </c>
      <c r="Y32" s="60">
        <v>-20539876</v>
      </c>
      <c r="Z32" s="140">
        <v>-47</v>
      </c>
      <c r="AA32" s="62">
        <v>43701891</v>
      </c>
    </row>
    <row r="33" spans="1:27" ht="13.5">
      <c r="A33" s="249" t="s">
        <v>165</v>
      </c>
      <c r="B33" s="182"/>
      <c r="C33" s="155">
        <v>9243186</v>
      </c>
      <c r="D33" s="155"/>
      <c r="E33" s="59"/>
      <c r="F33" s="60"/>
      <c r="G33" s="60">
        <v>10551436</v>
      </c>
      <c r="H33" s="60">
        <v>12125078</v>
      </c>
      <c r="I33" s="60">
        <v>12063661</v>
      </c>
      <c r="J33" s="60">
        <v>12063661</v>
      </c>
      <c r="K33" s="60">
        <v>12063661</v>
      </c>
      <c r="L33" s="60">
        <v>12208870</v>
      </c>
      <c r="M33" s="60">
        <v>12208870</v>
      </c>
      <c r="N33" s="60">
        <v>12208870</v>
      </c>
      <c r="O33" s="60">
        <v>12208948</v>
      </c>
      <c r="P33" s="60">
        <v>12212605</v>
      </c>
      <c r="Q33" s="60">
        <v>12147835</v>
      </c>
      <c r="R33" s="60">
        <v>12147835</v>
      </c>
      <c r="S33" s="60">
        <v>14517232</v>
      </c>
      <c r="T33" s="60">
        <v>15305568</v>
      </c>
      <c r="U33" s="60">
        <v>15272697</v>
      </c>
      <c r="V33" s="60">
        <v>15272697</v>
      </c>
      <c r="W33" s="60">
        <v>15272697</v>
      </c>
      <c r="X33" s="60"/>
      <c r="Y33" s="60">
        <v>15272697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58213121</v>
      </c>
      <c r="D34" s="168">
        <f>SUM(D29:D33)</f>
        <v>0</v>
      </c>
      <c r="E34" s="72">
        <f t="shared" si="3"/>
        <v>51094103</v>
      </c>
      <c r="F34" s="73">
        <f t="shared" si="3"/>
        <v>51094103</v>
      </c>
      <c r="G34" s="73">
        <f t="shared" si="3"/>
        <v>35590942</v>
      </c>
      <c r="H34" s="73">
        <f t="shared" si="3"/>
        <v>46844600</v>
      </c>
      <c r="I34" s="73">
        <f t="shared" si="3"/>
        <v>40940196</v>
      </c>
      <c r="J34" s="73">
        <f t="shared" si="3"/>
        <v>40940196</v>
      </c>
      <c r="K34" s="73">
        <f t="shared" si="3"/>
        <v>36720935</v>
      </c>
      <c r="L34" s="73">
        <f t="shared" si="3"/>
        <v>38282856</v>
      </c>
      <c r="M34" s="73">
        <f t="shared" si="3"/>
        <v>38282856</v>
      </c>
      <c r="N34" s="73">
        <f t="shared" si="3"/>
        <v>38282856</v>
      </c>
      <c r="O34" s="73">
        <f t="shared" si="3"/>
        <v>31841934</v>
      </c>
      <c r="P34" s="73">
        <f t="shared" si="3"/>
        <v>42440432</v>
      </c>
      <c r="Q34" s="73">
        <f t="shared" si="3"/>
        <v>39334042</v>
      </c>
      <c r="R34" s="73">
        <f t="shared" si="3"/>
        <v>39334042</v>
      </c>
      <c r="S34" s="73">
        <f t="shared" si="3"/>
        <v>43913970</v>
      </c>
      <c r="T34" s="73">
        <f t="shared" si="3"/>
        <v>40116985</v>
      </c>
      <c r="U34" s="73">
        <f t="shared" si="3"/>
        <v>40159189</v>
      </c>
      <c r="V34" s="73">
        <f t="shared" si="3"/>
        <v>40159189</v>
      </c>
      <c r="W34" s="73">
        <f t="shared" si="3"/>
        <v>40159189</v>
      </c>
      <c r="X34" s="73">
        <f t="shared" si="3"/>
        <v>51094103</v>
      </c>
      <c r="Y34" s="73">
        <f t="shared" si="3"/>
        <v>-10934914</v>
      </c>
      <c r="Z34" s="170">
        <f>+IF(X34&lt;&gt;0,+(Y34/X34)*100,0)</f>
        <v>-21.401518684064186</v>
      </c>
      <c r="AA34" s="74">
        <f>SUM(AA29:AA33)</f>
        <v>51094103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1736365</v>
      </c>
      <c r="D37" s="155"/>
      <c r="E37" s="59">
        <v>4614959</v>
      </c>
      <c r="F37" s="60">
        <v>4614959</v>
      </c>
      <c r="G37" s="60"/>
      <c r="H37" s="60">
        <v>4307326</v>
      </c>
      <c r="I37" s="60">
        <v>416219</v>
      </c>
      <c r="J37" s="60">
        <v>416219</v>
      </c>
      <c r="K37" s="60">
        <v>393508</v>
      </c>
      <c r="L37" s="60">
        <v>357492</v>
      </c>
      <c r="M37" s="60">
        <v>357492</v>
      </c>
      <c r="N37" s="60">
        <v>357492</v>
      </c>
      <c r="O37" s="60">
        <v>2609350</v>
      </c>
      <c r="P37" s="60">
        <v>2451769</v>
      </c>
      <c r="Q37" s="60">
        <v>2294204</v>
      </c>
      <c r="R37" s="60">
        <v>2294204</v>
      </c>
      <c r="S37" s="60">
        <v>7375751</v>
      </c>
      <c r="T37" s="60">
        <v>7025117</v>
      </c>
      <c r="U37" s="60">
        <v>6903768</v>
      </c>
      <c r="V37" s="60">
        <v>6903768</v>
      </c>
      <c r="W37" s="60">
        <v>6903768</v>
      </c>
      <c r="X37" s="60">
        <v>4614959</v>
      </c>
      <c r="Y37" s="60">
        <v>2288809</v>
      </c>
      <c r="Z37" s="140">
        <v>49.6</v>
      </c>
      <c r="AA37" s="62">
        <v>4614959</v>
      </c>
    </row>
    <row r="38" spans="1:27" ht="13.5">
      <c r="A38" s="249" t="s">
        <v>165</v>
      </c>
      <c r="B38" s="182"/>
      <c r="C38" s="155">
        <v>7418158</v>
      </c>
      <c r="D38" s="155"/>
      <c r="E38" s="59">
        <v>6267822</v>
      </c>
      <c r="F38" s="60">
        <v>6267822</v>
      </c>
      <c r="G38" s="60">
        <v>2033193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6267822</v>
      </c>
      <c r="Y38" s="60">
        <v>-6267822</v>
      </c>
      <c r="Z38" s="140">
        <v>-100</v>
      </c>
      <c r="AA38" s="62">
        <v>6267822</v>
      </c>
    </row>
    <row r="39" spans="1:27" ht="13.5">
      <c r="A39" s="250" t="s">
        <v>59</v>
      </c>
      <c r="B39" s="253"/>
      <c r="C39" s="168">
        <f aca="true" t="shared" si="4" ref="C39:Y39">SUM(C37:C38)</f>
        <v>9154523</v>
      </c>
      <c r="D39" s="168">
        <f>SUM(D37:D38)</f>
        <v>0</v>
      </c>
      <c r="E39" s="76">
        <f t="shared" si="4"/>
        <v>10882781</v>
      </c>
      <c r="F39" s="77">
        <f t="shared" si="4"/>
        <v>10882781</v>
      </c>
      <c r="G39" s="77">
        <f t="shared" si="4"/>
        <v>2033193</v>
      </c>
      <c r="H39" s="77">
        <f t="shared" si="4"/>
        <v>4307326</v>
      </c>
      <c r="I39" s="77">
        <f t="shared" si="4"/>
        <v>416219</v>
      </c>
      <c r="J39" s="77">
        <f t="shared" si="4"/>
        <v>416219</v>
      </c>
      <c r="K39" s="77">
        <f t="shared" si="4"/>
        <v>393508</v>
      </c>
      <c r="L39" s="77">
        <f t="shared" si="4"/>
        <v>357492</v>
      </c>
      <c r="M39" s="77">
        <f t="shared" si="4"/>
        <v>357492</v>
      </c>
      <c r="N39" s="77">
        <f t="shared" si="4"/>
        <v>357492</v>
      </c>
      <c r="O39" s="77">
        <f t="shared" si="4"/>
        <v>2609350</v>
      </c>
      <c r="P39" s="77">
        <f t="shared" si="4"/>
        <v>2451769</v>
      </c>
      <c r="Q39" s="77">
        <f t="shared" si="4"/>
        <v>2294204</v>
      </c>
      <c r="R39" s="77">
        <f t="shared" si="4"/>
        <v>2294204</v>
      </c>
      <c r="S39" s="77">
        <f t="shared" si="4"/>
        <v>7375751</v>
      </c>
      <c r="T39" s="77">
        <f t="shared" si="4"/>
        <v>7025117</v>
      </c>
      <c r="U39" s="77">
        <f t="shared" si="4"/>
        <v>6903768</v>
      </c>
      <c r="V39" s="77">
        <f t="shared" si="4"/>
        <v>6903768</v>
      </c>
      <c r="W39" s="77">
        <f t="shared" si="4"/>
        <v>6903768</v>
      </c>
      <c r="X39" s="77">
        <f t="shared" si="4"/>
        <v>10882781</v>
      </c>
      <c r="Y39" s="77">
        <f t="shared" si="4"/>
        <v>-3979013</v>
      </c>
      <c r="Z39" s="212">
        <f>+IF(X39&lt;&gt;0,+(Y39/X39)*100,0)</f>
        <v>-36.56246505373948</v>
      </c>
      <c r="AA39" s="79">
        <f>SUM(AA37:AA38)</f>
        <v>10882781</v>
      </c>
    </row>
    <row r="40" spans="1:27" ht="13.5">
      <c r="A40" s="250" t="s">
        <v>167</v>
      </c>
      <c r="B40" s="251"/>
      <c r="C40" s="168">
        <f aca="true" t="shared" si="5" ref="C40:Y40">+C34+C39</f>
        <v>67367644</v>
      </c>
      <c r="D40" s="168">
        <f>+D34+D39</f>
        <v>0</v>
      </c>
      <c r="E40" s="72">
        <f t="shared" si="5"/>
        <v>61976884</v>
      </c>
      <c r="F40" s="73">
        <f t="shared" si="5"/>
        <v>61976884</v>
      </c>
      <c r="G40" s="73">
        <f t="shared" si="5"/>
        <v>37624135</v>
      </c>
      <c r="H40" s="73">
        <f t="shared" si="5"/>
        <v>51151926</v>
      </c>
      <c r="I40" s="73">
        <f t="shared" si="5"/>
        <v>41356415</v>
      </c>
      <c r="J40" s="73">
        <f t="shared" si="5"/>
        <v>41356415</v>
      </c>
      <c r="K40" s="73">
        <f t="shared" si="5"/>
        <v>37114443</v>
      </c>
      <c r="L40" s="73">
        <f t="shared" si="5"/>
        <v>38640348</v>
      </c>
      <c r="M40" s="73">
        <f t="shared" si="5"/>
        <v>38640348</v>
      </c>
      <c r="N40" s="73">
        <f t="shared" si="5"/>
        <v>38640348</v>
      </c>
      <c r="O40" s="73">
        <f t="shared" si="5"/>
        <v>34451284</v>
      </c>
      <c r="P40" s="73">
        <f t="shared" si="5"/>
        <v>44892201</v>
      </c>
      <c r="Q40" s="73">
        <f t="shared" si="5"/>
        <v>41628246</v>
      </c>
      <c r="R40" s="73">
        <f t="shared" si="5"/>
        <v>41628246</v>
      </c>
      <c r="S40" s="73">
        <f t="shared" si="5"/>
        <v>51289721</v>
      </c>
      <c r="T40" s="73">
        <f t="shared" si="5"/>
        <v>47142102</v>
      </c>
      <c r="U40" s="73">
        <f t="shared" si="5"/>
        <v>47062957</v>
      </c>
      <c r="V40" s="73">
        <f t="shared" si="5"/>
        <v>47062957</v>
      </c>
      <c r="W40" s="73">
        <f t="shared" si="5"/>
        <v>47062957</v>
      </c>
      <c r="X40" s="73">
        <f t="shared" si="5"/>
        <v>61976884</v>
      </c>
      <c r="Y40" s="73">
        <f t="shared" si="5"/>
        <v>-14913927</v>
      </c>
      <c r="Z40" s="170">
        <f>+IF(X40&lt;&gt;0,+(Y40/X40)*100,0)</f>
        <v>-24.063692843931943</v>
      </c>
      <c r="AA40" s="74">
        <f>+AA34+AA39</f>
        <v>61976884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338778746</v>
      </c>
      <c r="D42" s="257">
        <f>+D25-D40</f>
        <v>0</v>
      </c>
      <c r="E42" s="258">
        <f t="shared" si="6"/>
        <v>388008264</v>
      </c>
      <c r="F42" s="259">
        <f t="shared" si="6"/>
        <v>388008264</v>
      </c>
      <c r="G42" s="259">
        <f t="shared" si="6"/>
        <v>294434308</v>
      </c>
      <c r="H42" s="259">
        <f t="shared" si="6"/>
        <v>381366897</v>
      </c>
      <c r="I42" s="259">
        <f t="shared" si="6"/>
        <v>383885879</v>
      </c>
      <c r="J42" s="259">
        <f t="shared" si="6"/>
        <v>383885879</v>
      </c>
      <c r="K42" s="259">
        <f t="shared" si="6"/>
        <v>383221762</v>
      </c>
      <c r="L42" s="259">
        <f t="shared" si="6"/>
        <v>377053858</v>
      </c>
      <c r="M42" s="259">
        <f t="shared" si="6"/>
        <v>377053858</v>
      </c>
      <c r="N42" s="259">
        <f t="shared" si="6"/>
        <v>377053858</v>
      </c>
      <c r="O42" s="259">
        <f t="shared" si="6"/>
        <v>379375609</v>
      </c>
      <c r="P42" s="259">
        <f t="shared" si="6"/>
        <v>369088880</v>
      </c>
      <c r="Q42" s="259">
        <f t="shared" si="6"/>
        <v>365218895</v>
      </c>
      <c r="R42" s="259">
        <f t="shared" si="6"/>
        <v>365218895</v>
      </c>
      <c r="S42" s="259">
        <f t="shared" si="6"/>
        <v>389399469</v>
      </c>
      <c r="T42" s="259">
        <f t="shared" si="6"/>
        <v>386894187</v>
      </c>
      <c r="U42" s="259">
        <f t="shared" si="6"/>
        <v>380319456</v>
      </c>
      <c r="V42" s="259">
        <f t="shared" si="6"/>
        <v>380319456</v>
      </c>
      <c r="W42" s="259">
        <f t="shared" si="6"/>
        <v>380319456</v>
      </c>
      <c r="X42" s="259">
        <f t="shared" si="6"/>
        <v>388008264</v>
      </c>
      <c r="Y42" s="259">
        <f t="shared" si="6"/>
        <v>-7688808</v>
      </c>
      <c r="Z42" s="260">
        <f>+IF(X42&lt;&gt;0,+(Y42/X42)*100,0)</f>
        <v>-1.9816093401557033</v>
      </c>
      <c r="AA42" s="261">
        <f>+AA25-AA40</f>
        <v>388008264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338778746</v>
      </c>
      <c r="D45" s="155"/>
      <c r="E45" s="59">
        <v>388008264</v>
      </c>
      <c r="F45" s="60">
        <v>388008264</v>
      </c>
      <c r="G45" s="60">
        <v>294434308</v>
      </c>
      <c r="H45" s="60">
        <v>381366897</v>
      </c>
      <c r="I45" s="60">
        <v>383885879</v>
      </c>
      <c r="J45" s="60">
        <v>383885879</v>
      </c>
      <c r="K45" s="60">
        <v>383221762</v>
      </c>
      <c r="L45" s="60">
        <v>377053858</v>
      </c>
      <c r="M45" s="60">
        <v>377053858</v>
      </c>
      <c r="N45" s="60">
        <v>377053858</v>
      </c>
      <c r="O45" s="60">
        <v>379375609</v>
      </c>
      <c r="P45" s="60">
        <v>369088880</v>
      </c>
      <c r="Q45" s="60">
        <v>365218895</v>
      </c>
      <c r="R45" s="60">
        <v>365218895</v>
      </c>
      <c r="S45" s="60">
        <v>389399469</v>
      </c>
      <c r="T45" s="60">
        <v>386894187</v>
      </c>
      <c r="U45" s="60">
        <v>380319456</v>
      </c>
      <c r="V45" s="60">
        <v>380319456</v>
      </c>
      <c r="W45" s="60">
        <v>380319456</v>
      </c>
      <c r="X45" s="60">
        <v>388008264</v>
      </c>
      <c r="Y45" s="60">
        <v>-7688808</v>
      </c>
      <c r="Z45" s="139">
        <v>-1.98</v>
      </c>
      <c r="AA45" s="62">
        <v>388008264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338778746</v>
      </c>
      <c r="D48" s="217">
        <f>SUM(D45:D47)</f>
        <v>0</v>
      </c>
      <c r="E48" s="264">
        <f t="shared" si="7"/>
        <v>388008264</v>
      </c>
      <c r="F48" s="219">
        <f t="shared" si="7"/>
        <v>388008264</v>
      </c>
      <c r="G48" s="219">
        <f t="shared" si="7"/>
        <v>294434308</v>
      </c>
      <c r="H48" s="219">
        <f t="shared" si="7"/>
        <v>381366897</v>
      </c>
      <c r="I48" s="219">
        <f t="shared" si="7"/>
        <v>383885879</v>
      </c>
      <c r="J48" s="219">
        <f t="shared" si="7"/>
        <v>383885879</v>
      </c>
      <c r="K48" s="219">
        <f t="shared" si="7"/>
        <v>383221762</v>
      </c>
      <c r="L48" s="219">
        <f t="shared" si="7"/>
        <v>377053858</v>
      </c>
      <c r="M48" s="219">
        <f t="shared" si="7"/>
        <v>377053858</v>
      </c>
      <c r="N48" s="219">
        <f t="shared" si="7"/>
        <v>377053858</v>
      </c>
      <c r="O48" s="219">
        <f t="shared" si="7"/>
        <v>379375609</v>
      </c>
      <c r="P48" s="219">
        <f t="shared" si="7"/>
        <v>369088880</v>
      </c>
      <c r="Q48" s="219">
        <f t="shared" si="7"/>
        <v>365218895</v>
      </c>
      <c r="R48" s="219">
        <f t="shared" si="7"/>
        <v>365218895</v>
      </c>
      <c r="S48" s="219">
        <f t="shared" si="7"/>
        <v>389399469</v>
      </c>
      <c r="T48" s="219">
        <f t="shared" si="7"/>
        <v>386894187</v>
      </c>
      <c r="U48" s="219">
        <f t="shared" si="7"/>
        <v>380319456</v>
      </c>
      <c r="V48" s="219">
        <f t="shared" si="7"/>
        <v>380319456</v>
      </c>
      <c r="W48" s="219">
        <f t="shared" si="7"/>
        <v>380319456</v>
      </c>
      <c r="X48" s="219">
        <f t="shared" si="7"/>
        <v>388008264</v>
      </c>
      <c r="Y48" s="219">
        <f t="shared" si="7"/>
        <v>-7688808</v>
      </c>
      <c r="Z48" s="265">
        <f>+IF(X48&lt;&gt;0,+(Y48/X48)*100,0)</f>
        <v>-1.9816093401557033</v>
      </c>
      <c r="AA48" s="232">
        <f>SUM(AA45:AA47)</f>
        <v>388008264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14559056</v>
      </c>
      <c r="D6" s="155"/>
      <c r="E6" s="59">
        <v>23513000</v>
      </c>
      <c r="F6" s="60">
        <v>23513000</v>
      </c>
      <c r="G6" s="60">
        <v>1394164</v>
      </c>
      <c r="H6" s="60">
        <v>743983</v>
      </c>
      <c r="I6" s="60">
        <v>242680</v>
      </c>
      <c r="J6" s="60">
        <v>2380827</v>
      </c>
      <c r="K6" s="60">
        <v>2299030</v>
      </c>
      <c r="L6" s="60">
        <v>1619450</v>
      </c>
      <c r="M6" s="60">
        <v>2753664</v>
      </c>
      <c r="N6" s="60">
        <v>6672144</v>
      </c>
      <c r="O6" s="60">
        <v>1863786</v>
      </c>
      <c r="P6" s="60">
        <v>1617894</v>
      </c>
      <c r="Q6" s="60">
        <v>4942214</v>
      </c>
      <c r="R6" s="60">
        <v>8423894</v>
      </c>
      <c r="S6" s="60">
        <v>2500540</v>
      </c>
      <c r="T6" s="60">
        <v>1522012</v>
      </c>
      <c r="U6" s="60">
        <v>1405857</v>
      </c>
      <c r="V6" s="60">
        <v>5428409</v>
      </c>
      <c r="W6" s="60">
        <v>22905274</v>
      </c>
      <c r="X6" s="60">
        <v>23513000</v>
      </c>
      <c r="Y6" s="60">
        <v>-607726</v>
      </c>
      <c r="Z6" s="140">
        <v>-2.58</v>
      </c>
      <c r="AA6" s="62">
        <v>23513000</v>
      </c>
    </row>
    <row r="7" spans="1:27" ht="13.5">
      <c r="A7" s="249" t="s">
        <v>32</v>
      </c>
      <c r="B7" s="182"/>
      <c r="C7" s="155">
        <v>24219356</v>
      </c>
      <c r="D7" s="155"/>
      <c r="E7" s="59">
        <v>33371812</v>
      </c>
      <c r="F7" s="60">
        <v>33371812</v>
      </c>
      <c r="G7" s="60">
        <v>2724082</v>
      </c>
      <c r="H7" s="60">
        <v>2028196</v>
      </c>
      <c r="I7" s="60">
        <v>3568204</v>
      </c>
      <c r="J7" s="60">
        <v>8320482</v>
      </c>
      <c r="K7" s="60">
        <v>2624791</v>
      </c>
      <c r="L7" s="60">
        <v>3017402</v>
      </c>
      <c r="M7" s="60">
        <v>3018551</v>
      </c>
      <c r="N7" s="60">
        <v>8660744</v>
      </c>
      <c r="O7" s="60">
        <v>4287303</v>
      </c>
      <c r="P7" s="60">
        <v>4061926</v>
      </c>
      <c r="Q7" s="60">
        <v>2556463</v>
      </c>
      <c r="R7" s="60">
        <v>10905692</v>
      </c>
      <c r="S7" s="60">
        <v>4469723</v>
      </c>
      <c r="T7" s="60">
        <v>3658127</v>
      </c>
      <c r="U7" s="60">
        <v>3325500</v>
      </c>
      <c r="V7" s="60">
        <v>11453350</v>
      </c>
      <c r="W7" s="60">
        <v>39340268</v>
      </c>
      <c r="X7" s="60">
        <v>33371812</v>
      </c>
      <c r="Y7" s="60">
        <v>5968456</v>
      </c>
      <c r="Z7" s="140">
        <v>17.88</v>
      </c>
      <c r="AA7" s="62">
        <v>33371812</v>
      </c>
    </row>
    <row r="8" spans="1:27" ht="13.5">
      <c r="A8" s="249" t="s">
        <v>178</v>
      </c>
      <c r="B8" s="182"/>
      <c r="C8" s="155">
        <v>3182118</v>
      </c>
      <c r="D8" s="155"/>
      <c r="E8" s="59">
        <v>4771866</v>
      </c>
      <c r="F8" s="60">
        <v>4771866</v>
      </c>
      <c r="G8" s="60">
        <v>516350</v>
      </c>
      <c r="H8" s="60">
        <v>11647206</v>
      </c>
      <c r="I8" s="60">
        <v>403335</v>
      </c>
      <c r="J8" s="60">
        <v>12566891</v>
      </c>
      <c r="K8" s="60">
        <v>507056</v>
      </c>
      <c r="L8" s="60">
        <v>2051108</v>
      </c>
      <c r="M8" s="60">
        <v>779069</v>
      </c>
      <c r="N8" s="60">
        <v>3337233</v>
      </c>
      <c r="O8" s="60">
        <v>9197328</v>
      </c>
      <c r="P8" s="60">
        <v>12728123</v>
      </c>
      <c r="Q8" s="60">
        <v>9458554</v>
      </c>
      <c r="R8" s="60">
        <v>31384005</v>
      </c>
      <c r="S8" s="60">
        <v>535266</v>
      </c>
      <c r="T8" s="60">
        <v>10322269</v>
      </c>
      <c r="U8" s="60">
        <v>22350360</v>
      </c>
      <c r="V8" s="60">
        <v>33207895</v>
      </c>
      <c r="W8" s="60">
        <v>80496024</v>
      </c>
      <c r="X8" s="60">
        <v>4771866</v>
      </c>
      <c r="Y8" s="60">
        <v>75724158</v>
      </c>
      <c r="Z8" s="140">
        <v>1586.89</v>
      </c>
      <c r="AA8" s="62">
        <v>4771866</v>
      </c>
    </row>
    <row r="9" spans="1:27" ht="13.5">
      <c r="A9" s="249" t="s">
        <v>179</v>
      </c>
      <c r="B9" s="182"/>
      <c r="C9" s="155">
        <v>82649000</v>
      </c>
      <c r="D9" s="155"/>
      <c r="E9" s="59">
        <v>106754000</v>
      </c>
      <c r="F9" s="60">
        <v>106754000</v>
      </c>
      <c r="G9" s="60">
        <v>43100000</v>
      </c>
      <c r="H9" s="60"/>
      <c r="I9" s="60"/>
      <c r="J9" s="60">
        <v>43100000</v>
      </c>
      <c r="K9" s="60">
        <v>1313000</v>
      </c>
      <c r="L9" s="60">
        <v>26977000</v>
      </c>
      <c r="M9" s="60">
        <v>9000000</v>
      </c>
      <c r="N9" s="60">
        <v>37290000</v>
      </c>
      <c r="O9" s="60"/>
      <c r="P9" s="60">
        <v>5397757</v>
      </c>
      <c r="Q9" s="60">
        <v>25615080</v>
      </c>
      <c r="R9" s="60">
        <v>31012837</v>
      </c>
      <c r="S9" s="60">
        <v>14989408</v>
      </c>
      <c r="T9" s="60"/>
      <c r="U9" s="60"/>
      <c r="V9" s="60">
        <v>14989408</v>
      </c>
      <c r="W9" s="60">
        <v>126392245</v>
      </c>
      <c r="X9" s="60">
        <v>106754000</v>
      </c>
      <c r="Y9" s="60">
        <v>19638245</v>
      </c>
      <c r="Z9" s="140">
        <v>18.4</v>
      </c>
      <c r="AA9" s="62">
        <v>106754000</v>
      </c>
    </row>
    <row r="10" spans="1:27" ht="13.5">
      <c r="A10" s="249" t="s">
        <v>180</v>
      </c>
      <c r="B10" s="182"/>
      <c r="C10" s="155">
        <v>52314000</v>
      </c>
      <c r="D10" s="155"/>
      <c r="E10" s="59">
        <v>38459000</v>
      </c>
      <c r="F10" s="60">
        <v>38459000</v>
      </c>
      <c r="G10" s="60">
        <v>20000000</v>
      </c>
      <c r="H10" s="60"/>
      <c r="I10" s="60">
        <v>2500000</v>
      </c>
      <c r="J10" s="60">
        <v>22500000</v>
      </c>
      <c r="K10" s="60"/>
      <c r="L10" s="60">
        <v>2500000</v>
      </c>
      <c r="M10" s="60">
        <v>1000000</v>
      </c>
      <c r="N10" s="60">
        <v>3500000</v>
      </c>
      <c r="O10" s="60"/>
      <c r="P10" s="60">
        <v>10000000</v>
      </c>
      <c r="Q10" s="60">
        <v>9352000</v>
      </c>
      <c r="R10" s="60">
        <v>19352000</v>
      </c>
      <c r="S10" s="60"/>
      <c r="T10" s="60"/>
      <c r="U10" s="60"/>
      <c r="V10" s="60"/>
      <c r="W10" s="60">
        <v>45352000</v>
      </c>
      <c r="X10" s="60">
        <v>38459000</v>
      </c>
      <c r="Y10" s="60">
        <v>6893000</v>
      </c>
      <c r="Z10" s="140">
        <v>17.92</v>
      </c>
      <c r="AA10" s="62">
        <v>38459000</v>
      </c>
    </row>
    <row r="11" spans="1:27" ht="13.5">
      <c r="A11" s="249" t="s">
        <v>181</v>
      </c>
      <c r="B11" s="182"/>
      <c r="C11" s="155">
        <v>6218689</v>
      </c>
      <c r="D11" s="155"/>
      <c r="E11" s="59">
        <v>1846488</v>
      </c>
      <c r="F11" s="60">
        <v>1846488</v>
      </c>
      <c r="G11" s="60">
        <v>10502</v>
      </c>
      <c r="H11" s="60"/>
      <c r="I11" s="60"/>
      <c r="J11" s="60">
        <v>10502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10502</v>
      </c>
      <c r="X11" s="60">
        <v>1846488</v>
      </c>
      <c r="Y11" s="60">
        <v>-1835986</v>
      </c>
      <c r="Z11" s="140">
        <v>-99.43</v>
      </c>
      <c r="AA11" s="62">
        <v>1846488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-118700056</v>
      </c>
      <c r="D14" s="155"/>
      <c r="E14" s="59">
        <v>-150972359</v>
      </c>
      <c r="F14" s="60">
        <v>-150972359</v>
      </c>
      <c r="G14" s="60">
        <v>-21093304</v>
      </c>
      <c r="H14" s="60">
        <v>-13299342</v>
      </c>
      <c r="I14" s="60">
        <v>-15592634</v>
      </c>
      <c r="J14" s="60">
        <v>-49985280</v>
      </c>
      <c r="K14" s="60">
        <v>-12883006</v>
      </c>
      <c r="L14" s="60">
        <v>-19574831</v>
      </c>
      <c r="M14" s="60">
        <v>-23497626</v>
      </c>
      <c r="N14" s="60">
        <v>-55955463</v>
      </c>
      <c r="O14" s="60">
        <v>-14249266</v>
      </c>
      <c r="P14" s="60">
        <v>-27124608</v>
      </c>
      <c r="Q14" s="60">
        <v>-23449694</v>
      </c>
      <c r="R14" s="60">
        <v>-64823568</v>
      </c>
      <c r="S14" s="60">
        <v>-13822504</v>
      </c>
      <c r="T14" s="60">
        <v>-16184559</v>
      </c>
      <c r="U14" s="60">
        <v>-15477284</v>
      </c>
      <c r="V14" s="60">
        <v>-45484347</v>
      </c>
      <c r="W14" s="60">
        <v>-216248658</v>
      </c>
      <c r="X14" s="60">
        <v>-150972359</v>
      </c>
      <c r="Y14" s="60">
        <v>-65276299</v>
      </c>
      <c r="Z14" s="140">
        <v>43.24</v>
      </c>
      <c r="AA14" s="62">
        <v>-150972359</v>
      </c>
    </row>
    <row r="15" spans="1:27" ht="13.5">
      <c r="A15" s="249" t="s">
        <v>40</v>
      </c>
      <c r="B15" s="182"/>
      <c r="C15" s="155">
        <v>-2895204</v>
      </c>
      <c r="D15" s="155"/>
      <c r="E15" s="59">
        <v>-1175216</v>
      </c>
      <c r="F15" s="60">
        <v>-1175216</v>
      </c>
      <c r="G15" s="60"/>
      <c r="H15" s="60"/>
      <c r="I15" s="60"/>
      <c r="J15" s="60"/>
      <c r="K15" s="60"/>
      <c r="L15" s="60">
        <v>-2089</v>
      </c>
      <c r="M15" s="60"/>
      <c r="N15" s="60">
        <v>-2089</v>
      </c>
      <c r="O15" s="60">
        <v>-5779</v>
      </c>
      <c r="P15" s="60">
        <v>-10720</v>
      </c>
      <c r="Q15" s="60">
        <v>-107</v>
      </c>
      <c r="R15" s="60">
        <v>-16606</v>
      </c>
      <c r="S15" s="60">
        <v>-770068</v>
      </c>
      <c r="T15" s="60">
        <v>-1908</v>
      </c>
      <c r="U15" s="60">
        <v>-241461</v>
      </c>
      <c r="V15" s="60">
        <v>-1013437</v>
      </c>
      <c r="W15" s="60">
        <v>-1032132</v>
      </c>
      <c r="X15" s="60">
        <v>-1175216</v>
      </c>
      <c r="Y15" s="60">
        <v>143084</v>
      </c>
      <c r="Z15" s="140">
        <v>-12.18</v>
      </c>
      <c r="AA15" s="62">
        <v>-1175216</v>
      </c>
    </row>
    <row r="16" spans="1:27" ht="13.5">
      <c r="A16" s="249" t="s">
        <v>42</v>
      </c>
      <c r="B16" s="182"/>
      <c r="C16" s="155">
        <v>-2913255</v>
      </c>
      <c r="D16" s="155"/>
      <c r="E16" s="59">
        <v>-3038740</v>
      </c>
      <c r="F16" s="60">
        <v>-3038740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-3038740</v>
      </c>
      <c r="Y16" s="60">
        <v>3038740</v>
      </c>
      <c r="Z16" s="140">
        <v>-100</v>
      </c>
      <c r="AA16" s="62">
        <v>-3038740</v>
      </c>
    </row>
    <row r="17" spans="1:27" ht="13.5">
      <c r="A17" s="250" t="s">
        <v>185</v>
      </c>
      <c r="B17" s="251"/>
      <c r="C17" s="168">
        <f aca="true" t="shared" si="0" ref="C17:Y17">SUM(C6:C16)</f>
        <v>58633704</v>
      </c>
      <c r="D17" s="168">
        <f t="shared" si="0"/>
        <v>0</v>
      </c>
      <c r="E17" s="72">
        <f t="shared" si="0"/>
        <v>53529851</v>
      </c>
      <c r="F17" s="73">
        <f t="shared" si="0"/>
        <v>53529851</v>
      </c>
      <c r="G17" s="73">
        <f t="shared" si="0"/>
        <v>46651794</v>
      </c>
      <c r="H17" s="73">
        <f t="shared" si="0"/>
        <v>1120043</v>
      </c>
      <c r="I17" s="73">
        <f t="shared" si="0"/>
        <v>-8878415</v>
      </c>
      <c r="J17" s="73">
        <f t="shared" si="0"/>
        <v>38893422</v>
      </c>
      <c r="K17" s="73">
        <f t="shared" si="0"/>
        <v>-6139129</v>
      </c>
      <c r="L17" s="73">
        <f t="shared" si="0"/>
        <v>16588040</v>
      </c>
      <c r="M17" s="73">
        <f t="shared" si="0"/>
        <v>-6946342</v>
      </c>
      <c r="N17" s="73">
        <f t="shared" si="0"/>
        <v>3502569</v>
      </c>
      <c r="O17" s="73">
        <f t="shared" si="0"/>
        <v>1093372</v>
      </c>
      <c r="P17" s="73">
        <f t="shared" si="0"/>
        <v>6670372</v>
      </c>
      <c r="Q17" s="73">
        <f t="shared" si="0"/>
        <v>28474510</v>
      </c>
      <c r="R17" s="73">
        <f t="shared" si="0"/>
        <v>36238254</v>
      </c>
      <c r="S17" s="73">
        <f t="shared" si="0"/>
        <v>7902365</v>
      </c>
      <c r="T17" s="73">
        <f t="shared" si="0"/>
        <v>-684059</v>
      </c>
      <c r="U17" s="73">
        <f t="shared" si="0"/>
        <v>11362972</v>
      </c>
      <c r="V17" s="73">
        <f t="shared" si="0"/>
        <v>18581278</v>
      </c>
      <c r="W17" s="73">
        <f t="shared" si="0"/>
        <v>97215523</v>
      </c>
      <c r="X17" s="73">
        <f t="shared" si="0"/>
        <v>53529851</v>
      </c>
      <c r="Y17" s="73">
        <f t="shared" si="0"/>
        <v>43685672</v>
      </c>
      <c r="Z17" s="170">
        <f>+IF(X17&lt;&gt;0,+(Y17/X17)*100,0)</f>
        <v>81.60992639415342</v>
      </c>
      <c r="AA17" s="74">
        <f>SUM(AA6:AA16)</f>
        <v>53529851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246402</v>
      </c>
      <c r="H24" s="60">
        <v>-9072365</v>
      </c>
      <c r="I24" s="60">
        <v>1169851</v>
      </c>
      <c r="J24" s="60">
        <v>-7656112</v>
      </c>
      <c r="K24" s="60">
        <v>-931312</v>
      </c>
      <c r="L24" s="60">
        <v>6388903</v>
      </c>
      <c r="M24" s="60">
        <v>-3400616</v>
      </c>
      <c r="N24" s="60">
        <v>2056975</v>
      </c>
      <c r="O24" s="60"/>
      <c r="P24" s="60"/>
      <c r="Q24" s="60"/>
      <c r="R24" s="60"/>
      <c r="S24" s="60">
        <v>-12411686</v>
      </c>
      <c r="T24" s="60">
        <v>-3358721</v>
      </c>
      <c r="U24" s="60">
        <v>-17996210</v>
      </c>
      <c r="V24" s="60">
        <v>-33766617</v>
      </c>
      <c r="W24" s="60">
        <v>-39365754</v>
      </c>
      <c r="X24" s="60"/>
      <c r="Y24" s="60">
        <v>-39365754</v>
      </c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-56103692</v>
      </c>
      <c r="D26" s="155"/>
      <c r="E26" s="59">
        <v>-56331500</v>
      </c>
      <c r="F26" s="60">
        <v>-56331500</v>
      </c>
      <c r="G26" s="60">
        <v>-11140674</v>
      </c>
      <c r="H26" s="60"/>
      <c r="I26" s="60">
        <v>-7084277</v>
      </c>
      <c r="J26" s="60">
        <v>-18224951</v>
      </c>
      <c r="K26" s="60">
        <v>-2992160</v>
      </c>
      <c r="L26" s="60">
        <v>-3757548</v>
      </c>
      <c r="M26" s="60">
        <v>-3213276</v>
      </c>
      <c r="N26" s="60">
        <v>-9962984</v>
      </c>
      <c r="O26" s="60">
        <v>-833592</v>
      </c>
      <c r="P26" s="60">
        <v>-1572904</v>
      </c>
      <c r="Q26" s="60">
        <v>-2462185</v>
      </c>
      <c r="R26" s="60">
        <v>-4868681</v>
      </c>
      <c r="S26" s="60">
        <v>-6978076</v>
      </c>
      <c r="T26" s="60">
        <v>-4042926</v>
      </c>
      <c r="U26" s="60">
        <v>-14780176</v>
      </c>
      <c r="V26" s="60">
        <v>-25801178</v>
      </c>
      <c r="W26" s="60">
        <v>-58857794</v>
      </c>
      <c r="X26" s="60">
        <v>-56331500</v>
      </c>
      <c r="Y26" s="60">
        <v>-2526294</v>
      </c>
      <c r="Z26" s="140">
        <v>4.48</v>
      </c>
      <c r="AA26" s="62">
        <v>-56331500</v>
      </c>
    </row>
    <row r="27" spans="1:27" ht="13.5">
      <c r="A27" s="250" t="s">
        <v>192</v>
      </c>
      <c r="B27" s="251"/>
      <c r="C27" s="168">
        <f aca="true" t="shared" si="1" ref="C27:Y27">SUM(C21:C26)</f>
        <v>-56103692</v>
      </c>
      <c r="D27" s="168">
        <f>SUM(D21:D26)</f>
        <v>0</v>
      </c>
      <c r="E27" s="72">
        <f t="shared" si="1"/>
        <v>-56331500</v>
      </c>
      <c r="F27" s="73">
        <f t="shared" si="1"/>
        <v>-56331500</v>
      </c>
      <c r="G27" s="73">
        <f t="shared" si="1"/>
        <v>-10894272</v>
      </c>
      <c r="H27" s="73">
        <f t="shared" si="1"/>
        <v>-9072365</v>
      </c>
      <c r="I27" s="73">
        <f t="shared" si="1"/>
        <v>-5914426</v>
      </c>
      <c r="J27" s="73">
        <f t="shared" si="1"/>
        <v>-25881063</v>
      </c>
      <c r="K27" s="73">
        <f t="shared" si="1"/>
        <v>-3923472</v>
      </c>
      <c r="L27" s="73">
        <f t="shared" si="1"/>
        <v>2631355</v>
      </c>
      <c r="M27" s="73">
        <f t="shared" si="1"/>
        <v>-6613892</v>
      </c>
      <c r="N27" s="73">
        <f t="shared" si="1"/>
        <v>-7906009</v>
      </c>
      <c r="O27" s="73">
        <f t="shared" si="1"/>
        <v>-833592</v>
      </c>
      <c r="P27" s="73">
        <f t="shared" si="1"/>
        <v>-1572904</v>
      </c>
      <c r="Q27" s="73">
        <f t="shared" si="1"/>
        <v>-2462185</v>
      </c>
      <c r="R27" s="73">
        <f t="shared" si="1"/>
        <v>-4868681</v>
      </c>
      <c r="S27" s="73">
        <f t="shared" si="1"/>
        <v>-19389762</v>
      </c>
      <c r="T27" s="73">
        <f t="shared" si="1"/>
        <v>-7401647</v>
      </c>
      <c r="U27" s="73">
        <f t="shared" si="1"/>
        <v>-32776386</v>
      </c>
      <c r="V27" s="73">
        <f t="shared" si="1"/>
        <v>-59567795</v>
      </c>
      <c r="W27" s="73">
        <f t="shared" si="1"/>
        <v>-98223548</v>
      </c>
      <c r="X27" s="73">
        <f t="shared" si="1"/>
        <v>-56331500</v>
      </c>
      <c r="Y27" s="73">
        <f t="shared" si="1"/>
        <v>-41892048</v>
      </c>
      <c r="Z27" s="170">
        <f>+IF(X27&lt;&gt;0,+(Y27/X27)*100,0)</f>
        <v>74.36700247641195</v>
      </c>
      <c r="AA27" s="74">
        <f>SUM(AA21:AA26)</f>
        <v>-56331500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>
        <v>60816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90029</v>
      </c>
      <c r="D32" s="155"/>
      <c r="E32" s="59">
        <v>13550000</v>
      </c>
      <c r="F32" s="60">
        <v>13550000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13550000</v>
      </c>
      <c r="Y32" s="60">
        <v>-13550000</v>
      </c>
      <c r="Z32" s="140">
        <v>-100</v>
      </c>
      <c r="AA32" s="62">
        <v>13550000</v>
      </c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-3145257</v>
      </c>
      <c r="D35" s="155"/>
      <c r="E35" s="59">
        <v>-6939705</v>
      </c>
      <c r="F35" s="60">
        <v>-6939705</v>
      </c>
      <c r="G35" s="60"/>
      <c r="H35" s="60">
        <v>-185239</v>
      </c>
      <c r="I35" s="60">
        <v>-167906</v>
      </c>
      <c r="J35" s="60">
        <v>-353145</v>
      </c>
      <c r="K35" s="60">
        <v>-298005</v>
      </c>
      <c r="L35" s="60">
        <v>-22713</v>
      </c>
      <c r="M35" s="60">
        <v>-214306</v>
      </c>
      <c r="N35" s="60">
        <v>-535024</v>
      </c>
      <c r="O35" s="60">
        <v>-157093</v>
      </c>
      <c r="P35" s="60">
        <v>-157580</v>
      </c>
      <c r="Q35" s="60">
        <v>-157580</v>
      </c>
      <c r="R35" s="60">
        <v>-472253</v>
      </c>
      <c r="S35" s="60">
        <v>-306916</v>
      </c>
      <c r="T35" s="60">
        <v>-350634</v>
      </c>
      <c r="U35" s="60">
        <v>-350634</v>
      </c>
      <c r="V35" s="60">
        <v>-1008184</v>
      </c>
      <c r="W35" s="60">
        <v>-2368606</v>
      </c>
      <c r="X35" s="60">
        <v>-6939705</v>
      </c>
      <c r="Y35" s="60">
        <v>4571099</v>
      </c>
      <c r="Z35" s="140">
        <v>-65.87</v>
      </c>
      <c r="AA35" s="62">
        <v>-6939705</v>
      </c>
    </row>
    <row r="36" spans="1:27" ht="13.5">
      <c r="A36" s="250" t="s">
        <v>198</v>
      </c>
      <c r="B36" s="251"/>
      <c r="C36" s="168">
        <f aca="true" t="shared" si="2" ref="C36:Y36">SUM(C31:C35)</f>
        <v>-2994412</v>
      </c>
      <c r="D36" s="168">
        <f>SUM(D31:D35)</f>
        <v>0</v>
      </c>
      <c r="E36" s="72">
        <f t="shared" si="2"/>
        <v>6610295</v>
      </c>
      <c r="F36" s="73">
        <f t="shared" si="2"/>
        <v>6610295</v>
      </c>
      <c r="G36" s="73">
        <f t="shared" si="2"/>
        <v>0</v>
      </c>
      <c r="H36" s="73">
        <f t="shared" si="2"/>
        <v>-185239</v>
      </c>
      <c r="I36" s="73">
        <f t="shared" si="2"/>
        <v>-167906</v>
      </c>
      <c r="J36" s="73">
        <f t="shared" si="2"/>
        <v>-353145</v>
      </c>
      <c r="K36" s="73">
        <f t="shared" si="2"/>
        <v>-298005</v>
      </c>
      <c r="L36" s="73">
        <f t="shared" si="2"/>
        <v>-22713</v>
      </c>
      <c r="M36" s="73">
        <f t="shared" si="2"/>
        <v>-214306</v>
      </c>
      <c r="N36" s="73">
        <f t="shared" si="2"/>
        <v>-535024</v>
      </c>
      <c r="O36" s="73">
        <f t="shared" si="2"/>
        <v>-157093</v>
      </c>
      <c r="P36" s="73">
        <f t="shared" si="2"/>
        <v>-157580</v>
      </c>
      <c r="Q36" s="73">
        <f t="shared" si="2"/>
        <v>-157580</v>
      </c>
      <c r="R36" s="73">
        <f t="shared" si="2"/>
        <v>-472253</v>
      </c>
      <c r="S36" s="73">
        <f t="shared" si="2"/>
        <v>-306916</v>
      </c>
      <c r="T36" s="73">
        <f t="shared" si="2"/>
        <v>-350634</v>
      </c>
      <c r="U36" s="73">
        <f t="shared" si="2"/>
        <v>-350634</v>
      </c>
      <c r="V36" s="73">
        <f t="shared" si="2"/>
        <v>-1008184</v>
      </c>
      <c r="W36" s="73">
        <f t="shared" si="2"/>
        <v>-2368606</v>
      </c>
      <c r="X36" s="73">
        <f t="shared" si="2"/>
        <v>6610295</v>
      </c>
      <c r="Y36" s="73">
        <f t="shared" si="2"/>
        <v>-8978901</v>
      </c>
      <c r="Z36" s="170">
        <f>+IF(X36&lt;&gt;0,+(Y36/X36)*100,0)</f>
        <v>-135.8320770858184</v>
      </c>
      <c r="AA36" s="74">
        <f>SUM(AA31:AA35)</f>
        <v>6610295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-464400</v>
      </c>
      <c r="D38" s="153">
        <f>+D17+D27+D36</f>
        <v>0</v>
      </c>
      <c r="E38" s="99">
        <f t="shared" si="3"/>
        <v>3808646</v>
      </c>
      <c r="F38" s="100">
        <f t="shared" si="3"/>
        <v>3808646</v>
      </c>
      <c r="G38" s="100">
        <f t="shared" si="3"/>
        <v>35757522</v>
      </c>
      <c r="H38" s="100">
        <f t="shared" si="3"/>
        <v>-8137561</v>
      </c>
      <c r="I38" s="100">
        <f t="shared" si="3"/>
        <v>-14960747</v>
      </c>
      <c r="J38" s="100">
        <f t="shared" si="3"/>
        <v>12659214</v>
      </c>
      <c r="K38" s="100">
        <f t="shared" si="3"/>
        <v>-10360606</v>
      </c>
      <c r="L38" s="100">
        <f t="shared" si="3"/>
        <v>19196682</v>
      </c>
      <c r="M38" s="100">
        <f t="shared" si="3"/>
        <v>-13774540</v>
      </c>
      <c r="N38" s="100">
        <f t="shared" si="3"/>
        <v>-4938464</v>
      </c>
      <c r="O38" s="100">
        <f t="shared" si="3"/>
        <v>102687</v>
      </c>
      <c r="P38" s="100">
        <f t="shared" si="3"/>
        <v>4939888</v>
      </c>
      <c r="Q38" s="100">
        <f t="shared" si="3"/>
        <v>25854745</v>
      </c>
      <c r="R38" s="100">
        <f t="shared" si="3"/>
        <v>30897320</v>
      </c>
      <c r="S38" s="100">
        <f t="shared" si="3"/>
        <v>-11794313</v>
      </c>
      <c r="T38" s="100">
        <f t="shared" si="3"/>
        <v>-8436340</v>
      </c>
      <c r="U38" s="100">
        <f t="shared" si="3"/>
        <v>-21764048</v>
      </c>
      <c r="V38" s="100">
        <f t="shared" si="3"/>
        <v>-41994701</v>
      </c>
      <c r="W38" s="100">
        <f t="shared" si="3"/>
        <v>-3376631</v>
      </c>
      <c r="X38" s="100">
        <f t="shared" si="3"/>
        <v>3808646</v>
      </c>
      <c r="Y38" s="100">
        <f t="shared" si="3"/>
        <v>-7185277</v>
      </c>
      <c r="Z38" s="137">
        <f>+IF(X38&lt;&gt;0,+(Y38/X38)*100,0)</f>
        <v>-188.65699253750546</v>
      </c>
      <c r="AA38" s="102">
        <f>+AA17+AA27+AA36</f>
        <v>3808646</v>
      </c>
    </row>
    <row r="39" spans="1:27" ht="13.5">
      <c r="A39" s="249" t="s">
        <v>200</v>
      </c>
      <c r="B39" s="182"/>
      <c r="C39" s="153">
        <v>13601515</v>
      </c>
      <c r="D39" s="153"/>
      <c r="E39" s="99">
        <v>29817833</v>
      </c>
      <c r="F39" s="100">
        <v>29817833</v>
      </c>
      <c r="G39" s="100">
        <v>13148287</v>
      </c>
      <c r="H39" s="100">
        <v>48905809</v>
      </c>
      <c r="I39" s="100">
        <v>40768248</v>
      </c>
      <c r="J39" s="100">
        <v>13148287</v>
      </c>
      <c r="K39" s="100">
        <v>25807501</v>
      </c>
      <c r="L39" s="100">
        <v>15446895</v>
      </c>
      <c r="M39" s="100">
        <v>34643577</v>
      </c>
      <c r="N39" s="100">
        <v>25807501</v>
      </c>
      <c r="O39" s="100">
        <v>20869037</v>
      </c>
      <c r="P39" s="100">
        <v>20971724</v>
      </c>
      <c r="Q39" s="100">
        <v>25911612</v>
      </c>
      <c r="R39" s="100">
        <v>20869037</v>
      </c>
      <c r="S39" s="100">
        <v>51766357</v>
      </c>
      <c r="T39" s="100">
        <v>39972044</v>
      </c>
      <c r="U39" s="100">
        <v>31535704</v>
      </c>
      <c r="V39" s="100">
        <v>51766357</v>
      </c>
      <c r="W39" s="100">
        <v>13148287</v>
      </c>
      <c r="X39" s="100">
        <v>29817833</v>
      </c>
      <c r="Y39" s="100">
        <v>-16669546</v>
      </c>
      <c r="Z39" s="137">
        <v>-55.9</v>
      </c>
      <c r="AA39" s="102">
        <v>29817833</v>
      </c>
    </row>
    <row r="40" spans="1:27" ht="13.5">
      <c r="A40" s="269" t="s">
        <v>201</v>
      </c>
      <c r="B40" s="256"/>
      <c r="C40" s="257">
        <v>13137115</v>
      </c>
      <c r="D40" s="257"/>
      <c r="E40" s="258">
        <v>33626479</v>
      </c>
      <c r="F40" s="259">
        <v>33626479</v>
      </c>
      <c r="G40" s="259">
        <v>48905809</v>
      </c>
      <c r="H40" s="259">
        <v>40768248</v>
      </c>
      <c r="I40" s="259">
        <v>25807501</v>
      </c>
      <c r="J40" s="259">
        <v>25807501</v>
      </c>
      <c r="K40" s="259">
        <v>15446895</v>
      </c>
      <c r="L40" s="259">
        <v>34643577</v>
      </c>
      <c r="M40" s="259">
        <v>20869037</v>
      </c>
      <c r="N40" s="259">
        <v>20869037</v>
      </c>
      <c r="O40" s="259">
        <v>20971724</v>
      </c>
      <c r="P40" s="259">
        <v>25911612</v>
      </c>
      <c r="Q40" s="259">
        <v>51766357</v>
      </c>
      <c r="R40" s="259">
        <v>20971724</v>
      </c>
      <c r="S40" s="259">
        <v>39972044</v>
      </c>
      <c r="T40" s="259">
        <v>31535704</v>
      </c>
      <c r="U40" s="259">
        <v>9771656</v>
      </c>
      <c r="V40" s="259">
        <v>9771656</v>
      </c>
      <c r="W40" s="259">
        <v>9771656</v>
      </c>
      <c r="X40" s="259">
        <v>33626479</v>
      </c>
      <c r="Y40" s="259">
        <v>-23854823</v>
      </c>
      <c r="Z40" s="260">
        <v>-70.94</v>
      </c>
      <c r="AA40" s="261">
        <v>33626479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19232009</v>
      </c>
      <c r="D5" s="200">
        <f t="shared" si="0"/>
        <v>0</v>
      </c>
      <c r="E5" s="106">
        <f t="shared" si="0"/>
        <v>53742000</v>
      </c>
      <c r="F5" s="106">
        <f t="shared" si="0"/>
        <v>53742000</v>
      </c>
      <c r="G5" s="106">
        <f t="shared" si="0"/>
        <v>2450868</v>
      </c>
      <c r="H5" s="106">
        <f t="shared" si="0"/>
        <v>720246</v>
      </c>
      <c r="I5" s="106">
        <f t="shared" si="0"/>
        <v>7275273</v>
      </c>
      <c r="J5" s="106">
        <f t="shared" si="0"/>
        <v>10446387</v>
      </c>
      <c r="K5" s="106">
        <f t="shared" si="0"/>
        <v>7275273</v>
      </c>
      <c r="L5" s="106">
        <f t="shared" si="0"/>
        <v>8238932</v>
      </c>
      <c r="M5" s="106">
        <f t="shared" si="0"/>
        <v>8238932</v>
      </c>
      <c r="N5" s="106">
        <f t="shared" si="0"/>
        <v>23753137</v>
      </c>
      <c r="O5" s="106">
        <f t="shared" si="0"/>
        <v>833593</v>
      </c>
      <c r="P5" s="106">
        <f t="shared" si="0"/>
        <v>1572904</v>
      </c>
      <c r="Q5" s="106">
        <f t="shared" si="0"/>
        <v>2462185</v>
      </c>
      <c r="R5" s="106">
        <f t="shared" si="0"/>
        <v>4868682</v>
      </c>
      <c r="S5" s="106">
        <f t="shared" si="0"/>
        <v>8161692</v>
      </c>
      <c r="T5" s="106">
        <f t="shared" si="0"/>
        <v>4042926</v>
      </c>
      <c r="U5" s="106">
        <f t="shared" si="0"/>
        <v>14780176</v>
      </c>
      <c r="V5" s="106">
        <f t="shared" si="0"/>
        <v>26984794</v>
      </c>
      <c r="W5" s="106">
        <f t="shared" si="0"/>
        <v>66053000</v>
      </c>
      <c r="X5" s="106">
        <f t="shared" si="0"/>
        <v>53742000</v>
      </c>
      <c r="Y5" s="106">
        <f t="shared" si="0"/>
        <v>12311000</v>
      </c>
      <c r="Z5" s="201">
        <f>+IF(X5&lt;&gt;0,+(Y5/X5)*100,0)</f>
        <v>22.907595549104983</v>
      </c>
      <c r="AA5" s="199">
        <f>SUM(AA11:AA18)</f>
        <v>53742000</v>
      </c>
    </row>
    <row r="6" spans="1:27" ht="13.5">
      <c r="A6" s="291" t="s">
        <v>205</v>
      </c>
      <c r="B6" s="142"/>
      <c r="C6" s="62">
        <v>14276995</v>
      </c>
      <c r="D6" s="156"/>
      <c r="E6" s="60">
        <v>18171200</v>
      </c>
      <c r="F6" s="60">
        <v>18171200</v>
      </c>
      <c r="G6" s="60">
        <v>2370568</v>
      </c>
      <c r="H6" s="60"/>
      <c r="I6" s="60">
        <v>1295714</v>
      </c>
      <c r="J6" s="60">
        <v>3666282</v>
      </c>
      <c r="K6" s="60">
        <v>1295714</v>
      </c>
      <c r="L6" s="60">
        <v>2961468</v>
      </c>
      <c r="M6" s="60">
        <v>2961468</v>
      </c>
      <c r="N6" s="60">
        <v>7218650</v>
      </c>
      <c r="O6" s="60"/>
      <c r="P6" s="60">
        <v>760495</v>
      </c>
      <c r="Q6" s="60">
        <v>2360234</v>
      </c>
      <c r="R6" s="60">
        <v>3120729</v>
      </c>
      <c r="S6" s="60">
        <v>2271282</v>
      </c>
      <c r="T6" s="60">
        <v>3542105</v>
      </c>
      <c r="U6" s="60">
        <v>8091550</v>
      </c>
      <c r="V6" s="60">
        <v>13904937</v>
      </c>
      <c r="W6" s="60">
        <v>27910598</v>
      </c>
      <c r="X6" s="60">
        <v>18171200</v>
      </c>
      <c r="Y6" s="60">
        <v>9739398</v>
      </c>
      <c r="Z6" s="140">
        <v>53.6</v>
      </c>
      <c r="AA6" s="155">
        <v>18171200</v>
      </c>
    </row>
    <row r="7" spans="1:27" ht="13.5">
      <c r="A7" s="291" t="s">
        <v>206</v>
      </c>
      <c r="B7" s="142"/>
      <c r="C7" s="62">
        <v>3133119</v>
      </c>
      <c r="D7" s="156"/>
      <c r="E7" s="60">
        <v>13500000</v>
      </c>
      <c r="F7" s="60">
        <v>13500000</v>
      </c>
      <c r="G7" s="60"/>
      <c r="H7" s="60"/>
      <c r="I7" s="60">
        <v>4390129</v>
      </c>
      <c r="J7" s="60">
        <v>4390129</v>
      </c>
      <c r="K7" s="60">
        <v>4390129</v>
      </c>
      <c r="L7" s="60">
        <v>4390129</v>
      </c>
      <c r="M7" s="60">
        <v>4390129</v>
      </c>
      <c r="N7" s="60">
        <v>13170387</v>
      </c>
      <c r="O7" s="60">
        <v>230153</v>
      </c>
      <c r="P7" s="60">
        <v>432280</v>
      </c>
      <c r="Q7" s="60"/>
      <c r="R7" s="60">
        <v>662433</v>
      </c>
      <c r="S7" s="60">
        <v>1653762</v>
      </c>
      <c r="T7" s="60">
        <v>90616</v>
      </c>
      <c r="U7" s="60">
        <v>6214336</v>
      </c>
      <c r="V7" s="60">
        <v>7958714</v>
      </c>
      <c r="W7" s="60">
        <v>26181663</v>
      </c>
      <c r="X7" s="60">
        <v>13500000</v>
      </c>
      <c r="Y7" s="60">
        <v>12681663</v>
      </c>
      <c r="Z7" s="140">
        <v>93.94</v>
      </c>
      <c r="AA7" s="155">
        <v>13500000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>
        <v>17640</v>
      </c>
      <c r="H10" s="60">
        <v>550889</v>
      </c>
      <c r="I10" s="60">
        <v>1192189</v>
      </c>
      <c r="J10" s="60">
        <v>1760718</v>
      </c>
      <c r="K10" s="60">
        <v>1192189</v>
      </c>
      <c r="L10" s="60"/>
      <c r="M10" s="60"/>
      <c r="N10" s="60">
        <v>1192189</v>
      </c>
      <c r="O10" s="60"/>
      <c r="P10" s="60">
        <v>138332</v>
      </c>
      <c r="Q10" s="60"/>
      <c r="R10" s="60">
        <v>138332</v>
      </c>
      <c r="S10" s="60"/>
      <c r="T10" s="60">
        <v>301705</v>
      </c>
      <c r="U10" s="60">
        <v>183987</v>
      </c>
      <c r="V10" s="60">
        <v>485692</v>
      </c>
      <c r="W10" s="60">
        <v>3576931</v>
      </c>
      <c r="X10" s="60"/>
      <c r="Y10" s="60">
        <v>3576931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17410114</v>
      </c>
      <c r="D11" s="294">
        <f t="shared" si="1"/>
        <v>0</v>
      </c>
      <c r="E11" s="295">
        <f t="shared" si="1"/>
        <v>31671200</v>
      </c>
      <c r="F11" s="295">
        <f t="shared" si="1"/>
        <v>31671200</v>
      </c>
      <c r="G11" s="295">
        <f t="shared" si="1"/>
        <v>2388208</v>
      </c>
      <c r="H11" s="295">
        <f t="shared" si="1"/>
        <v>550889</v>
      </c>
      <c r="I11" s="295">
        <f t="shared" si="1"/>
        <v>6878032</v>
      </c>
      <c r="J11" s="295">
        <f t="shared" si="1"/>
        <v>9817129</v>
      </c>
      <c r="K11" s="295">
        <f t="shared" si="1"/>
        <v>6878032</v>
      </c>
      <c r="L11" s="295">
        <f t="shared" si="1"/>
        <v>7351597</v>
      </c>
      <c r="M11" s="295">
        <f t="shared" si="1"/>
        <v>7351597</v>
      </c>
      <c r="N11" s="295">
        <f t="shared" si="1"/>
        <v>21581226</v>
      </c>
      <c r="O11" s="295">
        <f t="shared" si="1"/>
        <v>230153</v>
      </c>
      <c r="P11" s="295">
        <f t="shared" si="1"/>
        <v>1331107</v>
      </c>
      <c r="Q11" s="295">
        <f t="shared" si="1"/>
        <v>2360234</v>
      </c>
      <c r="R11" s="295">
        <f t="shared" si="1"/>
        <v>3921494</v>
      </c>
      <c r="S11" s="295">
        <f t="shared" si="1"/>
        <v>3925044</v>
      </c>
      <c r="T11" s="295">
        <f t="shared" si="1"/>
        <v>3934426</v>
      </c>
      <c r="U11" s="295">
        <f t="shared" si="1"/>
        <v>14489873</v>
      </c>
      <c r="V11" s="295">
        <f t="shared" si="1"/>
        <v>22349343</v>
      </c>
      <c r="W11" s="295">
        <f t="shared" si="1"/>
        <v>57669192</v>
      </c>
      <c r="X11" s="295">
        <f t="shared" si="1"/>
        <v>31671200</v>
      </c>
      <c r="Y11" s="295">
        <f t="shared" si="1"/>
        <v>25997992</v>
      </c>
      <c r="Z11" s="296">
        <f>+IF(X11&lt;&gt;0,+(Y11/X11)*100,0)</f>
        <v>82.08717067872388</v>
      </c>
      <c r="AA11" s="297">
        <f>SUM(AA6:AA10)</f>
        <v>31671200</v>
      </c>
    </row>
    <row r="12" spans="1:27" ht="13.5">
      <c r="A12" s="298" t="s">
        <v>211</v>
      </c>
      <c r="B12" s="136"/>
      <c r="C12" s="62"/>
      <c r="D12" s="156"/>
      <c r="E12" s="60">
        <v>8288000</v>
      </c>
      <c r="F12" s="60">
        <v>8288000</v>
      </c>
      <c r="G12" s="60">
        <v>62660</v>
      </c>
      <c r="H12" s="60">
        <v>169357</v>
      </c>
      <c r="I12" s="60"/>
      <c r="J12" s="60">
        <v>232017</v>
      </c>
      <c r="K12" s="60"/>
      <c r="L12" s="60">
        <v>367855</v>
      </c>
      <c r="M12" s="60">
        <v>367855</v>
      </c>
      <c r="N12" s="60">
        <v>735710</v>
      </c>
      <c r="O12" s="60">
        <v>354900</v>
      </c>
      <c r="P12" s="60">
        <v>19692</v>
      </c>
      <c r="Q12" s="60"/>
      <c r="R12" s="60">
        <v>374592</v>
      </c>
      <c r="S12" s="60"/>
      <c r="T12" s="60"/>
      <c r="U12" s="60"/>
      <c r="V12" s="60"/>
      <c r="W12" s="60">
        <v>1342319</v>
      </c>
      <c r="X12" s="60">
        <v>8288000</v>
      </c>
      <c r="Y12" s="60">
        <v>-6945681</v>
      </c>
      <c r="Z12" s="140">
        <v>-83.8</v>
      </c>
      <c r="AA12" s="155">
        <v>8288000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1821895</v>
      </c>
      <c r="D15" s="156"/>
      <c r="E15" s="60">
        <v>13782800</v>
      </c>
      <c r="F15" s="60">
        <v>13782800</v>
      </c>
      <c r="G15" s="60"/>
      <c r="H15" s="60"/>
      <c r="I15" s="60">
        <v>397241</v>
      </c>
      <c r="J15" s="60">
        <v>397241</v>
      </c>
      <c r="K15" s="60">
        <v>397241</v>
      </c>
      <c r="L15" s="60">
        <v>519480</v>
      </c>
      <c r="M15" s="60">
        <v>519480</v>
      </c>
      <c r="N15" s="60">
        <v>1436201</v>
      </c>
      <c r="O15" s="60">
        <v>74356</v>
      </c>
      <c r="P15" s="60">
        <v>70000</v>
      </c>
      <c r="Q15" s="60">
        <v>24000</v>
      </c>
      <c r="R15" s="60">
        <v>168356</v>
      </c>
      <c r="S15" s="60">
        <v>4236648</v>
      </c>
      <c r="T15" s="60">
        <v>108500</v>
      </c>
      <c r="U15" s="60">
        <v>290303</v>
      </c>
      <c r="V15" s="60">
        <v>4635451</v>
      </c>
      <c r="W15" s="60">
        <v>6637249</v>
      </c>
      <c r="X15" s="60">
        <v>13782800</v>
      </c>
      <c r="Y15" s="60">
        <v>-7145551</v>
      </c>
      <c r="Z15" s="140">
        <v>-51.84</v>
      </c>
      <c r="AA15" s="155">
        <v>13782800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>
        <v>174184</v>
      </c>
      <c r="P18" s="82">
        <v>152105</v>
      </c>
      <c r="Q18" s="82">
        <v>77951</v>
      </c>
      <c r="R18" s="82">
        <v>404240</v>
      </c>
      <c r="S18" s="82"/>
      <c r="T18" s="82"/>
      <c r="U18" s="82"/>
      <c r="V18" s="82"/>
      <c r="W18" s="82">
        <v>404240</v>
      </c>
      <c r="X18" s="82"/>
      <c r="Y18" s="82">
        <v>404240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2590000</v>
      </c>
      <c r="F20" s="100">
        <f t="shared" si="2"/>
        <v>2590000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2590000</v>
      </c>
      <c r="Y20" s="100">
        <f t="shared" si="2"/>
        <v>-2590000</v>
      </c>
      <c r="Z20" s="137">
        <f>+IF(X20&lt;&gt;0,+(Y20/X20)*100,0)</f>
        <v>-100</v>
      </c>
      <c r="AA20" s="153">
        <f>SUM(AA26:AA33)</f>
        <v>2590000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2590000</v>
      </c>
      <c r="F30" s="60">
        <v>2590000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2590000</v>
      </c>
      <c r="Y30" s="60">
        <v>-2590000</v>
      </c>
      <c r="Z30" s="140">
        <v>-100</v>
      </c>
      <c r="AA30" s="155">
        <v>2590000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14276995</v>
      </c>
      <c r="D36" s="156">
        <f t="shared" si="4"/>
        <v>0</v>
      </c>
      <c r="E36" s="60">
        <f t="shared" si="4"/>
        <v>18171200</v>
      </c>
      <c r="F36" s="60">
        <f t="shared" si="4"/>
        <v>18171200</v>
      </c>
      <c r="G36" s="60">
        <f t="shared" si="4"/>
        <v>2370568</v>
      </c>
      <c r="H36" s="60">
        <f t="shared" si="4"/>
        <v>0</v>
      </c>
      <c r="I36" s="60">
        <f t="shared" si="4"/>
        <v>1295714</v>
      </c>
      <c r="J36" s="60">
        <f t="shared" si="4"/>
        <v>3666282</v>
      </c>
      <c r="K36" s="60">
        <f t="shared" si="4"/>
        <v>1295714</v>
      </c>
      <c r="L36" s="60">
        <f t="shared" si="4"/>
        <v>2961468</v>
      </c>
      <c r="M36" s="60">
        <f t="shared" si="4"/>
        <v>2961468</v>
      </c>
      <c r="N36" s="60">
        <f t="shared" si="4"/>
        <v>7218650</v>
      </c>
      <c r="O36" s="60">
        <f t="shared" si="4"/>
        <v>0</v>
      </c>
      <c r="P36" s="60">
        <f t="shared" si="4"/>
        <v>760495</v>
      </c>
      <c r="Q36" s="60">
        <f t="shared" si="4"/>
        <v>2360234</v>
      </c>
      <c r="R36" s="60">
        <f t="shared" si="4"/>
        <v>3120729</v>
      </c>
      <c r="S36" s="60">
        <f t="shared" si="4"/>
        <v>2271282</v>
      </c>
      <c r="T36" s="60">
        <f t="shared" si="4"/>
        <v>3542105</v>
      </c>
      <c r="U36" s="60">
        <f t="shared" si="4"/>
        <v>8091550</v>
      </c>
      <c r="V36" s="60">
        <f t="shared" si="4"/>
        <v>13904937</v>
      </c>
      <c r="W36" s="60">
        <f t="shared" si="4"/>
        <v>27910598</v>
      </c>
      <c r="X36" s="60">
        <f t="shared" si="4"/>
        <v>18171200</v>
      </c>
      <c r="Y36" s="60">
        <f t="shared" si="4"/>
        <v>9739398</v>
      </c>
      <c r="Z36" s="140">
        <f aca="true" t="shared" si="5" ref="Z36:Z49">+IF(X36&lt;&gt;0,+(Y36/X36)*100,0)</f>
        <v>53.59799022629216</v>
      </c>
      <c r="AA36" s="155">
        <f>AA6+AA21</f>
        <v>18171200</v>
      </c>
    </row>
    <row r="37" spans="1:27" ht="13.5">
      <c r="A37" s="291" t="s">
        <v>206</v>
      </c>
      <c r="B37" s="142"/>
      <c r="C37" s="62">
        <f t="shared" si="4"/>
        <v>3133119</v>
      </c>
      <c r="D37" s="156">
        <f t="shared" si="4"/>
        <v>0</v>
      </c>
      <c r="E37" s="60">
        <f t="shared" si="4"/>
        <v>13500000</v>
      </c>
      <c r="F37" s="60">
        <f t="shared" si="4"/>
        <v>13500000</v>
      </c>
      <c r="G37" s="60">
        <f t="shared" si="4"/>
        <v>0</v>
      </c>
      <c r="H37" s="60">
        <f t="shared" si="4"/>
        <v>0</v>
      </c>
      <c r="I37" s="60">
        <f t="shared" si="4"/>
        <v>4390129</v>
      </c>
      <c r="J37" s="60">
        <f t="shared" si="4"/>
        <v>4390129</v>
      </c>
      <c r="K37" s="60">
        <f t="shared" si="4"/>
        <v>4390129</v>
      </c>
      <c r="L37" s="60">
        <f t="shared" si="4"/>
        <v>4390129</v>
      </c>
      <c r="M37" s="60">
        <f t="shared" si="4"/>
        <v>4390129</v>
      </c>
      <c r="N37" s="60">
        <f t="shared" si="4"/>
        <v>13170387</v>
      </c>
      <c r="O37" s="60">
        <f t="shared" si="4"/>
        <v>230153</v>
      </c>
      <c r="P37" s="60">
        <f t="shared" si="4"/>
        <v>432280</v>
      </c>
      <c r="Q37" s="60">
        <f t="shared" si="4"/>
        <v>0</v>
      </c>
      <c r="R37" s="60">
        <f t="shared" si="4"/>
        <v>662433</v>
      </c>
      <c r="S37" s="60">
        <f t="shared" si="4"/>
        <v>1653762</v>
      </c>
      <c r="T37" s="60">
        <f t="shared" si="4"/>
        <v>90616</v>
      </c>
      <c r="U37" s="60">
        <f t="shared" si="4"/>
        <v>6214336</v>
      </c>
      <c r="V37" s="60">
        <f t="shared" si="4"/>
        <v>7958714</v>
      </c>
      <c r="W37" s="60">
        <f t="shared" si="4"/>
        <v>26181663</v>
      </c>
      <c r="X37" s="60">
        <f t="shared" si="4"/>
        <v>13500000</v>
      </c>
      <c r="Y37" s="60">
        <f t="shared" si="4"/>
        <v>12681663</v>
      </c>
      <c r="Z37" s="140">
        <f t="shared" si="5"/>
        <v>93.93824444444444</v>
      </c>
      <c r="AA37" s="155">
        <f>AA7+AA22</f>
        <v>13500000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17640</v>
      </c>
      <c r="H40" s="60">
        <f t="shared" si="4"/>
        <v>550889</v>
      </c>
      <c r="I40" s="60">
        <f t="shared" si="4"/>
        <v>1192189</v>
      </c>
      <c r="J40" s="60">
        <f t="shared" si="4"/>
        <v>1760718</v>
      </c>
      <c r="K40" s="60">
        <f t="shared" si="4"/>
        <v>1192189</v>
      </c>
      <c r="L40" s="60">
        <f t="shared" si="4"/>
        <v>0</v>
      </c>
      <c r="M40" s="60">
        <f t="shared" si="4"/>
        <v>0</v>
      </c>
      <c r="N40" s="60">
        <f t="shared" si="4"/>
        <v>1192189</v>
      </c>
      <c r="O40" s="60">
        <f t="shared" si="4"/>
        <v>0</v>
      </c>
      <c r="P40" s="60">
        <f t="shared" si="4"/>
        <v>138332</v>
      </c>
      <c r="Q40" s="60">
        <f t="shared" si="4"/>
        <v>0</v>
      </c>
      <c r="R40" s="60">
        <f t="shared" si="4"/>
        <v>138332</v>
      </c>
      <c r="S40" s="60">
        <f t="shared" si="4"/>
        <v>0</v>
      </c>
      <c r="T40" s="60">
        <f t="shared" si="4"/>
        <v>301705</v>
      </c>
      <c r="U40" s="60">
        <f t="shared" si="4"/>
        <v>183987</v>
      </c>
      <c r="V40" s="60">
        <f t="shared" si="4"/>
        <v>485692</v>
      </c>
      <c r="W40" s="60">
        <f t="shared" si="4"/>
        <v>3576931</v>
      </c>
      <c r="X40" s="60">
        <f t="shared" si="4"/>
        <v>0</v>
      </c>
      <c r="Y40" s="60">
        <f t="shared" si="4"/>
        <v>3576931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17410114</v>
      </c>
      <c r="D41" s="294">
        <f t="shared" si="6"/>
        <v>0</v>
      </c>
      <c r="E41" s="295">
        <f t="shared" si="6"/>
        <v>31671200</v>
      </c>
      <c r="F41" s="295">
        <f t="shared" si="6"/>
        <v>31671200</v>
      </c>
      <c r="G41" s="295">
        <f t="shared" si="6"/>
        <v>2388208</v>
      </c>
      <c r="H41" s="295">
        <f t="shared" si="6"/>
        <v>550889</v>
      </c>
      <c r="I41" s="295">
        <f t="shared" si="6"/>
        <v>6878032</v>
      </c>
      <c r="J41" s="295">
        <f t="shared" si="6"/>
        <v>9817129</v>
      </c>
      <c r="K41" s="295">
        <f t="shared" si="6"/>
        <v>6878032</v>
      </c>
      <c r="L41" s="295">
        <f t="shared" si="6"/>
        <v>7351597</v>
      </c>
      <c r="M41" s="295">
        <f t="shared" si="6"/>
        <v>7351597</v>
      </c>
      <c r="N41" s="295">
        <f t="shared" si="6"/>
        <v>21581226</v>
      </c>
      <c r="O41" s="295">
        <f t="shared" si="6"/>
        <v>230153</v>
      </c>
      <c r="P41" s="295">
        <f t="shared" si="6"/>
        <v>1331107</v>
      </c>
      <c r="Q41" s="295">
        <f t="shared" si="6"/>
        <v>2360234</v>
      </c>
      <c r="R41" s="295">
        <f t="shared" si="6"/>
        <v>3921494</v>
      </c>
      <c r="S41" s="295">
        <f t="shared" si="6"/>
        <v>3925044</v>
      </c>
      <c r="T41" s="295">
        <f t="shared" si="6"/>
        <v>3934426</v>
      </c>
      <c r="U41" s="295">
        <f t="shared" si="6"/>
        <v>14489873</v>
      </c>
      <c r="V41" s="295">
        <f t="shared" si="6"/>
        <v>22349343</v>
      </c>
      <c r="W41" s="295">
        <f t="shared" si="6"/>
        <v>57669192</v>
      </c>
      <c r="X41" s="295">
        <f t="shared" si="6"/>
        <v>31671200</v>
      </c>
      <c r="Y41" s="295">
        <f t="shared" si="6"/>
        <v>25997992</v>
      </c>
      <c r="Z41" s="296">
        <f t="shared" si="5"/>
        <v>82.08717067872388</v>
      </c>
      <c r="AA41" s="297">
        <f>SUM(AA36:AA40)</f>
        <v>31671200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8288000</v>
      </c>
      <c r="F42" s="54">
        <f t="shared" si="7"/>
        <v>8288000</v>
      </c>
      <c r="G42" s="54">
        <f t="shared" si="7"/>
        <v>62660</v>
      </c>
      <c r="H42" s="54">
        <f t="shared" si="7"/>
        <v>169357</v>
      </c>
      <c r="I42" s="54">
        <f t="shared" si="7"/>
        <v>0</v>
      </c>
      <c r="J42" s="54">
        <f t="shared" si="7"/>
        <v>232017</v>
      </c>
      <c r="K42" s="54">
        <f t="shared" si="7"/>
        <v>0</v>
      </c>
      <c r="L42" s="54">
        <f t="shared" si="7"/>
        <v>367855</v>
      </c>
      <c r="M42" s="54">
        <f t="shared" si="7"/>
        <v>367855</v>
      </c>
      <c r="N42" s="54">
        <f t="shared" si="7"/>
        <v>735710</v>
      </c>
      <c r="O42" s="54">
        <f t="shared" si="7"/>
        <v>354900</v>
      </c>
      <c r="P42" s="54">
        <f t="shared" si="7"/>
        <v>19692</v>
      </c>
      <c r="Q42" s="54">
        <f t="shared" si="7"/>
        <v>0</v>
      </c>
      <c r="R42" s="54">
        <f t="shared" si="7"/>
        <v>374592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1342319</v>
      </c>
      <c r="X42" s="54">
        <f t="shared" si="7"/>
        <v>8288000</v>
      </c>
      <c r="Y42" s="54">
        <f t="shared" si="7"/>
        <v>-6945681</v>
      </c>
      <c r="Z42" s="184">
        <f t="shared" si="5"/>
        <v>-83.80406611969113</v>
      </c>
      <c r="AA42" s="130">
        <f aca="true" t="shared" si="8" ref="AA42:AA48">AA12+AA27</f>
        <v>8288000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1821895</v>
      </c>
      <c r="D45" s="129">
        <f t="shared" si="7"/>
        <v>0</v>
      </c>
      <c r="E45" s="54">
        <f t="shared" si="7"/>
        <v>16372800</v>
      </c>
      <c r="F45" s="54">
        <f t="shared" si="7"/>
        <v>16372800</v>
      </c>
      <c r="G45" s="54">
        <f t="shared" si="7"/>
        <v>0</v>
      </c>
      <c r="H45" s="54">
        <f t="shared" si="7"/>
        <v>0</v>
      </c>
      <c r="I45" s="54">
        <f t="shared" si="7"/>
        <v>397241</v>
      </c>
      <c r="J45" s="54">
        <f t="shared" si="7"/>
        <v>397241</v>
      </c>
      <c r="K45" s="54">
        <f t="shared" si="7"/>
        <v>397241</v>
      </c>
      <c r="L45" s="54">
        <f t="shared" si="7"/>
        <v>519480</v>
      </c>
      <c r="M45" s="54">
        <f t="shared" si="7"/>
        <v>519480</v>
      </c>
      <c r="N45" s="54">
        <f t="shared" si="7"/>
        <v>1436201</v>
      </c>
      <c r="O45" s="54">
        <f t="shared" si="7"/>
        <v>74356</v>
      </c>
      <c r="P45" s="54">
        <f t="shared" si="7"/>
        <v>70000</v>
      </c>
      <c r="Q45" s="54">
        <f t="shared" si="7"/>
        <v>24000</v>
      </c>
      <c r="R45" s="54">
        <f t="shared" si="7"/>
        <v>168356</v>
      </c>
      <c r="S45" s="54">
        <f t="shared" si="7"/>
        <v>4236648</v>
      </c>
      <c r="T45" s="54">
        <f t="shared" si="7"/>
        <v>108500</v>
      </c>
      <c r="U45" s="54">
        <f t="shared" si="7"/>
        <v>290303</v>
      </c>
      <c r="V45" s="54">
        <f t="shared" si="7"/>
        <v>4635451</v>
      </c>
      <c r="W45" s="54">
        <f t="shared" si="7"/>
        <v>6637249</v>
      </c>
      <c r="X45" s="54">
        <f t="shared" si="7"/>
        <v>16372800</v>
      </c>
      <c r="Y45" s="54">
        <f t="shared" si="7"/>
        <v>-9735551</v>
      </c>
      <c r="Z45" s="184">
        <f t="shared" si="5"/>
        <v>-59.461735317111305</v>
      </c>
      <c r="AA45" s="130">
        <f t="shared" si="8"/>
        <v>16372800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174184</v>
      </c>
      <c r="P48" s="54">
        <f t="shared" si="7"/>
        <v>152105</v>
      </c>
      <c r="Q48" s="54">
        <f t="shared" si="7"/>
        <v>77951</v>
      </c>
      <c r="R48" s="54">
        <f t="shared" si="7"/>
        <v>404240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404240</v>
      </c>
      <c r="X48" s="54">
        <f t="shared" si="7"/>
        <v>0</v>
      </c>
      <c r="Y48" s="54">
        <f t="shared" si="7"/>
        <v>404240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19232009</v>
      </c>
      <c r="D49" s="218">
        <f t="shared" si="9"/>
        <v>0</v>
      </c>
      <c r="E49" s="220">
        <f t="shared" si="9"/>
        <v>56332000</v>
      </c>
      <c r="F49" s="220">
        <f t="shared" si="9"/>
        <v>56332000</v>
      </c>
      <c r="G49" s="220">
        <f t="shared" si="9"/>
        <v>2450868</v>
      </c>
      <c r="H49" s="220">
        <f t="shared" si="9"/>
        <v>720246</v>
      </c>
      <c r="I49" s="220">
        <f t="shared" si="9"/>
        <v>7275273</v>
      </c>
      <c r="J49" s="220">
        <f t="shared" si="9"/>
        <v>10446387</v>
      </c>
      <c r="K49" s="220">
        <f t="shared" si="9"/>
        <v>7275273</v>
      </c>
      <c r="L49" s="220">
        <f t="shared" si="9"/>
        <v>8238932</v>
      </c>
      <c r="M49" s="220">
        <f t="shared" si="9"/>
        <v>8238932</v>
      </c>
      <c r="N49" s="220">
        <f t="shared" si="9"/>
        <v>23753137</v>
      </c>
      <c r="O49" s="220">
        <f t="shared" si="9"/>
        <v>833593</v>
      </c>
      <c r="P49" s="220">
        <f t="shared" si="9"/>
        <v>1572904</v>
      </c>
      <c r="Q49" s="220">
        <f t="shared" si="9"/>
        <v>2462185</v>
      </c>
      <c r="R49" s="220">
        <f t="shared" si="9"/>
        <v>4868682</v>
      </c>
      <c r="S49" s="220">
        <f t="shared" si="9"/>
        <v>8161692</v>
      </c>
      <c r="T49" s="220">
        <f t="shared" si="9"/>
        <v>4042926</v>
      </c>
      <c r="U49" s="220">
        <f t="shared" si="9"/>
        <v>14780176</v>
      </c>
      <c r="V49" s="220">
        <f t="shared" si="9"/>
        <v>26984794</v>
      </c>
      <c r="W49" s="220">
        <f t="shared" si="9"/>
        <v>66053000</v>
      </c>
      <c r="X49" s="220">
        <f t="shared" si="9"/>
        <v>56332000</v>
      </c>
      <c r="Y49" s="220">
        <f t="shared" si="9"/>
        <v>9721000</v>
      </c>
      <c r="Z49" s="221">
        <f t="shared" si="5"/>
        <v>17.25662145849606</v>
      </c>
      <c r="AA49" s="222">
        <f>SUM(AA41:AA48)</f>
        <v>56332000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18348714</v>
      </c>
      <c r="F51" s="54">
        <f t="shared" si="10"/>
        <v>18348714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18348714</v>
      </c>
      <c r="Y51" s="54">
        <f t="shared" si="10"/>
        <v>-18348714</v>
      </c>
      <c r="Z51" s="184">
        <f>+IF(X51&lt;&gt;0,+(Y51/X51)*100,0)</f>
        <v>-100</v>
      </c>
      <c r="AA51" s="130">
        <f>SUM(AA57:AA61)</f>
        <v>18348714</v>
      </c>
    </row>
    <row r="52" spans="1:27" ht="13.5">
      <c r="A52" s="310" t="s">
        <v>205</v>
      </c>
      <c r="B52" s="142"/>
      <c r="C52" s="62"/>
      <c r="D52" s="156"/>
      <c r="E52" s="60">
        <v>11361866</v>
      </c>
      <c r="F52" s="60">
        <v>11361866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11361866</v>
      </c>
      <c r="Y52" s="60">
        <v>-11361866</v>
      </c>
      <c r="Z52" s="140">
        <v>-100</v>
      </c>
      <c r="AA52" s="155">
        <v>11361866</v>
      </c>
    </row>
    <row r="53" spans="1:27" ht="13.5">
      <c r="A53" s="310" t="s">
        <v>206</v>
      </c>
      <c r="B53" s="142"/>
      <c r="C53" s="62"/>
      <c r="D53" s="156"/>
      <c r="E53" s="60">
        <v>2794412</v>
      </c>
      <c r="F53" s="60">
        <v>2794412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2794412</v>
      </c>
      <c r="Y53" s="60">
        <v>-2794412</v>
      </c>
      <c r="Z53" s="140">
        <v>-100</v>
      </c>
      <c r="AA53" s="155">
        <v>2794412</v>
      </c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14156278</v>
      </c>
      <c r="F57" s="295">
        <f t="shared" si="11"/>
        <v>14156278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14156278</v>
      </c>
      <c r="Y57" s="295">
        <f t="shared" si="11"/>
        <v>-14156278</v>
      </c>
      <c r="Z57" s="296">
        <f>+IF(X57&lt;&gt;0,+(Y57/X57)*100,0)</f>
        <v>-100</v>
      </c>
      <c r="AA57" s="297">
        <f>SUM(AA52:AA56)</f>
        <v>14156278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4192436</v>
      </c>
      <c r="F61" s="60">
        <v>4192436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4192436</v>
      </c>
      <c r="Y61" s="60">
        <v>-4192436</v>
      </c>
      <c r="Z61" s="140">
        <v>-100</v>
      </c>
      <c r="AA61" s="155">
        <v>4192436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>
        <v>3330680</v>
      </c>
      <c r="D65" s="156">
        <v>7475055</v>
      </c>
      <c r="E65" s="60">
        <v>7475055</v>
      </c>
      <c r="F65" s="60">
        <v>7475055</v>
      </c>
      <c r="G65" s="60">
        <v>4901857</v>
      </c>
      <c r="H65" s="60">
        <v>4884071</v>
      </c>
      <c r="I65" s="60">
        <v>5940517</v>
      </c>
      <c r="J65" s="60">
        <v>15726445</v>
      </c>
      <c r="K65" s="60">
        <v>5289302</v>
      </c>
      <c r="L65" s="60">
        <v>4991187</v>
      </c>
      <c r="M65" s="60">
        <v>3192253</v>
      </c>
      <c r="N65" s="60">
        <v>13472742</v>
      </c>
      <c r="O65" s="60">
        <v>4956978</v>
      </c>
      <c r="P65" s="60">
        <v>5825554</v>
      </c>
      <c r="Q65" s="60">
        <v>5328060</v>
      </c>
      <c r="R65" s="60">
        <v>16110592</v>
      </c>
      <c r="S65" s="60">
        <v>6058224</v>
      </c>
      <c r="T65" s="60">
        <v>5663389</v>
      </c>
      <c r="U65" s="60">
        <v>5534943</v>
      </c>
      <c r="V65" s="60">
        <v>17256556</v>
      </c>
      <c r="W65" s="60">
        <v>62566335</v>
      </c>
      <c r="X65" s="60">
        <v>7475055</v>
      </c>
      <c r="Y65" s="60">
        <v>55091280</v>
      </c>
      <c r="Z65" s="140">
        <v>737</v>
      </c>
      <c r="AA65" s="155"/>
    </row>
    <row r="66" spans="1:27" ht="13.5">
      <c r="A66" s="311" t="s">
        <v>224</v>
      </c>
      <c r="B66" s="316"/>
      <c r="C66" s="273">
        <v>6505568</v>
      </c>
      <c r="D66" s="274">
        <v>10725000</v>
      </c>
      <c r="E66" s="275">
        <v>10361618</v>
      </c>
      <c r="F66" s="275">
        <v>10725000</v>
      </c>
      <c r="G66" s="275">
        <v>213912</v>
      </c>
      <c r="H66" s="275">
        <v>628009</v>
      </c>
      <c r="I66" s="275">
        <v>217983</v>
      </c>
      <c r="J66" s="275">
        <v>1059904</v>
      </c>
      <c r="K66" s="275">
        <v>400962</v>
      </c>
      <c r="L66" s="275">
        <v>425246</v>
      </c>
      <c r="M66" s="275">
        <v>801493</v>
      </c>
      <c r="N66" s="275">
        <v>1627701</v>
      </c>
      <c r="O66" s="275">
        <v>1513936</v>
      </c>
      <c r="P66" s="275">
        <v>2569091</v>
      </c>
      <c r="Q66" s="275">
        <v>232761</v>
      </c>
      <c r="R66" s="275">
        <v>4315788</v>
      </c>
      <c r="S66" s="275">
        <v>-1253942</v>
      </c>
      <c r="T66" s="275">
        <v>525673</v>
      </c>
      <c r="U66" s="275">
        <v>504587</v>
      </c>
      <c r="V66" s="275">
        <v>-223682</v>
      </c>
      <c r="W66" s="275">
        <v>6779711</v>
      </c>
      <c r="X66" s="275">
        <v>10725000</v>
      </c>
      <c r="Y66" s="275">
        <v>-3945289</v>
      </c>
      <c r="Z66" s="140">
        <v>-36.79</v>
      </c>
      <c r="AA66" s="277"/>
    </row>
    <row r="67" spans="1:27" ht="13.5">
      <c r="A67" s="311" t="s">
        <v>225</v>
      </c>
      <c r="B67" s="316"/>
      <c r="C67" s="62">
        <v>535412</v>
      </c>
      <c r="D67" s="156">
        <v>512041</v>
      </c>
      <c r="E67" s="60">
        <v>512041</v>
      </c>
      <c r="F67" s="60">
        <v>512041</v>
      </c>
      <c r="G67" s="60">
        <v>819065</v>
      </c>
      <c r="H67" s="60">
        <v>546006</v>
      </c>
      <c r="I67" s="60">
        <v>1548944</v>
      </c>
      <c r="J67" s="60">
        <v>2914015</v>
      </c>
      <c r="K67" s="60">
        <v>2270906</v>
      </c>
      <c r="L67" s="60">
        <v>2711443</v>
      </c>
      <c r="M67" s="60">
        <v>2398396</v>
      </c>
      <c r="N67" s="60">
        <v>7380745</v>
      </c>
      <c r="O67" s="60">
        <v>1489683</v>
      </c>
      <c r="P67" s="60">
        <v>3105971</v>
      </c>
      <c r="Q67" s="60">
        <v>1045614</v>
      </c>
      <c r="R67" s="60">
        <v>5641268</v>
      </c>
      <c r="S67" s="60">
        <v>1579309</v>
      </c>
      <c r="T67" s="60">
        <v>487125</v>
      </c>
      <c r="U67" s="60">
        <v>3384230</v>
      </c>
      <c r="V67" s="60">
        <v>5450664</v>
      </c>
      <c r="W67" s="60">
        <v>21386692</v>
      </c>
      <c r="X67" s="60">
        <v>512041</v>
      </c>
      <c r="Y67" s="60">
        <v>20874651</v>
      </c>
      <c r="Z67" s="140">
        <v>4076.75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1345014</v>
      </c>
      <c r="H68" s="60">
        <v>2084673</v>
      </c>
      <c r="I68" s="60">
        <v>3060576</v>
      </c>
      <c r="J68" s="60">
        <v>6490263</v>
      </c>
      <c r="K68" s="60">
        <v>3401518</v>
      </c>
      <c r="L68" s="60">
        <v>3079405</v>
      </c>
      <c r="M68" s="60">
        <v>2624349</v>
      </c>
      <c r="N68" s="60">
        <v>9105272</v>
      </c>
      <c r="O68" s="60">
        <v>2724670</v>
      </c>
      <c r="P68" s="60">
        <v>5202610</v>
      </c>
      <c r="Q68" s="60">
        <v>2622182</v>
      </c>
      <c r="R68" s="60">
        <v>10549462</v>
      </c>
      <c r="S68" s="60">
        <v>1239300</v>
      </c>
      <c r="T68" s="60">
        <v>6522151</v>
      </c>
      <c r="U68" s="60">
        <v>3435482</v>
      </c>
      <c r="V68" s="60">
        <v>11196933</v>
      </c>
      <c r="W68" s="60">
        <v>37341930</v>
      </c>
      <c r="X68" s="60"/>
      <c r="Y68" s="60">
        <v>37341930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10371660</v>
      </c>
      <c r="D69" s="218">
        <f t="shared" si="12"/>
        <v>18712096</v>
      </c>
      <c r="E69" s="220">
        <f t="shared" si="12"/>
        <v>18348714</v>
      </c>
      <c r="F69" s="220">
        <f t="shared" si="12"/>
        <v>18712096</v>
      </c>
      <c r="G69" s="220">
        <f t="shared" si="12"/>
        <v>7279848</v>
      </c>
      <c r="H69" s="220">
        <f t="shared" si="12"/>
        <v>8142759</v>
      </c>
      <c r="I69" s="220">
        <f t="shared" si="12"/>
        <v>10768020</v>
      </c>
      <c r="J69" s="220">
        <f t="shared" si="12"/>
        <v>26190627</v>
      </c>
      <c r="K69" s="220">
        <f t="shared" si="12"/>
        <v>11362688</v>
      </c>
      <c r="L69" s="220">
        <f t="shared" si="12"/>
        <v>11207281</v>
      </c>
      <c r="M69" s="220">
        <f t="shared" si="12"/>
        <v>9016491</v>
      </c>
      <c r="N69" s="220">
        <f t="shared" si="12"/>
        <v>31586460</v>
      </c>
      <c r="O69" s="220">
        <f t="shared" si="12"/>
        <v>10685267</v>
      </c>
      <c r="P69" s="220">
        <f t="shared" si="12"/>
        <v>16703226</v>
      </c>
      <c r="Q69" s="220">
        <f t="shared" si="12"/>
        <v>9228617</v>
      </c>
      <c r="R69" s="220">
        <f t="shared" si="12"/>
        <v>36617110</v>
      </c>
      <c r="S69" s="220">
        <f t="shared" si="12"/>
        <v>7622891</v>
      </c>
      <c r="T69" s="220">
        <f t="shared" si="12"/>
        <v>13198338</v>
      </c>
      <c r="U69" s="220">
        <f t="shared" si="12"/>
        <v>12859242</v>
      </c>
      <c r="V69" s="220">
        <f t="shared" si="12"/>
        <v>33680471</v>
      </c>
      <c r="W69" s="220">
        <f t="shared" si="12"/>
        <v>128074668</v>
      </c>
      <c r="X69" s="220">
        <f t="shared" si="12"/>
        <v>18712096</v>
      </c>
      <c r="Y69" s="220">
        <f t="shared" si="12"/>
        <v>109362572</v>
      </c>
      <c r="Z69" s="221">
        <f>+IF(X69&lt;&gt;0,+(Y69/X69)*100,0)</f>
        <v>584.448540665888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17410114</v>
      </c>
      <c r="D5" s="357">
        <f t="shared" si="0"/>
        <v>0</v>
      </c>
      <c r="E5" s="356">
        <f t="shared" si="0"/>
        <v>31671200</v>
      </c>
      <c r="F5" s="358">
        <f t="shared" si="0"/>
        <v>31671200</v>
      </c>
      <c r="G5" s="358">
        <f t="shared" si="0"/>
        <v>2388208</v>
      </c>
      <c r="H5" s="356">
        <f t="shared" si="0"/>
        <v>550889</v>
      </c>
      <c r="I5" s="356">
        <f t="shared" si="0"/>
        <v>6878032</v>
      </c>
      <c r="J5" s="358">
        <f t="shared" si="0"/>
        <v>9817129</v>
      </c>
      <c r="K5" s="358">
        <f t="shared" si="0"/>
        <v>6878032</v>
      </c>
      <c r="L5" s="356">
        <f t="shared" si="0"/>
        <v>7351597</v>
      </c>
      <c r="M5" s="356">
        <f t="shared" si="0"/>
        <v>7351597</v>
      </c>
      <c r="N5" s="358">
        <f t="shared" si="0"/>
        <v>21581226</v>
      </c>
      <c r="O5" s="358">
        <f t="shared" si="0"/>
        <v>230153</v>
      </c>
      <c r="P5" s="356">
        <f t="shared" si="0"/>
        <v>1331107</v>
      </c>
      <c r="Q5" s="356">
        <f t="shared" si="0"/>
        <v>2360234</v>
      </c>
      <c r="R5" s="358">
        <f t="shared" si="0"/>
        <v>3921494</v>
      </c>
      <c r="S5" s="358">
        <f t="shared" si="0"/>
        <v>3925044</v>
      </c>
      <c r="T5" s="356">
        <f t="shared" si="0"/>
        <v>3934426</v>
      </c>
      <c r="U5" s="356">
        <f t="shared" si="0"/>
        <v>14489873</v>
      </c>
      <c r="V5" s="358">
        <f t="shared" si="0"/>
        <v>22349343</v>
      </c>
      <c r="W5" s="358">
        <f t="shared" si="0"/>
        <v>57669192</v>
      </c>
      <c r="X5" s="356">
        <f t="shared" si="0"/>
        <v>31671200</v>
      </c>
      <c r="Y5" s="358">
        <f t="shared" si="0"/>
        <v>25997992</v>
      </c>
      <c r="Z5" s="359">
        <f>+IF(X5&lt;&gt;0,+(Y5/X5)*100,0)</f>
        <v>82.08717067872388</v>
      </c>
      <c r="AA5" s="360">
        <f>+AA6+AA8+AA11+AA13+AA15</f>
        <v>31671200</v>
      </c>
    </row>
    <row r="6" spans="1:27" ht="13.5">
      <c r="A6" s="361" t="s">
        <v>205</v>
      </c>
      <c r="B6" s="142"/>
      <c r="C6" s="60">
        <f>+C7</f>
        <v>14276995</v>
      </c>
      <c r="D6" s="340">
        <f aca="true" t="shared" si="1" ref="D6:AA6">+D7</f>
        <v>0</v>
      </c>
      <c r="E6" s="60">
        <f t="shared" si="1"/>
        <v>18171200</v>
      </c>
      <c r="F6" s="59">
        <f t="shared" si="1"/>
        <v>18171200</v>
      </c>
      <c r="G6" s="59">
        <f t="shared" si="1"/>
        <v>2370568</v>
      </c>
      <c r="H6" s="60">
        <f t="shared" si="1"/>
        <v>0</v>
      </c>
      <c r="I6" s="60">
        <f t="shared" si="1"/>
        <v>1295714</v>
      </c>
      <c r="J6" s="59">
        <f t="shared" si="1"/>
        <v>3666282</v>
      </c>
      <c r="K6" s="59">
        <f t="shared" si="1"/>
        <v>1295714</v>
      </c>
      <c r="L6" s="60">
        <f t="shared" si="1"/>
        <v>2961468</v>
      </c>
      <c r="M6" s="60">
        <f t="shared" si="1"/>
        <v>2961468</v>
      </c>
      <c r="N6" s="59">
        <f t="shared" si="1"/>
        <v>7218650</v>
      </c>
      <c r="O6" s="59">
        <f t="shared" si="1"/>
        <v>0</v>
      </c>
      <c r="P6" s="60">
        <f t="shared" si="1"/>
        <v>760495</v>
      </c>
      <c r="Q6" s="60">
        <f t="shared" si="1"/>
        <v>2360234</v>
      </c>
      <c r="R6" s="59">
        <f t="shared" si="1"/>
        <v>3120729</v>
      </c>
      <c r="S6" s="59">
        <f t="shared" si="1"/>
        <v>2271282</v>
      </c>
      <c r="T6" s="60">
        <f t="shared" si="1"/>
        <v>3542105</v>
      </c>
      <c r="U6" s="60">
        <f t="shared" si="1"/>
        <v>8091550</v>
      </c>
      <c r="V6" s="59">
        <f t="shared" si="1"/>
        <v>13904937</v>
      </c>
      <c r="W6" s="59">
        <f t="shared" si="1"/>
        <v>27910598</v>
      </c>
      <c r="X6" s="60">
        <f t="shared" si="1"/>
        <v>18171200</v>
      </c>
      <c r="Y6" s="59">
        <f t="shared" si="1"/>
        <v>9739398</v>
      </c>
      <c r="Z6" s="61">
        <f>+IF(X6&lt;&gt;0,+(Y6/X6)*100,0)</f>
        <v>53.59799022629216</v>
      </c>
      <c r="AA6" s="62">
        <f t="shared" si="1"/>
        <v>18171200</v>
      </c>
    </row>
    <row r="7" spans="1:27" ht="13.5">
      <c r="A7" s="291" t="s">
        <v>229</v>
      </c>
      <c r="B7" s="142"/>
      <c r="C7" s="60">
        <v>14276995</v>
      </c>
      <c r="D7" s="340"/>
      <c r="E7" s="60">
        <v>18171200</v>
      </c>
      <c r="F7" s="59">
        <v>18171200</v>
      </c>
      <c r="G7" s="59">
        <v>2370568</v>
      </c>
      <c r="H7" s="60"/>
      <c r="I7" s="60">
        <v>1295714</v>
      </c>
      <c r="J7" s="59">
        <v>3666282</v>
      </c>
      <c r="K7" s="59">
        <v>1295714</v>
      </c>
      <c r="L7" s="60">
        <v>2961468</v>
      </c>
      <c r="M7" s="60">
        <v>2961468</v>
      </c>
      <c r="N7" s="59">
        <v>7218650</v>
      </c>
      <c r="O7" s="59"/>
      <c r="P7" s="60">
        <v>760495</v>
      </c>
      <c r="Q7" s="60">
        <v>2360234</v>
      </c>
      <c r="R7" s="59">
        <v>3120729</v>
      </c>
      <c r="S7" s="59">
        <v>2271282</v>
      </c>
      <c r="T7" s="60">
        <v>3542105</v>
      </c>
      <c r="U7" s="60">
        <v>8091550</v>
      </c>
      <c r="V7" s="59">
        <v>13904937</v>
      </c>
      <c r="W7" s="59">
        <v>27910598</v>
      </c>
      <c r="X7" s="60">
        <v>18171200</v>
      </c>
      <c r="Y7" s="59">
        <v>9739398</v>
      </c>
      <c r="Z7" s="61">
        <v>53.6</v>
      </c>
      <c r="AA7" s="62">
        <v>18171200</v>
      </c>
    </row>
    <row r="8" spans="1:27" ht="13.5">
      <c r="A8" s="361" t="s">
        <v>206</v>
      </c>
      <c r="B8" s="142"/>
      <c r="C8" s="60">
        <f aca="true" t="shared" si="2" ref="C8:Y8">SUM(C9:C10)</f>
        <v>3133119</v>
      </c>
      <c r="D8" s="340">
        <f t="shared" si="2"/>
        <v>0</v>
      </c>
      <c r="E8" s="60">
        <f t="shared" si="2"/>
        <v>13500000</v>
      </c>
      <c r="F8" s="59">
        <f t="shared" si="2"/>
        <v>13500000</v>
      </c>
      <c r="G8" s="59">
        <f t="shared" si="2"/>
        <v>0</v>
      </c>
      <c r="H8" s="60">
        <f t="shared" si="2"/>
        <v>0</v>
      </c>
      <c r="I8" s="60">
        <f t="shared" si="2"/>
        <v>4390129</v>
      </c>
      <c r="J8" s="59">
        <f t="shared" si="2"/>
        <v>4390129</v>
      </c>
      <c r="K8" s="59">
        <f t="shared" si="2"/>
        <v>4390129</v>
      </c>
      <c r="L8" s="60">
        <f t="shared" si="2"/>
        <v>4390129</v>
      </c>
      <c r="M8" s="60">
        <f t="shared" si="2"/>
        <v>4390129</v>
      </c>
      <c r="N8" s="59">
        <f t="shared" si="2"/>
        <v>13170387</v>
      </c>
      <c r="O8" s="59">
        <f t="shared" si="2"/>
        <v>230153</v>
      </c>
      <c r="P8" s="60">
        <f t="shared" si="2"/>
        <v>432280</v>
      </c>
      <c r="Q8" s="60">
        <f t="shared" si="2"/>
        <v>0</v>
      </c>
      <c r="R8" s="59">
        <f t="shared" si="2"/>
        <v>662433</v>
      </c>
      <c r="S8" s="59">
        <f t="shared" si="2"/>
        <v>1653762</v>
      </c>
      <c r="T8" s="60">
        <f t="shared" si="2"/>
        <v>90616</v>
      </c>
      <c r="U8" s="60">
        <f t="shared" si="2"/>
        <v>6214336</v>
      </c>
      <c r="V8" s="59">
        <f t="shared" si="2"/>
        <v>7958714</v>
      </c>
      <c r="W8" s="59">
        <f t="shared" si="2"/>
        <v>26181663</v>
      </c>
      <c r="X8" s="60">
        <f t="shared" si="2"/>
        <v>13500000</v>
      </c>
      <c r="Y8" s="59">
        <f t="shared" si="2"/>
        <v>12681663</v>
      </c>
      <c r="Z8" s="61">
        <f>+IF(X8&lt;&gt;0,+(Y8/X8)*100,0)</f>
        <v>93.93824444444444</v>
      </c>
      <c r="AA8" s="62">
        <f>SUM(AA9:AA10)</f>
        <v>13500000</v>
      </c>
    </row>
    <row r="9" spans="1:27" ht="13.5">
      <c r="A9" s="291" t="s">
        <v>230</v>
      </c>
      <c r="B9" s="142"/>
      <c r="C9" s="60">
        <v>3133119</v>
      </c>
      <c r="D9" s="340"/>
      <c r="E9" s="60">
        <v>13500000</v>
      </c>
      <c r="F9" s="59">
        <v>13500000</v>
      </c>
      <c r="G9" s="59"/>
      <c r="H9" s="60"/>
      <c r="I9" s="60">
        <v>4390129</v>
      </c>
      <c r="J9" s="59">
        <v>4390129</v>
      </c>
      <c r="K9" s="59">
        <v>4390129</v>
      </c>
      <c r="L9" s="60">
        <v>4390129</v>
      </c>
      <c r="M9" s="60">
        <v>4390129</v>
      </c>
      <c r="N9" s="59">
        <v>13170387</v>
      </c>
      <c r="O9" s="59">
        <v>230153</v>
      </c>
      <c r="P9" s="60">
        <v>432280</v>
      </c>
      <c r="Q9" s="60"/>
      <c r="R9" s="59">
        <v>662433</v>
      </c>
      <c r="S9" s="59">
        <v>1653762</v>
      </c>
      <c r="T9" s="60">
        <v>90616</v>
      </c>
      <c r="U9" s="60">
        <v>6214336</v>
      </c>
      <c r="V9" s="59">
        <v>7958714</v>
      </c>
      <c r="W9" s="59">
        <v>26181663</v>
      </c>
      <c r="X9" s="60">
        <v>13500000</v>
      </c>
      <c r="Y9" s="59">
        <v>12681663</v>
      </c>
      <c r="Z9" s="61">
        <v>93.94</v>
      </c>
      <c r="AA9" s="62">
        <v>13500000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17640</v>
      </c>
      <c r="H15" s="60">
        <f t="shared" si="5"/>
        <v>550889</v>
      </c>
      <c r="I15" s="60">
        <f t="shared" si="5"/>
        <v>1192189</v>
      </c>
      <c r="J15" s="59">
        <f t="shared" si="5"/>
        <v>1760718</v>
      </c>
      <c r="K15" s="59">
        <f t="shared" si="5"/>
        <v>1192189</v>
      </c>
      <c r="L15" s="60">
        <f t="shared" si="5"/>
        <v>0</v>
      </c>
      <c r="M15" s="60">
        <f t="shared" si="5"/>
        <v>0</v>
      </c>
      <c r="N15" s="59">
        <f t="shared" si="5"/>
        <v>1192189</v>
      </c>
      <c r="O15" s="59">
        <f t="shared" si="5"/>
        <v>0</v>
      </c>
      <c r="P15" s="60">
        <f t="shared" si="5"/>
        <v>138332</v>
      </c>
      <c r="Q15" s="60">
        <f t="shared" si="5"/>
        <v>0</v>
      </c>
      <c r="R15" s="59">
        <f t="shared" si="5"/>
        <v>138332</v>
      </c>
      <c r="S15" s="59">
        <f t="shared" si="5"/>
        <v>0</v>
      </c>
      <c r="T15" s="60">
        <f t="shared" si="5"/>
        <v>301705</v>
      </c>
      <c r="U15" s="60">
        <f t="shared" si="5"/>
        <v>183987</v>
      </c>
      <c r="V15" s="59">
        <f t="shared" si="5"/>
        <v>485692</v>
      </c>
      <c r="W15" s="59">
        <f t="shared" si="5"/>
        <v>3576931</v>
      </c>
      <c r="X15" s="60">
        <f t="shared" si="5"/>
        <v>0</v>
      </c>
      <c r="Y15" s="59">
        <f t="shared" si="5"/>
        <v>3576931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>
        <v>651473</v>
      </c>
      <c r="J17" s="59">
        <v>651473</v>
      </c>
      <c r="K17" s="59">
        <v>651473</v>
      </c>
      <c r="L17" s="60"/>
      <c r="M17" s="60"/>
      <c r="N17" s="59">
        <v>651473</v>
      </c>
      <c r="O17" s="59"/>
      <c r="P17" s="60"/>
      <c r="Q17" s="60"/>
      <c r="R17" s="59"/>
      <c r="S17" s="59"/>
      <c r="T17" s="60"/>
      <c r="U17" s="60"/>
      <c r="V17" s="59"/>
      <c r="W17" s="59">
        <v>1302946</v>
      </c>
      <c r="X17" s="60"/>
      <c r="Y17" s="59">
        <v>1302946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>
        <v>17640</v>
      </c>
      <c r="H20" s="60">
        <v>550889</v>
      </c>
      <c r="I20" s="60">
        <v>540716</v>
      </c>
      <c r="J20" s="59">
        <v>1109245</v>
      </c>
      <c r="K20" s="59">
        <v>540716</v>
      </c>
      <c r="L20" s="60"/>
      <c r="M20" s="60"/>
      <c r="N20" s="59">
        <v>540716</v>
      </c>
      <c r="O20" s="59"/>
      <c r="P20" s="60">
        <v>138332</v>
      </c>
      <c r="Q20" s="60"/>
      <c r="R20" s="59">
        <v>138332</v>
      </c>
      <c r="S20" s="59"/>
      <c r="T20" s="60">
        <v>301705</v>
      </c>
      <c r="U20" s="60">
        <v>183987</v>
      </c>
      <c r="V20" s="59">
        <v>485692</v>
      </c>
      <c r="W20" s="59">
        <v>2273985</v>
      </c>
      <c r="X20" s="60"/>
      <c r="Y20" s="59">
        <v>2273985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8288000</v>
      </c>
      <c r="F22" s="345">
        <f t="shared" si="6"/>
        <v>8288000</v>
      </c>
      <c r="G22" s="345">
        <f t="shared" si="6"/>
        <v>62660</v>
      </c>
      <c r="H22" s="343">
        <f t="shared" si="6"/>
        <v>169357</v>
      </c>
      <c r="I22" s="343">
        <f t="shared" si="6"/>
        <v>0</v>
      </c>
      <c r="J22" s="345">
        <f t="shared" si="6"/>
        <v>232017</v>
      </c>
      <c r="K22" s="345">
        <f t="shared" si="6"/>
        <v>0</v>
      </c>
      <c r="L22" s="343">
        <f t="shared" si="6"/>
        <v>367855</v>
      </c>
      <c r="M22" s="343">
        <f t="shared" si="6"/>
        <v>367855</v>
      </c>
      <c r="N22" s="345">
        <f t="shared" si="6"/>
        <v>735710</v>
      </c>
      <c r="O22" s="345">
        <f t="shared" si="6"/>
        <v>354900</v>
      </c>
      <c r="P22" s="343">
        <f t="shared" si="6"/>
        <v>19692</v>
      </c>
      <c r="Q22" s="343">
        <f t="shared" si="6"/>
        <v>0</v>
      </c>
      <c r="R22" s="345">
        <f t="shared" si="6"/>
        <v>374592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1342319</v>
      </c>
      <c r="X22" s="343">
        <f t="shared" si="6"/>
        <v>8288000</v>
      </c>
      <c r="Y22" s="345">
        <f t="shared" si="6"/>
        <v>-6945681</v>
      </c>
      <c r="Z22" s="336">
        <f>+IF(X22&lt;&gt;0,+(Y22/X22)*100,0)</f>
        <v>-83.80406611969113</v>
      </c>
      <c r="AA22" s="350">
        <f>SUM(AA23:AA32)</f>
        <v>8288000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2488000</v>
      </c>
      <c r="F24" s="59">
        <v>2488000</v>
      </c>
      <c r="G24" s="59">
        <v>27259</v>
      </c>
      <c r="H24" s="60">
        <v>169357</v>
      </c>
      <c r="I24" s="60"/>
      <c r="J24" s="59">
        <v>196616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196616</v>
      </c>
      <c r="X24" s="60">
        <v>2488000</v>
      </c>
      <c r="Y24" s="59">
        <v>-2291384</v>
      </c>
      <c r="Z24" s="61">
        <v>-92.1</v>
      </c>
      <c r="AA24" s="62">
        <v>2488000</v>
      </c>
    </row>
    <row r="25" spans="1:27" ht="13.5">
      <c r="A25" s="361" t="s">
        <v>239</v>
      </c>
      <c r="B25" s="142"/>
      <c r="C25" s="60"/>
      <c r="D25" s="340"/>
      <c r="E25" s="60">
        <v>3400000</v>
      </c>
      <c r="F25" s="59">
        <v>3400000</v>
      </c>
      <c r="G25" s="59">
        <v>35401</v>
      </c>
      <c r="H25" s="60"/>
      <c r="I25" s="60"/>
      <c r="J25" s="59">
        <v>35401</v>
      </c>
      <c r="K25" s="59"/>
      <c r="L25" s="60">
        <v>248155</v>
      </c>
      <c r="M25" s="60">
        <v>248155</v>
      </c>
      <c r="N25" s="59">
        <v>496310</v>
      </c>
      <c r="O25" s="59"/>
      <c r="P25" s="60"/>
      <c r="Q25" s="60"/>
      <c r="R25" s="59"/>
      <c r="S25" s="59"/>
      <c r="T25" s="60"/>
      <c r="U25" s="60"/>
      <c r="V25" s="59"/>
      <c r="W25" s="59">
        <v>531711</v>
      </c>
      <c r="X25" s="60">
        <v>3400000</v>
      </c>
      <c r="Y25" s="59">
        <v>-2868289</v>
      </c>
      <c r="Z25" s="61">
        <v>-84.36</v>
      </c>
      <c r="AA25" s="62">
        <v>3400000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>
        <v>2400000</v>
      </c>
      <c r="F27" s="59">
        <v>2400000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2400000</v>
      </c>
      <c r="Y27" s="59">
        <v>-2400000</v>
      </c>
      <c r="Z27" s="61">
        <v>-100</v>
      </c>
      <c r="AA27" s="62">
        <v>2400000</v>
      </c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>
        <v>119700</v>
      </c>
      <c r="M32" s="60">
        <v>119700</v>
      </c>
      <c r="N32" s="59">
        <v>239400</v>
      </c>
      <c r="O32" s="59">
        <v>354900</v>
      </c>
      <c r="P32" s="60">
        <v>19692</v>
      </c>
      <c r="Q32" s="60"/>
      <c r="R32" s="59">
        <v>374592</v>
      </c>
      <c r="S32" s="59"/>
      <c r="T32" s="60"/>
      <c r="U32" s="60"/>
      <c r="V32" s="59"/>
      <c r="W32" s="59">
        <v>613992</v>
      </c>
      <c r="X32" s="60"/>
      <c r="Y32" s="59">
        <v>613992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1821895</v>
      </c>
      <c r="D40" s="344">
        <f t="shared" si="9"/>
        <v>0</v>
      </c>
      <c r="E40" s="343">
        <f t="shared" si="9"/>
        <v>13782800</v>
      </c>
      <c r="F40" s="345">
        <f t="shared" si="9"/>
        <v>13782800</v>
      </c>
      <c r="G40" s="345">
        <f t="shared" si="9"/>
        <v>0</v>
      </c>
      <c r="H40" s="343">
        <f t="shared" si="9"/>
        <v>0</v>
      </c>
      <c r="I40" s="343">
        <f t="shared" si="9"/>
        <v>397241</v>
      </c>
      <c r="J40" s="345">
        <f t="shared" si="9"/>
        <v>397241</v>
      </c>
      <c r="K40" s="345">
        <f t="shared" si="9"/>
        <v>397241</v>
      </c>
      <c r="L40" s="343">
        <f t="shared" si="9"/>
        <v>519480</v>
      </c>
      <c r="M40" s="343">
        <f t="shared" si="9"/>
        <v>519480</v>
      </c>
      <c r="N40" s="345">
        <f t="shared" si="9"/>
        <v>1436201</v>
      </c>
      <c r="O40" s="345">
        <f t="shared" si="9"/>
        <v>74356</v>
      </c>
      <c r="P40" s="343">
        <f t="shared" si="9"/>
        <v>70000</v>
      </c>
      <c r="Q40" s="343">
        <f t="shared" si="9"/>
        <v>24000</v>
      </c>
      <c r="R40" s="345">
        <f t="shared" si="9"/>
        <v>168356</v>
      </c>
      <c r="S40" s="345">
        <f t="shared" si="9"/>
        <v>4236648</v>
      </c>
      <c r="T40" s="343">
        <f t="shared" si="9"/>
        <v>108500</v>
      </c>
      <c r="U40" s="343">
        <f t="shared" si="9"/>
        <v>290303</v>
      </c>
      <c r="V40" s="345">
        <f t="shared" si="9"/>
        <v>4635451</v>
      </c>
      <c r="W40" s="345">
        <f t="shared" si="9"/>
        <v>6637249</v>
      </c>
      <c r="X40" s="343">
        <f t="shared" si="9"/>
        <v>13782800</v>
      </c>
      <c r="Y40" s="345">
        <f t="shared" si="9"/>
        <v>-7145551</v>
      </c>
      <c r="Z40" s="336">
        <f>+IF(X40&lt;&gt;0,+(Y40/X40)*100,0)</f>
        <v>-51.84397219723134</v>
      </c>
      <c r="AA40" s="350">
        <f>SUM(AA41:AA49)</f>
        <v>13782800</v>
      </c>
    </row>
    <row r="41" spans="1:27" ht="13.5">
      <c r="A41" s="361" t="s">
        <v>248</v>
      </c>
      <c r="B41" s="142"/>
      <c r="C41" s="362"/>
      <c r="D41" s="363"/>
      <c r="E41" s="362">
        <v>1650000</v>
      </c>
      <c r="F41" s="364">
        <v>1650000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>
        <v>4047148</v>
      </c>
      <c r="T41" s="362"/>
      <c r="U41" s="362"/>
      <c r="V41" s="364">
        <v>4047148</v>
      </c>
      <c r="W41" s="364">
        <v>4047148</v>
      </c>
      <c r="X41" s="362">
        <v>1650000</v>
      </c>
      <c r="Y41" s="364">
        <v>2397148</v>
      </c>
      <c r="Z41" s="365">
        <v>145.28</v>
      </c>
      <c r="AA41" s="366">
        <v>1650000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143950</v>
      </c>
      <c r="D43" s="369"/>
      <c r="E43" s="305">
        <v>1508000</v>
      </c>
      <c r="F43" s="370">
        <v>1508000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>
        <v>155500</v>
      </c>
      <c r="V43" s="370">
        <v>155500</v>
      </c>
      <c r="W43" s="370">
        <v>155500</v>
      </c>
      <c r="X43" s="305">
        <v>1508000</v>
      </c>
      <c r="Y43" s="370">
        <v>-1352500</v>
      </c>
      <c r="Z43" s="371">
        <v>-89.69</v>
      </c>
      <c r="AA43" s="303">
        <v>1508000</v>
      </c>
    </row>
    <row r="44" spans="1:27" ht="13.5">
      <c r="A44" s="361" t="s">
        <v>251</v>
      </c>
      <c r="B44" s="136"/>
      <c r="C44" s="60">
        <v>205253</v>
      </c>
      <c r="D44" s="368"/>
      <c r="E44" s="54">
        <v>1553000</v>
      </c>
      <c r="F44" s="53">
        <v>1553000</v>
      </c>
      <c r="G44" s="53"/>
      <c r="H44" s="54"/>
      <c r="I44" s="54">
        <v>397241</v>
      </c>
      <c r="J44" s="53">
        <v>397241</v>
      </c>
      <c r="K44" s="53">
        <v>397241</v>
      </c>
      <c r="L44" s="54">
        <v>517919</v>
      </c>
      <c r="M44" s="54">
        <v>517919</v>
      </c>
      <c r="N44" s="53">
        <v>1433079</v>
      </c>
      <c r="O44" s="53">
        <v>74356</v>
      </c>
      <c r="P44" s="54"/>
      <c r="Q44" s="54"/>
      <c r="R44" s="53">
        <v>74356</v>
      </c>
      <c r="S44" s="53">
        <v>19500</v>
      </c>
      <c r="T44" s="54">
        <v>29294</v>
      </c>
      <c r="U44" s="54">
        <v>99000</v>
      </c>
      <c r="V44" s="53">
        <v>147794</v>
      </c>
      <c r="W44" s="53">
        <v>2052470</v>
      </c>
      <c r="X44" s="54">
        <v>1553000</v>
      </c>
      <c r="Y44" s="53">
        <v>499470</v>
      </c>
      <c r="Z44" s="94">
        <v>32.16</v>
      </c>
      <c r="AA44" s="95">
        <v>1553000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>
        <v>7700300</v>
      </c>
      <c r="F47" s="53">
        <v>7700300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7700300</v>
      </c>
      <c r="Y47" s="53">
        <v>-7700300</v>
      </c>
      <c r="Z47" s="94">
        <v>-100</v>
      </c>
      <c r="AA47" s="95">
        <v>7700300</v>
      </c>
    </row>
    <row r="48" spans="1:27" ht="13.5">
      <c r="A48" s="361" t="s">
        <v>255</v>
      </c>
      <c r="B48" s="136"/>
      <c r="C48" s="60">
        <v>1215222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257470</v>
      </c>
      <c r="D49" s="368"/>
      <c r="E49" s="54">
        <v>1371500</v>
      </c>
      <c r="F49" s="53">
        <v>1371500</v>
      </c>
      <c r="G49" s="53"/>
      <c r="H49" s="54"/>
      <c r="I49" s="54"/>
      <c r="J49" s="53"/>
      <c r="K49" s="53"/>
      <c r="L49" s="54">
        <v>1561</v>
      </c>
      <c r="M49" s="54">
        <v>1561</v>
      </c>
      <c r="N49" s="53">
        <v>3122</v>
      </c>
      <c r="O49" s="53"/>
      <c r="P49" s="54">
        <v>70000</v>
      </c>
      <c r="Q49" s="54">
        <v>24000</v>
      </c>
      <c r="R49" s="53">
        <v>94000</v>
      </c>
      <c r="S49" s="53">
        <v>170000</v>
      </c>
      <c r="T49" s="54">
        <v>79206</v>
      </c>
      <c r="U49" s="54">
        <v>35803</v>
      </c>
      <c r="V49" s="53">
        <v>285009</v>
      </c>
      <c r="W49" s="53">
        <v>382131</v>
      </c>
      <c r="X49" s="54">
        <v>1371500</v>
      </c>
      <c r="Y49" s="53">
        <v>-989369</v>
      </c>
      <c r="Z49" s="94">
        <v>-72.14</v>
      </c>
      <c r="AA49" s="95">
        <v>1371500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174184</v>
      </c>
      <c r="P57" s="343">
        <f t="shared" si="13"/>
        <v>152105</v>
      </c>
      <c r="Q57" s="343">
        <f t="shared" si="13"/>
        <v>77951</v>
      </c>
      <c r="R57" s="345">
        <f t="shared" si="13"/>
        <v>404240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404240</v>
      </c>
      <c r="X57" s="343">
        <f t="shared" si="13"/>
        <v>0</v>
      </c>
      <c r="Y57" s="345">
        <f t="shared" si="13"/>
        <v>404240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>
        <v>174184</v>
      </c>
      <c r="P58" s="60">
        <v>152105</v>
      </c>
      <c r="Q58" s="60">
        <v>77951</v>
      </c>
      <c r="R58" s="59">
        <v>404240</v>
      </c>
      <c r="S58" s="59"/>
      <c r="T58" s="60"/>
      <c r="U58" s="60"/>
      <c r="V58" s="59"/>
      <c r="W58" s="59">
        <v>404240</v>
      </c>
      <c r="X58" s="60"/>
      <c r="Y58" s="59">
        <v>404240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19232009</v>
      </c>
      <c r="D60" s="346">
        <f t="shared" si="14"/>
        <v>0</v>
      </c>
      <c r="E60" s="219">
        <f t="shared" si="14"/>
        <v>53742000</v>
      </c>
      <c r="F60" s="264">
        <f t="shared" si="14"/>
        <v>53742000</v>
      </c>
      <c r="G60" s="264">
        <f t="shared" si="14"/>
        <v>2450868</v>
      </c>
      <c r="H60" s="219">
        <f t="shared" si="14"/>
        <v>720246</v>
      </c>
      <c r="I60" s="219">
        <f t="shared" si="14"/>
        <v>7275273</v>
      </c>
      <c r="J60" s="264">
        <f t="shared" si="14"/>
        <v>10446387</v>
      </c>
      <c r="K60" s="264">
        <f t="shared" si="14"/>
        <v>7275273</v>
      </c>
      <c r="L60" s="219">
        <f t="shared" si="14"/>
        <v>8238932</v>
      </c>
      <c r="M60" s="219">
        <f t="shared" si="14"/>
        <v>8238932</v>
      </c>
      <c r="N60" s="264">
        <f t="shared" si="14"/>
        <v>23753137</v>
      </c>
      <c r="O60" s="264">
        <f t="shared" si="14"/>
        <v>833593</v>
      </c>
      <c r="P60" s="219">
        <f t="shared" si="14"/>
        <v>1572904</v>
      </c>
      <c r="Q60" s="219">
        <f t="shared" si="14"/>
        <v>2462185</v>
      </c>
      <c r="R60" s="264">
        <f t="shared" si="14"/>
        <v>4868682</v>
      </c>
      <c r="S60" s="264">
        <f t="shared" si="14"/>
        <v>8161692</v>
      </c>
      <c r="T60" s="219">
        <f t="shared" si="14"/>
        <v>4042926</v>
      </c>
      <c r="U60" s="219">
        <f t="shared" si="14"/>
        <v>14780176</v>
      </c>
      <c r="V60" s="264">
        <f t="shared" si="14"/>
        <v>26984794</v>
      </c>
      <c r="W60" s="264">
        <f t="shared" si="14"/>
        <v>66053000</v>
      </c>
      <c r="X60" s="219">
        <f t="shared" si="14"/>
        <v>53742000</v>
      </c>
      <c r="Y60" s="264">
        <f t="shared" si="14"/>
        <v>12311000</v>
      </c>
      <c r="Z60" s="337">
        <f>+IF(X60&lt;&gt;0,+(Y60/X60)*100,0)</f>
        <v>22.907595549104983</v>
      </c>
      <c r="AA60" s="232">
        <f>+AA57+AA54+AA51+AA40+AA37+AA34+AA22+AA5</f>
        <v>53742000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2590000</v>
      </c>
      <c r="F40" s="345">
        <f t="shared" si="9"/>
        <v>2590000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2590000</v>
      </c>
      <c r="Y40" s="345">
        <f t="shared" si="9"/>
        <v>-2590000</v>
      </c>
      <c r="Z40" s="336">
        <f>+IF(X40&lt;&gt;0,+(Y40/X40)*100,0)</f>
        <v>-100</v>
      </c>
      <c r="AA40" s="350">
        <f>SUM(AA41:AA49)</f>
        <v>2590000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>
        <v>299700</v>
      </c>
      <c r="F47" s="53">
        <v>299700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299700</v>
      </c>
      <c r="Y47" s="53">
        <v>-299700</v>
      </c>
      <c r="Z47" s="94">
        <v>-100</v>
      </c>
      <c r="AA47" s="95">
        <v>299700</v>
      </c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2290300</v>
      </c>
      <c r="F49" s="53">
        <v>2290300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2290300</v>
      </c>
      <c r="Y49" s="53">
        <v>-2290300</v>
      </c>
      <c r="Z49" s="94">
        <v>-100</v>
      </c>
      <c r="AA49" s="95">
        <v>2290300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2590000</v>
      </c>
      <c r="F60" s="264">
        <f t="shared" si="14"/>
        <v>2590000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2590000</v>
      </c>
      <c r="Y60" s="264">
        <f t="shared" si="14"/>
        <v>-2590000</v>
      </c>
      <c r="Z60" s="337">
        <f>+IF(X60&lt;&gt;0,+(Y60/X60)*100,0)</f>
        <v>-100</v>
      </c>
      <c r="AA60" s="232">
        <f>+AA57+AA54+AA51+AA40+AA37+AA34+AA22+AA5</f>
        <v>2590000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2016-08-06T08:17:59Z</dcterms:created>
  <dcterms:modified xsi:type="dcterms:W3CDTF">2016-08-06T08:18:07Z</dcterms:modified>
  <cp:category/>
  <cp:version/>
  <cp:contentType/>
  <cp:contentStatus/>
</cp:coreProperties>
</file>