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<sst xmlns="http://schemas.openxmlformats.org/spreadsheetml/2006/main" count="857" uniqueCount="303">
  <si>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Ulundi(KZN266)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</si>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</sst>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55859670</v>
      </c>
      <c r="C5" s="19">
        <v>0</v>
      </c>
      <c r="D5" s="59">
        <v>55145000</v>
      </c>
      <c r="E5" s="60">
        <v>55145000</v>
      </c>
      <c r="F5" s="60">
        <v>30362983</v>
      </c>
      <c r="G5" s="60">
        <v>1348276</v>
      </c>
      <c r="H5" s="60">
        <v>1959977</v>
      </c>
      <c r="I5" s="60">
        <v>33671236</v>
      </c>
      <c r="J5" s="60">
        <v>1959977</v>
      </c>
      <c r="K5" s="60">
        <v>4154829</v>
      </c>
      <c r="L5" s="60">
        <v>0</v>
      </c>
      <c r="M5" s="60">
        <v>6114806</v>
      </c>
      <c r="N5" s="60">
        <v>1698506</v>
      </c>
      <c r="O5" s="60">
        <v>1869417</v>
      </c>
      <c r="P5" s="60">
        <v>1847709</v>
      </c>
      <c r="Q5" s="60">
        <v>5415632</v>
      </c>
      <c r="R5" s="60">
        <v>1859397</v>
      </c>
      <c r="S5" s="60">
        <v>0</v>
      </c>
      <c r="T5" s="60">
        <v>0</v>
      </c>
      <c r="U5" s="60">
        <v>1859397</v>
      </c>
      <c r="V5" s="60">
        <v>47061071</v>
      </c>
      <c r="W5" s="60">
        <v>55145000</v>
      </c>
      <c r="X5" s="60">
        <v>-8083929</v>
      </c>
      <c r="Y5" s="61">
        <v>-14.66</v>
      </c>
      <c r="Z5" s="62">
        <v>55145000</v>
      </c>
    </row>
    <row r="6" spans="1:26" ht="13.5">
      <c r="A6" s="58" t="s">
        <v>32</v>
      </c>
      <c r="B6" s="19">
        <v>82053809</v>
      </c>
      <c r="C6" s="19">
        <v>0</v>
      </c>
      <c r="D6" s="59">
        <v>122271000</v>
      </c>
      <c r="E6" s="60">
        <v>122271000</v>
      </c>
      <c r="F6" s="60">
        <v>5736922</v>
      </c>
      <c r="G6" s="60">
        <v>4971630</v>
      </c>
      <c r="H6" s="60">
        <v>5415863</v>
      </c>
      <c r="I6" s="60">
        <v>16124415</v>
      </c>
      <c r="J6" s="60">
        <v>5415863</v>
      </c>
      <c r="K6" s="60">
        <v>4540410</v>
      </c>
      <c r="L6" s="60">
        <v>0</v>
      </c>
      <c r="M6" s="60">
        <v>9956273</v>
      </c>
      <c r="N6" s="60">
        <v>2462521</v>
      </c>
      <c r="O6" s="60">
        <v>4865134</v>
      </c>
      <c r="P6" s="60">
        <v>5327785</v>
      </c>
      <c r="Q6" s="60">
        <v>12655440</v>
      </c>
      <c r="R6" s="60">
        <v>5121462</v>
      </c>
      <c r="S6" s="60">
        <v>0</v>
      </c>
      <c r="T6" s="60">
        <v>0</v>
      </c>
      <c r="U6" s="60">
        <v>5121462</v>
      </c>
      <c r="V6" s="60">
        <v>43857590</v>
      </c>
      <c r="W6" s="60">
        <v>122270525</v>
      </c>
      <c r="X6" s="60">
        <v>-78412935</v>
      </c>
      <c r="Y6" s="61">
        <v>-64.13</v>
      </c>
      <c r="Z6" s="62">
        <v>122271000</v>
      </c>
    </row>
    <row r="7" spans="1:26" ht="13.5">
      <c r="A7" s="58" t="s">
        <v>33</v>
      </c>
      <c r="B7" s="19">
        <v>824987</v>
      </c>
      <c r="C7" s="19">
        <v>0</v>
      </c>
      <c r="D7" s="59">
        <v>550000</v>
      </c>
      <c r="E7" s="60">
        <v>550000</v>
      </c>
      <c r="F7" s="60">
        <v>67870</v>
      </c>
      <c r="G7" s="60">
        <v>238427</v>
      </c>
      <c r="H7" s="60">
        <v>207458</v>
      </c>
      <c r="I7" s="60">
        <v>513755</v>
      </c>
      <c r="J7" s="60">
        <v>207458</v>
      </c>
      <c r="K7" s="60">
        <v>80359</v>
      </c>
      <c r="L7" s="60">
        <v>0</v>
      </c>
      <c r="M7" s="60">
        <v>287817</v>
      </c>
      <c r="N7" s="60">
        <v>80877</v>
      </c>
      <c r="O7" s="60">
        <v>39598</v>
      </c>
      <c r="P7" s="60">
        <v>15187</v>
      </c>
      <c r="Q7" s="60">
        <v>135662</v>
      </c>
      <c r="R7" s="60">
        <v>93758</v>
      </c>
      <c r="S7" s="60">
        <v>0</v>
      </c>
      <c r="T7" s="60">
        <v>0</v>
      </c>
      <c r="U7" s="60">
        <v>93758</v>
      </c>
      <c r="V7" s="60">
        <v>1030992</v>
      </c>
      <c r="W7" s="60">
        <v>550000</v>
      </c>
      <c r="X7" s="60">
        <v>480992</v>
      </c>
      <c r="Y7" s="61">
        <v>87.45</v>
      </c>
      <c r="Z7" s="62">
        <v>550000</v>
      </c>
    </row>
    <row r="8" spans="1:26" ht="13.5">
      <c r="A8" s="58" t="s">
        <v>34</v>
      </c>
      <c r="B8" s="19">
        <v>106376001</v>
      </c>
      <c r="C8" s="19">
        <v>0</v>
      </c>
      <c r="D8" s="59">
        <v>133175000</v>
      </c>
      <c r="E8" s="60">
        <v>133175000</v>
      </c>
      <c r="F8" s="60">
        <v>40417354</v>
      </c>
      <c r="G8" s="60">
        <v>11250</v>
      </c>
      <c r="H8" s="60">
        <v>-2195</v>
      </c>
      <c r="I8" s="60">
        <v>40426409</v>
      </c>
      <c r="J8" s="60">
        <v>-2195</v>
      </c>
      <c r="K8" s="60">
        <v>43138000</v>
      </c>
      <c r="L8" s="60">
        <v>0</v>
      </c>
      <c r="M8" s="60">
        <v>43135805</v>
      </c>
      <c r="N8" s="60">
        <v>-116850</v>
      </c>
      <c r="O8" s="60">
        <v>170000</v>
      </c>
      <c r="P8" s="60">
        <v>32053000</v>
      </c>
      <c r="Q8" s="60">
        <v>32106150</v>
      </c>
      <c r="R8" s="60">
        <v>0</v>
      </c>
      <c r="S8" s="60">
        <v>0</v>
      </c>
      <c r="T8" s="60">
        <v>0</v>
      </c>
      <c r="U8" s="60">
        <v>0</v>
      </c>
      <c r="V8" s="60">
        <v>115668364</v>
      </c>
      <c r="W8" s="60">
        <v>133175000</v>
      </c>
      <c r="X8" s="60">
        <v>-17506636</v>
      </c>
      <c r="Y8" s="61">
        <v>-13.15</v>
      </c>
      <c r="Z8" s="62">
        <v>133175000</v>
      </c>
    </row>
    <row r="9" spans="1:26" ht="13.5">
      <c r="A9" s="58" t="s">
        <v>35</v>
      </c>
      <c r="B9" s="19">
        <v>12477070</v>
      </c>
      <c r="C9" s="19">
        <v>0</v>
      </c>
      <c r="D9" s="59">
        <v>10370445</v>
      </c>
      <c r="E9" s="60">
        <v>10370445</v>
      </c>
      <c r="F9" s="60">
        <v>1050818</v>
      </c>
      <c r="G9" s="60">
        <v>693860</v>
      </c>
      <c r="H9" s="60">
        <v>897127</v>
      </c>
      <c r="I9" s="60">
        <v>2641805</v>
      </c>
      <c r="J9" s="60">
        <v>897127</v>
      </c>
      <c r="K9" s="60">
        <v>750582</v>
      </c>
      <c r="L9" s="60">
        <v>0</v>
      </c>
      <c r="M9" s="60">
        <v>1647709</v>
      </c>
      <c r="N9" s="60">
        <v>1480889</v>
      </c>
      <c r="O9" s="60">
        <v>312449</v>
      </c>
      <c r="P9" s="60">
        <v>811172</v>
      </c>
      <c r="Q9" s="60">
        <v>2604510</v>
      </c>
      <c r="R9" s="60">
        <v>1063286</v>
      </c>
      <c r="S9" s="60">
        <v>0</v>
      </c>
      <c r="T9" s="60">
        <v>0</v>
      </c>
      <c r="U9" s="60">
        <v>1063286</v>
      </c>
      <c r="V9" s="60">
        <v>7957310</v>
      </c>
      <c r="W9" s="60">
        <v>10369944</v>
      </c>
      <c r="X9" s="60">
        <v>-2412634</v>
      </c>
      <c r="Y9" s="61">
        <v>-23.27</v>
      </c>
      <c r="Z9" s="62">
        <v>10370445</v>
      </c>
    </row>
    <row r="10" spans="1:26" ht="25.5">
      <c r="A10" s="63" t="s">
        <v>278</v>
      </c>
      <c r="B10" s="64">
        <f>SUM(B5:B9)</f>
        <v>257591537</v>
      </c>
      <c r="C10" s="64">
        <f>SUM(C5:C9)</f>
        <v>0</v>
      </c>
      <c r="D10" s="65">
        <f aca="true" t="shared" si="0" ref="D10:Z10">SUM(D5:D9)</f>
        <v>321511445</v>
      </c>
      <c r="E10" s="66">
        <f t="shared" si="0"/>
        <v>321511445</v>
      </c>
      <c r="F10" s="66">
        <f t="shared" si="0"/>
        <v>77635947</v>
      </c>
      <c r="G10" s="66">
        <f t="shared" si="0"/>
        <v>7263443</v>
      </c>
      <c r="H10" s="66">
        <f t="shared" si="0"/>
        <v>8478230</v>
      </c>
      <c r="I10" s="66">
        <f t="shared" si="0"/>
        <v>93377620</v>
      </c>
      <c r="J10" s="66">
        <f t="shared" si="0"/>
        <v>8478230</v>
      </c>
      <c r="K10" s="66">
        <f t="shared" si="0"/>
        <v>52664180</v>
      </c>
      <c r="L10" s="66">
        <f t="shared" si="0"/>
        <v>0</v>
      </c>
      <c r="M10" s="66">
        <f t="shared" si="0"/>
        <v>61142410</v>
      </c>
      <c r="N10" s="66">
        <f t="shared" si="0"/>
        <v>5605943</v>
      </c>
      <c r="O10" s="66">
        <f t="shared" si="0"/>
        <v>7256598</v>
      </c>
      <c r="P10" s="66">
        <f t="shared" si="0"/>
        <v>40054853</v>
      </c>
      <c r="Q10" s="66">
        <f t="shared" si="0"/>
        <v>52917394</v>
      </c>
      <c r="R10" s="66">
        <f t="shared" si="0"/>
        <v>8137903</v>
      </c>
      <c r="S10" s="66">
        <f t="shared" si="0"/>
        <v>0</v>
      </c>
      <c r="T10" s="66">
        <f t="shared" si="0"/>
        <v>0</v>
      </c>
      <c r="U10" s="66">
        <f t="shared" si="0"/>
        <v>8137903</v>
      </c>
      <c r="V10" s="66">
        <f t="shared" si="0"/>
        <v>215575327</v>
      </c>
      <c r="W10" s="66">
        <f t="shared" si="0"/>
        <v>321510469</v>
      </c>
      <c r="X10" s="66">
        <f t="shared" si="0"/>
        <v>-105935142</v>
      </c>
      <c r="Y10" s="67">
        <f>+IF(W10&lt;&gt;0,(X10/W10)*100,0)</f>
        <v>-32.949204524969915</v>
      </c>
      <c r="Z10" s="68">
        <f t="shared" si="0"/>
        <v>321511445</v>
      </c>
    </row>
    <row r="11" spans="1:26" ht="13.5">
      <c r="A11" s="58" t="s">
        <v>37</v>
      </c>
      <c r="B11" s="19">
        <v>81543136</v>
      </c>
      <c r="C11" s="19">
        <v>0</v>
      </c>
      <c r="D11" s="59">
        <v>101150829</v>
      </c>
      <c r="E11" s="60">
        <v>101150829</v>
      </c>
      <c r="F11" s="60">
        <v>7518122</v>
      </c>
      <c r="G11" s="60">
        <v>7227103</v>
      </c>
      <c r="H11" s="60">
        <v>8865321</v>
      </c>
      <c r="I11" s="60">
        <v>23610546</v>
      </c>
      <c r="J11" s="60">
        <v>8143606</v>
      </c>
      <c r="K11" s="60">
        <v>7074066</v>
      </c>
      <c r="L11" s="60">
        <v>0</v>
      </c>
      <c r="M11" s="60">
        <v>15217672</v>
      </c>
      <c r="N11" s="60">
        <v>8502939</v>
      </c>
      <c r="O11" s="60">
        <v>8526735</v>
      </c>
      <c r="P11" s="60">
        <v>8442150</v>
      </c>
      <c r="Q11" s="60">
        <v>25471824</v>
      </c>
      <c r="R11" s="60">
        <v>10105587</v>
      </c>
      <c r="S11" s="60">
        <v>0</v>
      </c>
      <c r="T11" s="60">
        <v>0</v>
      </c>
      <c r="U11" s="60">
        <v>10105587</v>
      </c>
      <c r="V11" s="60">
        <v>74405629</v>
      </c>
      <c r="W11" s="60">
        <v>101150555</v>
      </c>
      <c r="X11" s="60">
        <v>-26744926</v>
      </c>
      <c r="Y11" s="61">
        <v>-26.44</v>
      </c>
      <c r="Z11" s="62">
        <v>101150829</v>
      </c>
    </row>
    <row r="12" spans="1:26" ht="13.5">
      <c r="A12" s="58" t="s">
        <v>38</v>
      </c>
      <c r="B12" s="19">
        <v>13487389</v>
      </c>
      <c r="C12" s="19">
        <v>0</v>
      </c>
      <c r="D12" s="59">
        <v>12844682</v>
      </c>
      <c r="E12" s="60">
        <v>12844682</v>
      </c>
      <c r="F12" s="60">
        <v>1027874</v>
      </c>
      <c r="G12" s="60">
        <v>1009312</v>
      </c>
      <c r="H12" s="60">
        <v>1009312</v>
      </c>
      <c r="I12" s="60">
        <v>3046498</v>
      </c>
      <c r="J12" s="60">
        <v>1009312</v>
      </c>
      <c r="K12" s="60">
        <v>1026302</v>
      </c>
      <c r="L12" s="60">
        <v>0</v>
      </c>
      <c r="M12" s="60">
        <v>2035614</v>
      </c>
      <c r="N12" s="60">
        <v>1026304</v>
      </c>
      <c r="O12" s="60">
        <v>1464478</v>
      </c>
      <c r="P12" s="60">
        <v>1085077</v>
      </c>
      <c r="Q12" s="60">
        <v>3575859</v>
      </c>
      <c r="R12" s="60">
        <v>1085077</v>
      </c>
      <c r="S12" s="60">
        <v>0</v>
      </c>
      <c r="T12" s="60">
        <v>0</v>
      </c>
      <c r="U12" s="60">
        <v>1085077</v>
      </c>
      <c r="V12" s="60">
        <v>9743048</v>
      </c>
      <c r="W12" s="60">
        <v>12845000</v>
      </c>
      <c r="X12" s="60">
        <v>-3101952</v>
      </c>
      <c r="Y12" s="61">
        <v>-24.15</v>
      </c>
      <c r="Z12" s="62">
        <v>12844682</v>
      </c>
    </row>
    <row r="13" spans="1:26" ht="13.5">
      <c r="A13" s="58" t="s">
        <v>279</v>
      </c>
      <c r="B13" s="19">
        <v>107972753</v>
      </c>
      <c r="C13" s="19">
        <v>0</v>
      </c>
      <c r="D13" s="59">
        <v>81558000</v>
      </c>
      <c r="E13" s="60">
        <v>81558000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6673570</v>
      </c>
      <c r="Q13" s="60">
        <v>6673570</v>
      </c>
      <c r="R13" s="60">
        <v>0</v>
      </c>
      <c r="S13" s="60">
        <v>0</v>
      </c>
      <c r="T13" s="60">
        <v>0</v>
      </c>
      <c r="U13" s="60">
        <v>0</v>
      </c>
      <c r="V13" s="60">
        <v>6673570</v>
      </c>
      <c r="W13" s="60">
        <v>81558178</v>
      </c>
      <c r="X13" s="60">
        <v>-74884608</v>
      </c>
      <c r="Y13" s="61">
        <v>-91.82</v>
      </c>
      <c r="Z13" s="62">
        <v>81558000</v>
      </c>
    </row>
    <row r="14" spans="1:26" ht="13.5">
      <c r="A14" s="58" t="s">
        <v>40</v>
      </c>
      <c r="B14" s="19">
        <v>671393</v>
      </c>
      <c r="C14" s="19">
        <v>0</v>
      </c>
      <c r="D14" s="59">
        <v>160000</v>
      </c>
      <c r="E14" s="60">
        <v>160000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4578859</v>
      </c>
      <c r="P14" s="60">
        <v>0</v>
      </c>
      <c r="Q14" s="60">
        <v>4578859</v>
      </c>
      <c r="R14" s="60">
        <v>0</v>
      </c>
      <c r="S14" s="60">
        <v>0</v>
      </c>
      <c r="T14" s="60">
        <v>0</v>
      </c>
      <c r="U14" s="60">
        <v>0</v>
      </c>
      <c r="V14" s="60">
        <v>4578859</v>
      </c>
      <c r="W14" s="60">
        <v>160000</v>
      </c>
      <c r="X14" s="60">
        <v>4418859</v>
      </c>
      <c r="Y14" s="61">
        <v>2761.79</v>
      </c>
      <c r="Z14" s="62">
        <v>160000</v>
      </c>
    </row>
    <row r="15" spans="1:26" ht="13.5">
      <c r="A15" s="58" t="s">
        <v>41</v>
      </c>
      <c r="B15" s="19">
        <v>54514242</v>
      </c>
      <c r="C15" s="19">
        <v>0</v>
      </c>
      <c r="D15" s="59">
        <v>99715160</v>
      </c>
      <c r="E15" s="60">
        <v>99715160</v>
      </c>
      <c r="F15" s="60">
        <v>60819</v>
      </c>
      <c r="G15" s="60">
        <v>11232937</v>
      </c>
      <c r="H15" s="60">
        <v>17503</v>
      </c>
      <c r="I15" s="60">
        <v>11311259</v>
      </c>
      <c r="J15" s="60">
        <v>10563194</v>
      </c>
      <c r="K15" s="60">
        <v>4482930</v>
      </c>
      <c r="L15" s="60">
        <v>0</v>
      </c>
      <c r="M15" s="60">
        <v>15046124</v>
      </c>
      <c r="N15" s="60">
        <v>5115097</v>
      </c>
      <c r="O15" s="60">
        <v>271939</v>
      </c>
      <c r="P15" s="60">
        <v>4383097</v>
      </c>
      <c r="Q15" s="60">
        <v>9770133</v>
      </c>
      <c r="R15" s="60">
        <v>-2600232</v>
      </c>
      <c r="S15" s="60">
        <v>0</v>
      </c>
      <c r="T15" s="60">
        <v>0</v>
      </c>
      <c r="U15" s="60">
        <v>-2600232</v>
      </c>
      <c r="V15" s="60">
        <v>33527284</v>
      </c>
      <c r="W15" s="60">
        <v>99715160</v>
      </c>
      <c r="X15" s="60">
        <v>-66187876</v>
      </c>
      <c r="Y15" s="61">
        <v>-66.38</v>
      </c>
      <c r="Z15" s="62">
        <v>99715160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2585503</v>
      </c>
      <c r="P16" s="60">
        <v>0</v>
      </c>
      <c r="Q16" s="60">
        <v>2585503</v>
      </c>
      <c r="R16" s="60">
        <v>0</v>
      </c>
      <c r="S16" s="60">
        <v>0</v>
      </c>
      <c r="T16" s="60">
        <v>0</v>
      </c>
      <c r="U16" s="60">
        <v>0</v>
      </c>
      <c r="V16" s="60">
        <v>2585503</v>
      </c>
      <c r="W16" s="60"/>
      <c r="X16" s="60">
        <v>2585503</v>
      </c>
      <c r="Y16" s="61">
        <v>0</v>
      </c>
      <c r="Z16" s="62">
        <v>0</v>
      </c>
    </row>
    <row r="17" spans="1:26" ht="13.5">
      <c r="A17" s="58" t="s">
        <v>43</v>
      </c>
      <c r="B17" s="19">
        <v>98635256</v>
      </c>
      <c r="C17" s="19">
        <v>0</v>
      </c>
      <c r="D17" s="59">
        <v>150034380</v>
      </c>
      <c r="E17" s="60">
        <v>150034380</v>
      </c>
      <c r="F17" s="60">
        <v>8942361</v>
      </c>
      <c r="G17" s="60">
        <v>8680829</v>
      </c>
      <c r="H17" s="60">
        <v>18659198</v>
      </c>
      <c r="I17" s="60">
        <v>36282388</v>
      </c>
      <c r="J17" s="60">
        <v>18659198</v>
      </c>
      <c r="K17" s="60">
        <v>17169874</v>
      </c>
      <c r="L17" s="60">
        <v>0</v>
      </c>
      <c r="M17" s="60">
        <v>35829072</v>
      </c>
      <c r="N17" s="60">
        <v>7068803</v>
      </c>
      <c r="O17" s="60">
        <v>10980902</v>
      </c>
      <c r="P17" s="60">
        <v>8287659</v>
      </c>
      <c r="Q17" s="60">
        <v>26337364</v>
      </c>
      <c r="R17" s="60">
        <v>11542438</v>
      </c>
      <c r="S17" s="60">
        <v>0</v>
      </c>
      <c r="T17" s="60">
        <v>0</v>
      </c>
      <c r="U17" s="60">
        <v>11542438</v>
      </c>
      <c r="V17" s="60">
        <v>109991262</v>
      </c>
      <c r="W17" s="60">
        <v>150034459</v>
      </c>
      <c r="X17" s="60">
        <v>-40043197</v>
      </c>
      <c r="Y17" s="61">
        <v>-26.69</v>
      </c>
      <c r="Z17" s="62">
        <v>150034380</v>
      </c>
    </row>
    <row r="18" spans="1:26" ht="13.5">
      <c r="A18" s="70" t="s">
        <v>44</v>
      </c>
      <c r="B18" s="71">
        <f>SUM(B11:B17)</f>
        <v>356824169</v>
      </c>
      <c r="C18" s="71">
        <f>SUM(C11:C17)</f>
        <v>0</v>
      </c>
      <c r="D18" s="72">
        <f aca="true" t="shared" si="1" ref="D18:Z18">SUM(D11:D17)</f>
        <v>445463051</v>
      </c>
      <c r="E18" s="73">
        <f t="shared" si="1"/>
        <v>445463051</v>
      </c>
      <c r="F18" s="73">
        <f t="shared" si="1"/>
        <v>17549176</v>
      </c>
      <c r="G18" s="73">
        <f t="shared" si="1"/>
        <v>28150181</v>
      </c>
      <c r="H18" s="73">
        <f t="shared" si="1"/>
        <v>28551334</v>
      </c>
      <c r="I18" s="73">
        <f t="shared" si="1"/>
        <v>74250691</v>
      </c>
      <c r="J18" s="73">
        <f t="shared" si="1"/>
        <v>38375310</v>
      </c>
      <c r="K18" s="73">
        <f t="shared" si="1"/>
        <v>29753172</v>
      </c>
      <c r="L18" s="73">
        <f t="shared" si="1"/>
        <v>0</v>
      </c>
      <c r="M18" s="73">
        <f t="shared" si="1"/>
        <v>68128482</v>
      </c>
      <c r="N18" s="73">
        <f t="shared" si="1"/>
        <v>21713143</v>
      </c>
      <c r="O18" s="73">
        <f t="shared" si="1"/>
        <v>28408416</v>
      </c>
      <c r="P18" s="73">
        <f t="shared" si="1"/>
        <v>28871553</v>
      </c>
      <c r="Q18" s="73">
        <f t="shared" si="1"/>
        <v>78993112</v>
      </c>
      <c r="R18" s="73">
        <f t="shared" si="1"/>
        <v>20132870</v>
      </c>
      <c r="S18" s="73">
        <f t="shared" si="1"/>
        <v>0</v>
      </c>
      <c r="T18" s="73">
        <f t="shared" si="1"/>
        <v>0</v>
      </c>
      <c r="U18" s="73">
        <f t="shared" si="1"/>
        <v>20132870</v>
      </c>
      <c r="V18" s="73">
        <f t="shared" si="1"/>
        <v>241505155</v>
      </c>
      <c r="W18" s="73">
        <f t="shared" si="1"/>
        <v>445463352</v>
      </c>
      <c r="X18" s="73">
        <f t="shared" si="1"/>
        <v>-203958197</v>
      </c>
      <c r="Y18" s="67">
        <f>+IF(W18&lt;&gt;0,(X18/W18)*100,0)</f>
        <v>-45.785628847869845</v>
      </c>
      <c r="Z18" s="74">
        <f t="shared" si="1"/>
        <v>445463051</v>
      </c>
    </row>
    <row r="19" spans="1:26" ht="13.5">
      <c r="A19" s="70" t="s">
        <v>45</v>
      </c>
      <c r="B19" s="75">
        <f>+B10-B18</f>
        <v>-99232632</v>
      </c>
      <c r="C19" s="75">
        <f>+C10-C18</f>
        <v>0</v>
      </c>
      <c r="D19" s="76">
        <f aca="true" t="shared" si="2" ref="D19:Z19">+D10-D18</f>
        <v>-123951606</v>
      </c>
      <c r="E19" s="77">
        <f t="shared" si="2"/>
        <v>-123951606</v>
      </c>
      <c r="F19" s="77">
        <f t="shared" si="2"/>
        <v>60086771</v>
      </c>
      <c r="G19" s="77">
        <f t="shared" si="2"/>
        <v>-20886738</v>
      </c>
      <c r="H19" s="77">
        <f t="shared" si="2"/>
        <v>-20073104</v>
      </c>
      <c r="I19" s="77">
        <f t="shared" si="2"/>
        <v>19126929</v>
      </c>
      <c r="J19" s="77">
        <f t="shared" si="2"/>
        <v>-29897080</v>
      </c>
      <c r="K19" s="77">
        <f t="shared" si="2"/>
        <v>22911008</v>
      </c>
      <c r="L19" s="77">
        <f t="shared" si="2"/>
        <v>0</v>
      </c>
      <c r="M19" s="77">
        <f t="shared" si="2"/>
        <v>-6986072</v>
      </c>
      <c r="N19" s="77">
        <f t="shared" si="2"/>
        <v>-16107200</v>
      </c>
      <c r="O19" s="77">
        <f t="shared" si="2"/>
        <v>-21151818</v>
      </c>
      <c r="P19" s="77">
        <f t="shared" si="2"/>
        <v>11183300</v>
      </c>
      <c r="Q19" s="77">
        <f t="shared" si="2"/>
        <v>-26075718</v>
      </c>
      <c r="R19" s="77">
        <f t="shared" si="2"/>
        <v>-11994967</v>
      </c>
      <c r="S19" s="77">
        <f t="shared" si="2"/>
        <v>0</v>
      </c>
      <c r="T19" s="77">
        <f t="shared" si="2"/>
        <v>0</v>
      </c>
      <c r="U19" s="77">
        <f t="shared" si="2"/>
        <v>-11994967</v>
      </c>
      <c r="V19" s="77">
        <f t="shared" si="2"/>
        <v>-25929828</v>
      </c>
      <c r="W19" s="77">
        <f>IF(E10=E18,0,W10-W18)</f>
        <v>-123952883</v>
      </c>
      <c r="X19" s="77">
        <f t="shared" si="2"/>
        <v>98023055</v>
      </c>
      <c r="Y19" s="78">
        <f>+IF(W19&lt;&gt;0,(X19/W19)*100,0)</f>
        <v>-79.08089963506538</v>
      </c>
      <c r="Z19" s="79">
        <f t="shared" si="2"/>
        <v>-123951606</v>
      </c>
    </row>
    <row r="20" spans="1:26" ht="13.5">
      <c r="A20" s="58" t="s">
        <v>46</v>
      </c>
      <c r="B20" s="19">
        <v>49885399</v>
      </c>
      <c r="C20" s="19">
        <v>0</v>
      </c>
      <c r="D20" s="59">
        <v>44957000</v>
      </c>
      <c r="E20" s="60">
        <v>44957000</v>
      </c>
      <c r="F20" s="60">
        <v>28000000</v>
      </c>
      <c r="G20" s="60">
        <v>0</v>
      </c>
      <c r="H20" s="60">
        <v>0</v>
      </c>
      <c r="I20" s="60">
        <v>28000000</v>
      </c>
      <c r="J20" s="60">
        <v>0</v>
      </c>
      <c r="K20" s="60">
        <v>12000000</v>
      </c>
      <c r="L20" s="60">
        <v>0</v>
      </c>
      <c r="M20" s="60">
        <v>12000000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40000000</v>
      </c>
      <c r="W20" s="60">
        <v>44957000</v>
      </c>
      <c r="X20" s="60">
        <v>-4957000</v>
      </c>
      <c r="Y20" s="61">
        <v>-11.03</v>
      </c>
      <c r="Z20" s="62">
        <v>44957000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-49347233</v>
      </c>
      <c r="C22" s="86">
        <f>SUM(C19:C21)</f>
        <v>0</v>
      </c>
      <c r="D22" s="87">
        <f aca="true" t="shared" si="3" ref="D22:Z22">SUM(D19:D21)</f>
        <v>-78994606</v>
      </c>
      <c r="E22" s="88">
        <f t="shared" si="3"/>
        <v>-78994606</v>
      </c>
      <c r="F22" s="88">
        <f t="shared" si="3"/>
        <v>88086771</v>
      </c>
      <c r="G22" s="88">
        <f t="shared" si="3"/>
        <v>-20886738</v>
      </c>
      <c r="H22" s="88">
        <f t="shared" si="3"/>
        <v>-20073104</v>
      </c>
      <c r="I22" s="88">
        <f t="shared" si="3"/>
        <v>47126929</v>
      </c>
      <c r="J22" s="88">
        <f t="shared" si="3"/>
        <v>-29897080</v>
      </c>
      <c r="K22" s="88">
        <f t="shared" si="3"/>
        <v>34911008</v>
      </c>
      <c r="L22" s="88">
        <f t="shared" si="3"/>
        <v>0</v>
      </c>
      <c r="M22" s="88">
        <f t="shared" si="3"/>
        <v>5013928</v>
      </c>
      <c r="N22" s="88">
        <f t="shared" si="3"/>
        <v>-16107200</v>
      </c>
      <c r="O22" s="88">
        <f t="shared" si="3"/>
        <v>-21151818</v>
      </c>
      <c r="P22" s="88">
        <f t="shared" si="3"/>
        <v>11183300</v>
      </c>
      <c r="Q22" s="88">
        <f t="shared" si="3"/>
        <v>-26075718</v>
      </c>
      <c r="R22" s="88">
        <f t="shared" si="3"/>
        <v>-11994967</v>
      </c>
      <c r="S22" s="88">
        <f t="shared" si="3"/>
        <v>0</v>
      </c>
      <c r="T22" s="88">
        <f t="shared" si="3"/>
        <v>0</v>
      </c>
      <c r="U22" s="88">
        <f t="shared" si="3"/>
        <v>-11994967</v>
      </c>
      <c r="V22" s="88">
        <f t="shared" si="3"/>
        <v>14070172</v>
      </c>
      <c r="W22" s="88">
        <f t="shared" si="3"/>
        <v>-78995883</v>
      </c>
      <c r="X22" s="88">
        <f t="shared" si="3"/>
        <v>93066055</v>
      </c>
      <c r="Y22" s="89">
        <f>+IF(W22&lt;&gt;0,(X22/W22)*100,0)</f>
        <v>-117.81127251910077</v>
      </c>
      <c r="Z22" s="90">
        <f t="shared" si="3"/>
        <v>-78994606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-49347233</v>
      </c>
      <c r="C24" s="75">
        <f>SUM(C22:C23)</f>
        <v>0</v>
      </c>
      <c r="D24" s="76">
        <f aca="true" t="shared" si="4" ref="D24:Z24">SUM(D22:D23)</f>
        <v>-78994606</v>
      </c>
      <c r="E24" s="77">
        <f t="shared" si="4"/>
        <v>-78994606</v>
      </c>
      <c r="F24" s="77">
        <f t="shared" si="4"/>
        <v>88086771</v>
      </c>
      <c r="G24" s="77">
        <f t="shared" si="4"/>
        <v>-20886738</v>
      </c>
      <c r="H24" s="77">
        <f t="shared" si="4"/>
        <v>-20073104</v>
      </c>
      <c r="I24" s="77">
        <f t="shared" si="4"/>
        <v>47126929</v>
      </c>
      <c r="J24" s="77">
        <f t="shared" si="4"/>
        <v>-29897080</v>
      </c>
      <c r="K24" s="77">
        <f t="shared" si="4"/>
        <v>34911008</v>
      </c>
      <c r="L24" s="77">
        <f t="shared" si="4"/>
        <v>0</v>
      </c>
      <c r="M24" s="77">
        <f t="shared" si="4"/>
        <v>5013928</v>
      </c>
      <c r="N24" s="77">
        <f t="shared" si="4"/>
        <v>-16107200</v>
      </c>
      <c r="O24" s="77">
        <f t="shared" si="4"/>
        <v>-21151818</v>
      </c>
      <c r="P24" s="77">
        <f t="shared" si="4"/>
        <v>11183300</v>
      </c>
      <c r="Q24" s="77">
        <f t="shared" si="4"/>
        <v>-26075718</v>
      </c>
      <c r="R24" s="77">
        <f t="shared" si="4"/>
        <v>-11994967</v>
      </c>
      <c r="S24" s="77">
        <f t="shared" si="4"/>
        <v>0</v>
      </c>
      <c r="T24" s="77">
        <f t="shared" si="4"/>
        <v>0</v>
      </c>
      <c r="U24" s="77">
        <f t="shared" si="4"/>
        <v>-11994967</v>
      </c>
      <c r="V24" s="77">
        <f t="shared" si="4"/>
        <v>14070172</v>
      </c>
      <c r="W24" s="77">
        <f t="shared" si="4"/>
        <v>-78995883</v>
      </c>
      <c r="X24" s="77">
        <f t="shared" si="4"/>
        <v>93066055</v>
      </c>
      <c r="Y24" s="78">
        <f>+IF(W24&lt;&gt;0,(X24/W24)*100,0)</f>
        <v>-117.81127251910077</v>
      </c>
      <c r="Z24" s="79">
        <f t="shared" si="4"/>
        <v>-78994606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63671800</v>
      </c>
      <c r="C27" s="22">
        <v>0</v>
      </c>
      <c r="D27" s="99">
        <v>53994000</v>
      </c>
      <c r="E27" s="100">
        <v>53994000</v>
      </c>
      <c r="F27" s="100">
        <v>770809</v>
      </c>
      <c r="G27" s="100">
        <v>452839</v>
      </c>
      <c r="H27" s="100">
        <v>12077152</v>
      </c>
      <c r="I27" s="100">
        <v>13300800</v>
      </c>
      <c r="J27" s="100">
        <v>16186588</v>
      </c>
      <c r="K27" s="100">
        <v>8687925</v>
      </c>
      <c r="L27" s="100">
        <v>9385429</v>
      </c>
      <c r="M27" s="100">
        <v>34259942</v>
      </c>
      <c r="N27" s="100">
        <v>351106</v>
      </c>
      <c r="O27" s="100">
        <v>0</v>
      </c>
      <c r="P27" s="100">
        <v>1438450</v>
      </c>
      <c r="Q27" s="100">
        <v>1789556</v>
      </c>
      <c r="R27" s="100">
        <v>2001528</v>
      </c>
      <c r="S27" s="100">
        <v>0</v>
      </c>
      <c r="T27" s="100">
        <v>0</v>
      </c>
      <c r="U27" s="100">
        <v>2001528</v>
      </c>
      <c r="V27" s="100">
        <v>51351826</v>
      </c>
      <c r="W27" s="100">
        <v>53994000</v>
      </c>
      <c r="X27" s="100">
        <v>-2642174</v>
      </c>
      <c r="Y27" s="101">
        <v>-4.89</v>
      </c>
      <c r="Z27" s="102">
        <v>53994000</v>
      </c>
    </row>
    <row r="28" spans="1:26" ht="13.5">
      <c r="A28" s="103" t="s">
        <v>46</v>
      </c>
      <c r="B28" s="19">
        <v>49885000</v>
      </c>
      <c r="C28" s="19">
        <v>0</v>
      </c>
      <c r="D28" s="59">
        <v>44957000</v>
      </c>
      <c r="E28" s="60">
        <v>44957000</v>
      </c>
      <c r="F28" s="60">
        <v>770809</v>
      </c>
      <c r="G28" s="60">
        <v>452839</v>
      </c>
      <c r="H28" s="60">
        <v>12077152</v>
      </c>
      <c r="I28" s="60">
        <v>13300800</v>
      </c>
      <c r="J28" s="60">
        <v>16186588</v>
      </c>
      <c r="K28" s="60">
        <v>8687925</v>
      </c>
      <c r="L28" s="60">
        <v>9385429</v>
      </c>
      <c r="M28" s="60">
        <v>34259942</v>
      </c>
      <c r="N28" s="60">
        <v>351106</v>
      </c>
      <c r="O28" s="60">
        <v>0</v>
      </c>
      <c r="P28" s="60">
        <v>1438450</v>
      </c>
      <c r="Q28" s="60">
        <v>1789556</v>
      </c>
      <c r="R28" s="60">
        <v>2001528</v>
      </c>
      <c r="S28" s="60">
        <v>0</v>
      </c>
      <c r="T28" s="60">
        <v>0</v>
      </c>
      <c r="U28" s="60">
        <v>2001528</v>
      </c>
      <c r="V28" s="60">
        <v>51351826</v>
      </c>
      <c r="W28" s="60">
        <v>44957000</v>
      </c>
      <c r="X28" s="60">
        <v>6394826</v>
      </c>
      <c r="Y28" s="61">
        <v>14.22</v>
      </c>
      <c r="Z28" s="62">
        <v>44957000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13786800</v>
      </c>
      <c r="C31" s="19">
        <v>0</v>
      </c>
      <c r="D31" s="59">
        <v>9037000</v>
      </c>
      <c r="E31" s="60">
        <v>9037000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9037000</v>
      </c>
      <c r="X31" s="60">
        <v>-9037000</v>
      </c>
      <c r="Y31" s="61">
        <v>-100</v>
      </c>
      <c r="Z31" s="62">
        <v>9037000</v>
      </c>
    </row>
    <row r="32" spans="1:26" ht="13.5">
      <c r="A32" s="70" t="s">
        <v>54</v>
      </c>
      <c r="B32" s="22">
        <f>SUM(B28:B31)</f>
        <v>63671800</v>
      </c>
      <c r="C32" s="22">
        <f>SUM(C28:C31)</f>
        <v>0</v>
      </c>
      <c r="D32" s="99">
        <f aca="true" t="shared" si="5" ref="D32:Z32">SUM(D28:D31)</f>
        <v>53994000</v>
      </c>
      <c r="E32" s="100">
        <f t="shared" si="5"/>
        <v>53994000</v>
      </c>
      <c r="F32" s="100">
        <f t="shared" si="5"/>
        <v>770809</v>
      </c>
      <c r="G32" s="100">
        <f t="shared" si="5"/>
        <v>452839</v>
      </c>
      <c r="H32" s="100">
        <f t="shared" si="5"/>
        <v>12077152</v>
      </c>
      <c r="I32" s="100">
        <f t="shared" si="5"/>
        <v>13300800</v>
      </c>
      <c r="J32" s="100">
        <f t="shared" si="5"/>
        <v>16186588</v>
      </c>
      <c r="K32" s="100">
        <f t="shared" si="5"/>
        <v>8687925</v>
      </c>
      <c r="L32" s="100">
        <f t="shared" si="5"/>
        <v>9385429</v>
      </c>
      <c r="M32" s="100">
        <f t="shared" si="5"/>
        <v>34259942</v>
      </c>
      <c r="N32" s="100">
        <f t="shared" si="5"/>
        <v>351106</v>
      </c>
      <c r="O32" s="100">
        <f t="shared" si="5"/>
        <v>0</v>
      </c>
      <c r="P32" s="100">
        <f t="shared" si="5"/>
        <v>1438450</v>
      </c>
      <c r="Q32" s="100">
        <f t="shared" si="5"/>
        <v>1789556</v>
      </c>
      <c r="R32" s="100">
        <f t="shared" si="5"/>
        <v>2001528</v>
      </c>
      <c r="S32" s="100">
        <f t="shared" si="5"/>
        <v>0</v>
      </c>
      <c r="T32" s="100">
        <f t="shared" si="5"/>
        <v>0</v>
      </c>
      <c r="U32" s="100">
        <f t="shared" si="5"/>
        <v>2001528</v>
      </c>
      <c r="V32" s="100">
        <f t="shared" si="5"/>
        <v>51351826</v>
      </c>
      <c r="W32" s="100">
        <f t="shared" si="5"/>
        <v>53994000</v>
      </c>
      <c r="X32" s="100">
        <f t="shared" si="5"/>
        <v>-2642174</v>
      </c>
      <c r="Y32" s="101">
        <f>+IF(W32&lt;&gt;0,(X32/W32)*100,0)</f>
        <v>-4.89345853242953</v>
      </c>
      <c r="Z32" s="102">
        <f t="shared" si="5"/>
        <v>53994000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66410483</v>
      </c>
      <c r="C35" s="19">
        <v>0</v>
      </c>
      <c r="D35" s="59">
        <v>899676637</v>
      </c>
      <c r="E35" s="60">
        <v>127974000</v>
      </c>
      <c r="F35" s="60">
        <v>0</v>
      </c>
      <c r="G35" s="60">
        <v>230311165</v>
      </c>
      <c r="H35" s="60">
        <v>224701971</v>
      </c>
      <c r="I35" s="60">
        <v>224701971</v>
      </c>
      <c r="J35" s="60">
        <v>224701971</v>
      </c>
      <c r="K35" s="60">
        <v>206363962</v>
      </c>
      <c r="L35" s="60">
        <v>184642518</v>
      </c>
      <c r="M35" s="60">
        <v>184642518</v>
      </c>
      <c r="N35" s="60">
        <v>165277352</v>
      </c>
      <c r="O35" s="60">
        <v>0</v>
      </c>
      <c r="P35" s="60">
        <v>163882598</v>
      </c>
      <c r="Q35" s="60">
        <v>163882598</v>
      </c>
      <c r="R35" s="60">
        <v>152196783</v>
      </c>
      <c r="S35" s="60">
        <v>152196783</v>
      </c>
      <c r="T35" s="60">
        <v>0</v>
      </c>
      <c r="U35" s="60">
        <v>152196783</v>
      </c>
      <c r="V35" s="60">
        <v>152196783</v>
      </c>
      <c r="W35" s="60">
        <v>127974000</v>
      </c>
      <c r="X35" s="60">
        <v>24222783</v>
      </c>
      <c r="Y35" s="61">
        <v>18.93</v>
      </c>
      <c r="Z35" s="62">
        <v>127974000</v>
      </c>
    </row>
    <row r="36" spans="1:26" ht="13.5">
      <c r="A36" s="58" t="s">
        <v>57</v>
      </c>
      <c r="B36" s="19">
        <v>488135326</v>
      </c>
      <c r="C36" s="19">
        <v>0</v>
      </c>
      <c r="D36" s="59">
        <v>590313945</v>
      </c>
      <c r="E36" s="60">
        <v>589188000</v>
      </c>
      <c r="F36" s="60">
        <v>0</v>
      </c>
      <c r="G36" s="60">
        <v>485882364</v>
      </c>
      <c r="H36" s="60">
        <v>485883064</v>
      </c>
      <c r="I36" s="60">
        <v>485883064</v>
      </c>
      <c r="J36" s="60">
        <v>485883064</v>
      </c>
      <c r="K36" s="60">
        <v>543991696</v>
      </c>
      <c r="L36" s="60">
        <v>544381346</v>
      </c>
      <c r="M36" s="60">
        <v>544381346</v>
      </c>
      <c r="N36" s="60">
        <v>483376536</v>
      </c>
      <c r="O36" s="60">
        <v>0</v>
      </c>
      <c r="P36" s="60">
        <v>463479249</v>
      </c>
      <c r="Q36" s="60">
        <v>463479249</v>
      </c>
      <c r="R36" s="60">
        <v>463657736</v>
      </c>
      <c r="S36" s="60">
        <v>463657736</v>
      </c>
      <c r="T36" s="60">
        <v>0</v>
      </c>
      <c r="U36" s="60">
        <v>463657736</v>
      </c>
      <c r="V36" s="60">
        <v>463657736</v>
      </c>
      <c r="W36" s="60">
        <v>589188000</v>
      </c>
      <c r="X36" s="60">
        <v>-125530264</v>
      </c>
      <c r="Y36" s="61">
        <v>-21.31</v>
      </c>
      <c r="Z36" s="62">
        <v>589188000</v>
      </c>
    </row>
    <row r="37" spans="1:26" ht="13.5">
      <c r="A37" s="58" t="s">
        <v>58</v>
      </c>
      <c r="B37" s="19">
        <v>114586324</v>
      </c>
      <c r="C37" s="19">
        <v>0</v>
      </c>
      <c r="D37" s="59">
        <v>104525582</v>
      </c>
      <c r="E37" s="60">
        <v>500383000</v>
      </c>
      <c r="F37" s="60">
        <v>0</v>
      </c>
      <c r="G37" s="60">
        <v>208388080</v>
      </c>
      <c r="H37" s="60">
        <v>222733214</v>
      </c>
      <c r="I37" s="60">
        <v>222733214</v>
      </c>
      <c r="J37" s="60">
        <v>222733214</v>
      </c>
      <c r="K37" s="60">
        <v>256522005</v>
      </c>
      <c r="L37" s="60">
        <v>221373113</v>
      </c>
      <c r="M37" s="60">
        <v>221373113</v>
      </c>
      <c r="N37" s="60">
        <v>248775263</v>
      </c>
      <c r="O37" s="60">
        <v>0</v>
      </c>
      <c r="P37" s="60">
        <v>235925132</v>
      </c>
      <c r="Q37" s="60">
        <v>235925132</v>
      </c>
      <c r="R37" s="60">
        <v>229866497</v>
      </c>
      <c r="S37" s="60">
        <v>229866497</v>
      </c>
      <c r="T37" s="60">
        <v>0</v>
      </c>
      <c r="U37" s="60">
        <v>229866497</v>
      </c>
      <c r="V37" s="60">
        <v>229866497</v>
      </c>
      <c r="W37" s="60">
        <v>500383000</v>
      </c>
      <c r="X37" s="60">
        <v>-270516503</v>
      </c>
      <c r="Y37" s="61">
        <v>-54.06</v>
      </c>
      <c r="Z37" s="62">
        <v>500383000</v>
      </c>
    </row>
    <row r="38" spans="1:26" ht="13.5">
      <c r="A38" s="58" t="s">
        <v>59</v>
      </c>
      <c r="B38" s="19">
        <v>3316554</v>
      </c>
      <c r="C38" s="19">
        <v>0</v>
      </c>
      <c r="D38" s="59">
        <v>3249000</v>
      </c>
      <c r="E38" s="60">
        <v>216075000</v>
      </c>
      <c r="F38" s="60">
        <v>0</v>
      </c>
      <c r="G38" s="60">
        <v>3316554</v>
      </c>
      <c r="H38" s="60">
        <v>3316554</v>
      </c>
      <c r="I38" s="60">
        <v>3316554</v>
      </c>
      <c r="J38" s="60">
        <v>3316554</v>
      </c>
      <c r="K38" s="60">
        <v>3316554</v>
      </c>
      <c r="L38" s="60">
        <v>3316554</v>
      </c>
      <c r="M38" s="60">
        <v>3316554</v>
      </c>
      <c r="N38" s="60">
        <v>3316554</v>
      </c>
      <c r="O38" s="60">
        <v>0</v>
      </c>
      <c r="P38" s="60">
        <v>3316554</v>
      </c>
      <c r="Q38" s="60">
        <v>3316554</v>
      </c>
      <c r="R38" s="60">
        <v>3316554</v>
      </c>
      <c r="S38" s="60">
        <v>3316554</v>
      </c>
      <c r="T38" s="60">
        <v>0</v>
      </c>
      <c r="U38" s="60">
        <v>3316554</v>
      </c>
      <c r="V38" s="60">
        <v>3316554</v>
      </c>
      <c r="W38" s="60">
        <v>216075000</v>
      </c>
      <c r="X38" s="60">
        <v>-212758446</v>
      </c>
      <c r="Y38" s="61">
        <v>-98.47</v>
      </c>
      <c r="Z38" s="62">
        <v>216075000</v>
      </c>
    </row>
    <row r="39" spans="1:26" ht="13.5">
      <c r="A39" s="58" t="s">
        <v>60</v>
      </c>
      <c r="B39" s="19">
        <v>436642931</v>
      </c>
      <c r="C39" s="19">
        <v>0</v>
      </c>
      <c r="D39" s="59">
        <v>1382216000</v>
      </c>
      <c r="E39" s="60">
        <v>704000</v>
      </c>
      <c r="F39" s="60">
        <v>0</v>
      </c>
      <c r="G39" s="60">
        <v>504488895</v>
      </c>
      <c r="H39" s="60">
        <v>484535267</v>
      </c>
      <c r="I39" s="60">
        <v>484535267</v>
      </c>
      <c r="J39" s="60">
        <v>484535267</v>
      </c>
      <c r="K39" s="60">
        <v>490517099</v>
      </c>
      <c r="L39" s="60">
        <v>504334197</v>
      </c>
      <c r="M39" s="60">
        <v>504334197</v>
      </c>
      <c r="N39" s="60">
        <v>396562070</v>
      </c>
      <c r="O39" s="60">
        <v>0</v>
      </c>
      <c r="P39" s="60">
        <v>388120161</v>
      </c>
      <c r="Q39" s="60">
        <v>388120161</v>
      </c>
      <c r="R39" s="60">
        <v>382671469</v>
      </c>
      <c r="S39" s="60">
        <v>382671469</v>
      </c>
      <c r="T39" s="60">
        <v>0</v>
      </c>
      <c r="U39" s="60">
        <v>382671469</v>
      </c>
      <c r="V39" s="60">
        <v>382671469</v>
      </c>
      <c r="W39" s="60">
        <v>704000</v>
      </c>
      <c r="X39" s="60">
        <v>381967469</v>
      </c>
      <c r="Y39" s="61">
        <v>54256.74</v>
      </c>
      <c r="Z39" s="62">
        <v>704000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40088866</v>
      </c>
      <c r="C42" s="19">
        <v>0</v>
      </c>
      <c r="D42" s="59">
        <v>57284880</v>
      </c>
      <c r="E42" s="60">
        <v>57284880</v>
      </c>
      <c r="F42" s="60">
        <v>30345724</v>
      </c>
      <c r="G42" s="60">
        <v>-20719816</v>
      </c>
      <c r="H42" s="60">
        <v>-22466747</v>
      </c>
      <c r="I42" s="60">
        <v>-12840839</v>
      </c>
      <c r="J42" s="60">
        <v>-23134401</v>
      </c>
      <c r="K42" s="60">
        <v>36365182</v>
      </c>
      <c r="L42" s="60">
        <v>-21713168</v>
      </c>
      <c r="M42" s="60">
        <v>-8482387</v>
      </c>
      <c r="N42" s="60">
        <v>-16126787</v>
      </c>
      <c r="O42" s="60">
        <v>-13740312</v>
      </c>
      <c r="P42" s="60">
        <v>29163600</v>
      </c>
      <c r="Q42" s="60">
        <v>-703499</v>
      </c>
      <c r="R42" s="60">
        <v>-16400953</v>
      </c>
      <c r="S42" s="60">
        <v>-10845223</v>
      </c>
      <c r="T42" s="60">
        <v>0</v>
      </c>
      <c r="U42" s="60">
        <v>-27246176</v>
      </c>
      <c r="V42" s="60">
        <v>-49272901</v>
      </c>
      <c r="W42" s="60">
        <v>57284880</v>
      </c>
      <c r="X42" s="60">
        <v>-106557781</v>
      </c>
      <c r="Y42" s="61">
        <v>-186.01</v>
      </c>
      <c r="Z42" s="62">
        <v>57284880</v>
      </c>
    </row>
    <row r="43" spans="1:26" ht="13.5">
      <c r="A43" s="58" t="s">
        <v>63</v>
      </c>
      <c r="B43" s="19">
        <v>-45421101</v>
      </c>
      <c r="C43" s="19">
        <v>0</v>
      </c>
      <c r="D43" s="59">
        <v>-53994000</v>
      </c>
      <c r="E43" s="60">
        <v>-53994000</v>
      </c>
      <c r="F43" s="60">
        <v>-2219241</v>
      </c>
      <c r="G43" s="60">
        <v>-452839</v>
      </c>
      <c r="H43" s="60">
        <v>-12077152</v>
      </c>
      <c r="I43" s="60">
        <v>-14749232</v>
      </c>
      <c r="J43" s="60">
        <v>-16186588</v>
      </c>
      <c r="K43" s="60">
        <v>-12092602</v>
      </c>
      <c r="L43" s="60">
        <v>-9385429</v>
      </c>
      <c r="M43" s="60">
        <v>-37664619</v>
      </c>
      <c r="N43" s="60">
        <v>0</v>
      </c>
      <c r="O43" s="60">
        <v>0</v>
      </c>
      <c r="P43" s="60">
        <v>-1438450</v>
      </c>
      <c r="Q43" s="60">
        <v>-1438450</v>
      </c>
      <c r="R43" s="60">
        <v>0</v>
      </c>
      <c r="S43" s="60">
        <v>0</v>
      </c>
      <c r="T43" s="60">
        <v>0</v>
      </c>
      <c r="U43" s="60">
        <v>0</v>
      </c>
      <c r="V43" s="60">
        <v>-53852301</v>
      </c>
      <c r="W43" s="60">
        <v>-53994000</v>
      </c>
      <c r="X43" s="60">
        <v>141699</v>
      </c>
      <c r="Y43" s="61">
        <v>-0.26</v>
      </c>
      <c r="Z43" s="62">
        <v>-53994000</v>
      </c>
    </row>
    <row r="44" spans="1:26" ht="13.5">
      <c r="A44" s="58" t="s">
        <v>64</v>
      </c>
      <c r="B44" s="19">
        <v>261821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4246240</v>
      </c>
      <c r="C45" s="22">
        <v>0</v>
      </c>
      <c r="D45" s="99">
        <v>14851880</v>
      </c>
      <c r="E45" s="100">
        <v>14851880</v>
      </c>
      <c r="F45" s="100">
        <v>31655242</v>
      </c>
      <c r="G45" s="100">
        <v>10482587</v>
      </c>
      <c r="H45" s="100">
        <v>-24061312</v>
      </c>
      <c r="I45" s="100">
        <v>-24061312</v>
      </c>
      <c r="J45" s="100">
        <v>-63382301</v>
      </c>
      <c r="K45" s="100">
        <v>-39109721</v>
      </c>
      <c r="L45" s="100">
        <v>-70208318</v>
      </c>
      <c r="M45" s="100">
        <v>-70208318</v>
      </c>
      <c r="N45" s="100">
        <v>-86335105</v>
      </c>
      <c r="O45" s="100">
        <v>-100075417</v>
      </c>
      <c r="P45" s="100">
        <v>-72350267</v>
      </c>
      <c r="Q45" s="100">
        <v>-86335105</v>
      </c>
      <c r="R45" s="100">
        <v>-88751220</v>
      </c>
      <c r="S45" s="100">
        <v>-99596443</v>
      </c>
      <c r="T45" s="100">
        <v>0</v>
      </c>
      <c r="U45" s="100">
        <v>-99596443</v>
      </c>
      <c r="V45" s="100">
        <v>-99596443</v>
      </c>
      <c r="W45" s="100">
        <v>14851880</v>
      </c>
      <c r="X45" s="100">
        <v>-114448323</v>
      </c>
      <c r="Y45" s="101">
        <v>-770.6</v>
      </c>
      <c r="Z45" s="102">
        <v>14851880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79.94416289270386</v>
      </c>
      <c r="C58" s="5">
        <f>IF(C67=0,0,+(C76/C67)*100)</f>
        <v>0</v>
      </c>
      <c r="D58" s="6">
        <f aca="true" t="shared" si="6" ref="D58:Z58">IF(D67=0,0,+(D76/D67)*100)</f>
        <v>99.1910229882444</v>
      </c>
      <c r="E58" s="7">
        <f t="shared" si="6"/>
        <v>99.1910229882444</v>
      </c>
      <c r="F58" s="7">
        <f t="shared" si="6"/>
        <v>15.313021478186844</v>
      </c>
      <c r="G58" s="7">
        <f t="shared" si="6"/>
        <v>106.33459741538758</v>
      </c>
      <c r="H58" s="7">
        <f t="shared" si="6"/>
        <v>67.00573927114355</v>
      </c>
      <c r="I58" s="7">
        <f t="shared" si="6"/>
        <v>32.98471172874435</v>
      </c>
      <c r="J58" s="7">
        <f t="shared" si="6"/>
        <v>60.08203680432425</v>
      </c>
      <c r="K58" s="7">
        <f t="shared" si="6"/>
        <v>116.72380713169585</v>
      </c>
      <c r="L58" s="7">
        <f t="shared" si="6"/>
        <v>0</v>
      </c>
      <c r="M58" s="7">
        <f t="shared" si="6"/>
        <v>103.0018273300338</v>
      </c>
      <c r="N58" s="7">
        <f t="shared" si="6"/>
        <v>99.52773425039416</v>
      </c>
      <c r="O58" s="7">
        <f t="shared" si="6"/>
        <v>103.6930608437266</v>
      </c>
      <c r="P58" s="7">
        <f t="shared" si="6"/>
        <v>132.75953892710965</v>
      </c>
      <c r="Q58" s="7">
        <f t="shared" si="6"/>
        <v>114.2901741540173</v>
      </c>
      <c r="R58" s="7">
        <f t="shared" si="6"/>
        <v>36.84375145135405</v>
      </c>
      <c r="S58" s="7">
        <f t="shared" si="6"/>
        <v>0</v>
      </c>
      <c r="T58" s="7">
        <f t="shared" si="6"/>
        <v>0</v>
      </c>
      <c r="U58" s="7">
        <f t="shared" si="6"/>
        <v>82.53937218939016</v>
      </c>
      <c r="V58" s="7">
        <f t="shared" si="6"/>
        <v>65.6619746515328</v>
      </c>
      <c r="W58" s="7">
        <f t="shared" si="6"/>
        <v>99.19129081984094</v>
      </c>
      <c r="X58" s="7">
        <f t="shared" si="6"/>
        <v>0</v>
      </c>
      <c r="Y58" s="7">
        <f t="shared" si="6"/>
        <v>0</v>
      </c>
      <c r="Z58" s="8">
        <f t="shared" si="6"/>
        <v>99.1910229882444</v>
      </c>
    </row>
    <row r="59" spans="1:26" ht="13.5">
      <c r="A59" s="37" t="s">
        <v>31</v>
      </c>
      <c r="B59" s="9">
        <f aca="true" t="shared" si="7" ref="B59:Z66">IF(B68=0,0,+(B77/B68)*100)</f>
        <v>47.43112030147872</v>
      </c>
      <c r="C59" s="9">
        <f t="shared" si="7"/>
        <v>0</v>
      </c>
      <c r="D59" s="2">
        <f t="shared" si="7"/>
        <v>62.99934756268058</v>
      </c>
      <c r="E59" s="10">
        <f t="shared" si="7"/>
        <v>62.99934756268058</v>
      </c>
      <c r="F59" s="10">
        <f t="shared" si="7"/>
        <v>5.586937801099682</v>
      </c>
      <c r="G59" s="10">
        <f t="shared" si="7"/>
        <v>250.93717274554933</v>
      </c>
      <c r="H59" s="10">
        <f t="shared" si="7"/>
        <v>84.25645566108484</v>
      </c>
      <c r="I59" s="10">
        <f t="shared" si="7"/>
        <v>12.736394280236594</v>
      </c>
      <c r="J59" s="10">
        <f t="shared" si="7"/>
        <v>67.1285258508208</v>
      </c>
      <c r="K59" s="10">
        <f t="shared" si="7"/>
        <v>152.5108012868881</v>
      </c>
      <c r="L59" s="10">
        <f t="shared" si="7"/>
        <v>0</v>
      </c>
      <c r="M59" s="10">
        <f t="shared" si="7"/>
        <v>144.6737610412475</v>
      </c>
      <c r="N59" s="10">
        <f t="shared" si="7"/>
        <v>98.18093549175872</v>
      </c>
      <c r="O59" s="10">
        <f t="shared" si="7"/>
        <v>113.27076398997957</v>
      </c>
      <c r="P59" s="10">
        <f t="shared" si="7"/>
        <v>220.0968953485788</v>
      </c>
      <c r="Q59" s="10">
        <f t="shared" si="7"/>
        <v>145.12957835670065</v>
      </c>
      <c r="R59" s="10">
        <f t="shared" si="7"/>
        <v>51.65194615863212</v>
      </c>
      <c r="S59" s="10">
        <f t="shared" si="7"/>
        <v>0</v>
      </c>
      <c r="T59" s="10">
        <f t="shared" si="7"/>
        <v>0</v>
      </c>
      <c r="U59" s="10">
        <f t="shared" si="7"/>
        <v>93.55309680598583</v>
      </c>
      <c r="V59" s="10">
        <f t="shared" si="7"/>
        <v>48.864618660478065</v>
      </c>
      <c r="W59" s="10">
        <f t="shared" si="7"/>
        <v>62.99934756268058</v>
      </c>
      <c r="X59" s="10">
        <f t="shared" si="7"/>
        <v>0</v>
      </c>
      <c r="Y59" s="10">
        <f t="shared" si="7"/>
        <v>0</v>
      </c>
      <c r="Z59" s="11">
        <f t="shared" si="7"/>
        <v>62.99934756268058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115.0697058174056</v>
      </c>
      <c r="E60" s="13">
        <f t="shared" si="7"/>
        <v>115.0697058174056</v>
      </c>
      <c r="F60" s="13">
        <f t="shared" si="7"/>
        <v>66.78480202450025</v>
      </c>
      <c r="G60" s="13">
        <f t="shared" si="7"/>
        <v>95.94704352496063</v>
      </c>
      <c r="H60" s="13">
        <f t="shared" si="7"/>
        <v>61.12737711422908</v>
      </c>
      <c r="I60" s="13">
        <f t="shared" si="7"/>
        <v>73.87616232898992</v>
      </c>
      <c r="J60" s="13">
        <f t="shared" si="7"/>
        <v>57.680871912749645</v>
      </c>
      <c r="K60" s="13">
        <f t="shared" si="7"/>
        <v>83.97591847432281</v>
      </c>
      <c r="L60" s="13">
        <f t="shared" si="7"/>
        <v>0</v>
      </c>
      <c r="M60" s="13">
        <f t="shared" si="7"/>
        <v>77.88742835798095</v>
      </c>
      <c r="N60" s="13">
        <f t="shared" si="7"/>
        <v>100.44925505203814</v>
      </c>
      <c r="O60" s="13">
        <f t="shared" si="7"/>
        <v>100.03492195692863</v>
      </c>
      <c r="P60" s="13">
        <f t="shared" si="7"/>
        <v>102.51682453402304</v>
      </c>
      <c r="Q60" s="13">
        <f t="shared" si="7"/>
        <v>101.16039426523298</v>
      </c>
      <c r="R60" s="13">
        <f t="shared" si="7"/>
        <v>31.480834964703437</v>
      </c>
      <c r="S60" s="13">
        <f t="shared" si="7"/>
        <v>0</v>
      </c>
      <c r="T60" s="13">
        <f t="shared" si="7"/>
        <v>0</v>
      </c>
      <c r="U60" s="13">
        <f t="shared" si="7"/>
        <v>78.55065604313768</v>
      </c>
      <c r="V60" s="13">
        <f t="shared" si="7"/>
        <v>83.2057096616572</v>
      </c>
      <c r="W60" s="13">
        <f t="shared" si="7"/>
        <v>115.07015284345921</v>
      </c>
      <c r="X60" s="13">
        <f t="shared" si="7"/>
        <v>0</v>
      </c>
      <c r="Y60" s="13">
        <f t="shared" si="7"/>
        <v>0</v>
      </c>
      <c r="Z60" s="14">
        <f t="shared" si="7"/>
        <v>115.0697058174056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117.89838935211559</v>
      </c>
      <c r="E61" s="13">
        <f t="shared" si="7"/>
        <v>117.89838935211559</v>
      </c>
      <c r="F61" s="13">
        <f t="shared" si="7"/>
        <v>68.84725488706535</v>
      </c>
      <c r="G61" s="13">
        <f t="shared" si="7"/>
        <v>100.71652685054066</v>
      </c>
      <c r="H61" s="13">
        <f t="shared" si="7"/>
        <v>63.2368052031567</v>
      </c>
      <c r="I61" s="13">
        <f t="shared" si="7"/>
        <v>76.7041673634537</v>
      </c>
      <c r="J61" s="13">
        <f t="shared" si="7"/>
        <v>52.59042925752864</v>
      </c>
      <c r="K61" s="13">
        <f t="shared" si="7"/>
        <v>81.43282785856118</v>
      </c>
      <c r="L61" s="13">
        <f t="shared" si="7"/>
        <v>0</v>
      </c>
      <c r="M61" s="13">
        <f t="shared" si="7"/>
        <v>74.61213513168472</v>
      </c>
      <c r="N61" s="13">
        <f t="shared" si="7"/>
        <v>130.2804669846982</v>
      </c>
      <c r="O61" s="13">
        <f t="shared" si="7"/>
        <v>113.82642032976413</v>
      </c>
      <c r="P61" s="13">
        <f t="shared" si="7"/>
        <v>112.59704966072641</v>
      </c>
      <c r="Q61" s="13">
        <f t="shared" si="7"/>
        <v>116.14656237663522</v>
      </c>
      <c r="R61" s="13">
        <f t="shared" si="7"/>
        <v>26.713950484287736</v>
      </c>
      <c r="S61" s="13">
        <f t="shared" si="7"/>
        <v>0</v>
      </c>
      <c r="T61" s="13">
        <f t="shared" si="7"/>
        <v>0</v>
      </c>
      <c r="U61" s="13">
        <f t="shared" si="7"/>
        <v>76.31717165590496</v>
      </c>
      <c r="V61" s="13">
        <f t="shared" si="7"/>
        <v>87.30843427229532</v>
      </c>
      <c r="W61" s="13">
        <f t="shared" si="7"/>
        <v>117.8985175756833</v>
      </c>
      <c r="X61" s="13">
        <f t="shared" si="7"/>
        <v>0</v>
      </c>
      <c r="Y61" s="13">
        <f t="shared" si="7"/>
        <v>0</v>
      </c>
      <c r="Z61" s="14">
        <f t="shared" si="7"/>
        <v>117.89838935211559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64</v>
      </c>
      <c r="E64" s="13">
        <f t="shared" si="7"/>
        <v>64</v>
      </c>
      <c r="F64" s="13">
        <f t="shared" si="7"/>
        <v>48.33278429876727</v>
      </c>
      <c r="G64" s="13">
        <f t="shared" si="7"/>
        <v>59.428319696608256</v>
      </c>
      <c r="H64" s="13">
        <f t="shared" si="7"/>
        <v>43.73702788322364</v>
      </c>
      <c r="I64" s="13">
        <f t="shared" si="7"/>
        <v>50.45127980153706</v>
      </c>
      <c r="J64" s="13">
        <f t="shared" si="7"/>
        <v>99.64702187508534</v>
      </c>
      <c r="K64" s="13">
        <f t="shared" si="7"/>
        <v>101.54989598832003</v>
      </c>
      <c r="L64" s="13">
        <f t="shared" si="7"/>
        <v>0</v>
      </c>
      <c r="M64" s="13">
        <f t="shared" si="7"/>
        <v>102.72768971053054</v>
      </c>
      <c r="N64" s="13">
        <f t="shared" si="7"/>
        <v>1.93290143128704</v>
      </c>
      <c r="O64" s="13">
        <f t="shared" si="7"/>
        <v>0</v>
      </c>
      <c r="P64" s="13">
        <f t="shared" si="7"/>
        <v>22.496300695569893</v>
      </c>
      <c r="Q64" s="13">
        <f t="shared" si="7"/>
        <v>8.25732330156404</v>
      </c>
      <c r="R64" s="13">
        <f t="shared" si="7"/>
        <v>69.46440704084277</v>
      </c>
      <c r="S64" s="13">
        <f t="shared" si="7"/>
        <v>0</v>
      </c>
      <c r="T64" s="13">
        <f t="shared" si="7"/>
        <v>0</v>
      </c>
      <c r="U64" s="13">
        <f t="shared" si="7"/>
        <v>96.34754530108498</v>
      </c>
      <c r="V64" s="13">
        <f t="shared" si="7"/>
        <v>52.87590573210136</v>
      </c>
      <c r="W64" s="13">
        <f t="shared" si="7"/>
        <v>64.00348094356386</v>
      </c>
      <c r="X64" s="13">
        <f t="shared" si="7"/>
        <v>0</v>
      </c>
      <c r="Y64" s="13">
        <f t="shared" si="7"/>
        <v>0</v>
      </c>
      <c r="Z64" s="14">
        <f t="shared" si="7"/>
        <v>64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132669122</v>
      </c>
      <c r="C67" s="24"/>
      <c r="D67" s="25">
        <v>175916000</v>
      </c>
      <c r="E67" s="26">
        <v>175916000</v>
      </c>
      <c r="F67" s="26">
        <v>36097507</v>
      </c>
      <c r="G67" s="26">
        <v>5328768</v>
      </c>
      <c r="H67" s="26">
        <v>7261375</v>
      </c>
      <c r="I67" s="26">
        <v>48687650</v>
      </c>
      <c r="J67" s="26">
        <v>7261375</v>
      </c>
      <c r="K67" s="26">
        <v>8695239</v>
      </c>
      <c r="L67" s="26"/>
      <c r="M67" s="26">
        <v>15956614</v>
      </c>
      <c r="N67" s="26">
        <v>4147453</v>
      </c>
      <c r="O67" s="26">
        <v>6723339</v>
      </c>
      <c r="P67" s="26">
        <v>7172662</v>
      </c>
      <c r="Q67" s="26">
        <v>18043454</v>
      </c>
      <c r="R67" s="26">
        <v>6976244</v>
      </c>
      <c r="S67" s="26"/>
      <c r="T67" s="26"/>
      <c r="U67" s="26">
        <v>6976244</v>
      </c>
      <c r="V67" s="26">
        <v>89663962</v>
      </c>
      <c r="W67" s="26">
        <v>175915525</v>
      </c>
      <c r="X67" s="26"/>
      <c r="Y67" s="25"/>
      <c r="Z67" s="27">
        <v>175916000</v>
      </c>
    </row>
    <row r="68" spans="1:26" ht="13.5" hidden="1">
      <c r="A68" s="37" t="s">
        <v>31</v>
      </c>
      <c r="B68" s="19">
        <v>50615313</v>
      </c>
      <c r="C68" s="19"/>
      <c r="D68" s="20">
        <v>53645000</v>
      </c>
      <c r="E68" s="21">
        <v>53645000</v>
      </c>
      <c r="F68" s="21">
        <v>30360585</v>
      </c>
      <c r="G68" s="21">
        <v>357138</v>
      </c>
      <c r="H68" s="21">
        <v>1845512</v>
      </c>
      <c r="I68" s="21">
        <v>32563235</v>
      </c>
      <c r="J68" s="21">
        <v>1845512</v>
      </c>
      <c r="K68" s="21">
        <v>4154829</v>
      </c>
      <c r="L68" s="21"/>
      <c r="M68" s="21">
        <v>6000341</v>
      </c>
      <c r="N68" s="21">
        <v>1684932</v>
      </c>
      <c r="O68" s="21">
        <v>1858205</v>
      </c>
      <c r="P68" s="21">
        <v>1844877</v>
      </c>
      <c r="Q68" s="21">
        <v>5388014</v>
      </c>
      <c r="R68" s="21">
        <v>1854782</v>
      </c>
      <c r="S68" s="21"/>
      <c r="T68" s="21"/>
      <c r="U68" s="21">
        <v>1854782</v>
      </c>
      <c r="V68" s="21">
        <v>45806372</v>
      </c>
      <c r="W68" s="21">
        <v>53645000</v>
      </c>
      <c r="X68" s="21"/>
      <c r="Y68" s="20"/>
      <c r="Z68" s="23">
        <v>53645000</v>
      </c>
    </row>
    <row r="69" spans="1:26" ht="13.5" hidden="1">
      <c r="A69" s="38" t="s">
        <v>32</v>
      </c>
      <c r="B69" s="19">
        <v>82053809</v>
      </c>
      <c r="C69" s="19"/>
      <c r="D69" s="20">
        <v>122271000</v>
      </c>
      <c r="E69" s="21">
        <v>122271000</v>
      </c>
      <c r="F69" s="21">
        <v>5736922</v>
      </c>
      <c r="G69" s="21">
        <v>4971630</v>
      </c>
      <c r="H69" s="21">
        <v>5415863</v>
      </c>
      <c r="I69" s="21">
        <v>16124415</v>
      </c>
      <c r="J69" s="21">
        <v>5415863</v>
      </c>
      <c r="K69" s="21">
        <v>4540410</v>
      </c>
      <c r="L69" s="21"/>
      <c r="M69" s="21">
        <v>9956273</v>
      </c>
      <c r="N69" s="21">
        <v>2462521</v>
      </c>
      <c r="O69" s="21">
        <v>4865134</v>
      </c>
      <c r="P69" s="21">
        <v>5327785</v>
      </c>
      <c r="Q69" s="21">
        <v>12655440</v>
      </c>
      <c r="R69" s="21">
        <v>5121462</v>
      </c>
      <c r="S69" s="21"/>
      <c r="T69" s="21"/>
      <c r="U69" s="21">
        <v>5121462</v>
      </c>
      <c r="V69" s="21">
        <v>43857590</v>
      </c>
      <c r="W69" s="21">
        <v>122270525</v>
      </c>
      <c r="X69" s="21"/>
      <c r="Y69" s="20"/>
      <c r="Z69" s="23">
        <v>122271000</v>
      </c>
    </row>
    <row r="70" spans="1:26" ht="13.5" hidden="1">
      <c r="A70" s="39" t="s">
        <v>103</v>
      </c>
      <c r="B70" s="19">
        <v>76322338</v>
      </c>
      <c r="C70" s="19"/>
      <c r="D70" s="20">
        <v>115854000</v>
      </c>
      <c r="E70" s="21">
        <v>115854000</v>
      </c>
      <c r="F70" s="21">
        <v>5160152</v>
      </c>
      <c r="G70" s="21">
        <v>4397323</v>
      </c>
      <c r="H70" s="21">
        <v>4829991</v>
      </c>
      <c r="I70" s="21">
        <v>14387466</v>
      </c>
      <c r="J70" s="21">
        <v>4829991</v>
      </c>
      <c r="K70" s="21">
        <v>3966436</v>
      </c>
      <c r="L70" s="21"/>
      <c r="M70" s="21">
        <v>8796427</v>
      </c>
      <c r="N70" s="21">
        <v>1890169</v>
      </c>
      <c r="O70" s="21">
        <v>4275662</v>
      </c>
      <c r="P70" s="21">
        <v>4731727</v>
      </c>
      <c r="Q70" s="21">
        <v>10897558</v>
      </c>
      <c r="R70" s="21">
        <v>4550394</v>
      </c>
      <c r="S70" s="21"/>
      <c r="T70" s="21"/>
      <c r="U70" s="21">
        <v>4550394</v>
      </c>
      <c r="V70" s="21">
        <v>38631845</v>
      </c>
      <c r="W70" s="21">
        <v>115853874</v>
      </c>
      <c r="X70" s="21"/>
      <c r="Y70" s="20"/>
      <c r="Z70" s="23">
        <v>115854000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5731471</v>
      </c>
      <c r="C73" s="19"/>
      <c r="D73" s="20">
        <v>6417000</v>
      </c>
      <c r="E73" s="21">
        <v>6417000</v>
      </c>
      <c r="F73" s="21">
        <v>576770</v>
      </c>
      <c r="G73" s="21">
        <v>574307</v>
      </c>
      <c r="H73" s="21">
        <v>585872</v>
      </c>
      <c r="I73" s="21">
        <v>1736949</v>
      </c>
      <c r="J73" s="21">
        <v>585872</v>
      </c>
      <c r="K73" s="21">
        <v>573974</v>
      </c>
      <c r="L73" s="21"/>
      <c r="M73" s="21">
        <v>1159846</v>
      </c>
      <c r="N73" s="21">
        <v>572352</v>
      </c>
      <c r="O73" s="21">
        <v>589472</v>
      </c>
      <c r="P73" s="21">
        <v>596058</v>
      </c>
      <c r="Q73" s="21">
        <v>1757882</v>
      </c>
      <c r="R73" s="21">
        <v>571068</v>
      </c>
      <c r="S73" s="21"/>
      <c r="T73" s="21"/>
      <c r="U73" s="21">
        <v>571068</v>
      </c>
      <c r="V73" s="21">
        <v>5225745</v>
      </c>
      <c r="W73" s="21">
        <v>6416651</v>
      </c>
      <c r="X73" s="21"/>
      <c r="Y73" s="20"/>
      <c r="Z73" s="23">
        <v>6417000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106061219</v>
      </c>
      <c r="C76" s="32"/>
      <c r="D76" s="33">
        <v>174492880</v>
      </c>
      <c r="E76" s="34">
        <v>174492880</v>
      </c>
      <c r="F76" s="34">
        <v>5527619</v>
      </c>
      <c r="G76" s="34">
        <v>5666324</v>
      </c>
      <c r="H76" s="34">
        <v>4865538</v>
      </c>
      <c r="I76" s="34">
        <v>16059481</v>
      </c>
      <c r="J76" s="34">
        <v>4362782</v>
      </c>
      <c r="K76" s="34">
        <v>10149414</v>
      </c>
      <c r="L76" s="34">
        <v>1923408</v>
      </c>
      <c r="M76" s="34">
        <v>16435604</v>
      </c>
      <c r="N76" s="34">
        <v>4127866</v>
      </c>
      <c r="O76" s="34">
        <v>6971636</v>
      </c>
      <c r="P76" s="34">
        <v>9522393</v>
      </c>
      <c r="Q76" s="34">
        <v>20621895</v>
      </c>
      <c r="R76" s="34">
        <v>2570310</v>
      </c>
      <c r="S76" s="34">
        <v>3187838</v>
      </c>
      <c r="T76" s="34"/>
      <c r="U76" s="34">
        <v>5758148</v>
      </c>
      <c r="V76" s="34">
        <v>58875128</v>
      </c>
      <c r="W76" s="34">
        <v>174492880</v>
      </c>
      <c r="X76" s="34"/>
      <c r="Y76" s="33"/>
      <c r="Z76" s="35">
        <v>174492880</v>
      </c>
    </row>
    <row r="77" spans="1:26" ht="13.5" hidden="1">
      <c r="A77" s="37" t="s">
        <v>31</v>
      </c>
      <c r="B77" s="19">
        <v>24007410</v>
      </c>
      <c r="C77" s="19"/>
      <c r="D77" s="20">
        <v>33796000</v>
      </c>
      <c r="E77" s="21">
        <v>33796000</v>
      </c>
      <c r="F77" s="21">
        <v>1696227</v>
      </c>
      <c r="G77" s="21">
        <v>896192</v>
      </c>
      <c r="H77" s="21">
        <v>1554963</v>
      </c>
      <c r="I77" s="21">
        <v>4147382</v>
      </c>
      <c r="J77" s="21">
        <v>1238865</v>
      </c>
      <c r="K77" s="21">
        <v>6336563</v>
      </c>
      <c r="L77" s="21">
        <v>1105491</v>
      </c>
      <c r="M77" s="21">
        <v>8680919</v>
      </c>
      <c r="N77" s="21">
        <v>1654282</v>
      </c>
      <c r="O77" s="21">
        <v>2104803</v>
      </c>
      <c r="P77" s="21">
        <v>4060517</v>
      </c>
      <c r="Q77" s="21">
        <v>7819602</v>
      </c>
      <c r="R77" s="21">
        <v>958031</v>
      </c>
      <c r="S77" s="21">
        <v>777175</v>
      </c>
      <c r="T77" s="21"/>
      <c r="U77" s="21">
        <v>1735206</v>
      </c>
      <c r="V77" s="21">
        <v>22383109</v>
      </c>
      <c r="W77" s="21">
        <v>33796000</v>
      </c>
      <c r="X77" s="21"/>
      <c r="Y77" s="20"/>
      <c r="Z77" s="23">
        <v>33796000</v>
      </c>
    </row>
    <row r="78" spans="1:26" ht="13.5" hidden="1">
      <c r="A78" s="38" t="s">
        <v>32</v>
      </c>
      <c r="B78" s="19">
        <v>82053809</v>
      </c>
      <c r="C78" s="19"/>
      <c r="D78" s="20">
        <v>140696880</v>
      </c>
      <c r="E78" s="21">
        <v>140696880</v>
      </c>
      <c r="F78" s="21">
        <v>3831392</v>
      </c>
      <c r="G78" s="21">
        <v>4770132</v>
      </c>
      <c r="H78" s="21">
        <v>3310575</v>
      </c>
      <c r="I78" s="21">
        <v>11912099</v>
      </c>
      <c r="J78" s="21">
        <v>3123917</v>
      </c>
      <c r="K78" s="21">
        <v>3812851</v>
      </c>
      <c r="L78" s="21">
        <v>817917</v>
      </c>
      <c r="M78" s="21">
        <v>7754685</v>
      </c>
      <c r="N78" s="21">
        <v>2473584</v>
      </c>
      <c r="O78" s="21">
        <v>4866833</v>
      </c>
      <c r="P78" s="21">
        <v>5461876</v>
      </c>
      <c r="Q78" s="21">
        <v>12802293</v>
      </c>
      <c r="R78" s="21">
        <v>1612279</v>
      </c>
      <c r="S78" s="21">
        <v>2410663</v>
      </c>
      <c r="T78" s="21"/>
      <c r="U78" s="21">
        <v>4022942</v>
      </c>
      <c r="V78" s="21">
        <v>36492019</v>
      </c>
      <c r="W78" s="21">
        <v>140696880</v>
      </c>
      <c r="X78" s="21"/>
      <c r="Y78" s="20"/>
      <c r="Z78" s="23">
        <v>140696880</v>
      </c>
    </row>
    <row r="79" spans="1:26" ht="13.5" hidden="1">
      <c r="A79" s="39" t="s">
        <v>103</v>
      </c>
      <c r="B79" s="19">
        <v>76322338</v>
      </c>
      <c r="C79" s="19"/>
      <c r="D79" s="20">
        <v>136590000</v>
      </c>
      <c r="E79" s="21">
        <v>136590000</v>
      </c>
      <c r="F79" s="21">
        <v>3552623</v>
      </c>
      <c r="G79" s="21">
        <v>4428831</v>
      </c>
      <c r="H79" s="21">
        <v>3054332</v>
      </c>
      <c r="I79" s="21">
        <v>11035786</v>
      </c>
      <c r="J79" s="21">
        <v>2540113</v>
      </c>
      <c r="K79" s="21">
        <v>3229981</v>
      </c>
      <c r="L79" s="21">
        <v>793108</v>
      </c>
      <c r="M79" s="21">
        <v>6563202</v>
      </c>
      <c r="N79" s="21">
        <v>2462521</v>
      </c>
      <c r="O79" s="21">
        <v>4866833</v>
      </c>
      <c r="P79" s="21">
        <v>5327785</v>
      </c>
      <c r="Q79" s="21">
        <v>12657139</v>
      </c>
      <c r="R79" s="21">
        <v>1215590</v>
      </c>
      <c r="S79" s="21">
        <v>2257142</v>
      </c>
      <c r="T79" s="21"/>
      <c r="U79" s="21">
        <v>3472732</v>
      </c>
      <c r="V79" s="21">
        <v>33728859</v>
      </c>
      <c r="W79" s="21">
        <v>136590000</v>
      </c>
      <c r="X79" s="21"/>
      <c r="Y79" s="20"/>
      <c r="Z79" s="23">
        <v>136590000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5731471</v>
      </c>
      <c r="C82" s="19"/>
      <c r="D82" s="20">
        <v>4106880</v>
      </c>
      <c r="E82" s="21">
        <v>4106880</v>
      </c>
      <c r="F82" s="21">
        <v>278769</v>
      </c>
      <c r="G82" s="21">
        <v>341301</v>
      </c>
      <c r="H82" s="21">
        <v>256243</v>
      </c>
      <c r="I82" s="21">
        <v>876313</v>
      </c>
      <c r="J82" s="21">
        <v>583804</v>
      </c>
      <c r="K82" s="21">
        <v>582870</v>
      </c>
      <c r="L82" s="21">
        <v>24809</v>
      </c>
      <c r="M82" s="21">
        <v>1191483</v>
      </c>
      <c r="N82" s="21">
        <v>11063</v>
      </c>
      <c r="O82" s="21"/>
      <c r="P82" s="21">
        <v>134091</v>
      </c>
      <c r="Q82" s="21">
        <v>145154</v>
      </c>
      <c r="R82" s="21">
        <v>396689</v>
      </c>
      <c r="S82" s="21">
        <v>153521</v>
      </c>
      <c r="T82" s="21"/>
      <c r="U82" s="21">
        <v>550210</v>
      </c>
      <c r="V82" s="21">
        <v>2763160</v>
      </c>
      <c r="W82" s="21">
        <v>4106880</v>
      </c>
      <c r="X82" s="21"/>
      <c r="Y82" s="20"/>
      <c r="Z82" s="23">
        <v>4106880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3404677</v>
      </c>
      <c r="M5" s="356">
        <f t="shared" si="0"/>
        <v>0</v>
      </c>
      <c r="N5" s="358">
        <f t="shared" si="0"/>
        <v>3404677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3404677</v>
      </c>
      <c r="X5" s="356">
        <f t="shared" si="0"/>
        <v>0</v>
      </c>
      <c r="Y5" s="358">
        <f t="shared" si="0"/>
        <v>3404677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3404677</v>
      </c>
      <c r="M6" s="60">
        <f t="shared" si="1"/>
        <v>0</v>
      </c>
      <c r="N6" s="59">
        <f t="shared" si="1"/>
        <v>3404677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3404677</v>
      </c>
      <c r="X6" s="60">
        <f t="shared" si="1"/>
        <v>0</v>
      </c>
      <c r="Y6" s="59">
        <f t="shared" si="1"/>
        <v>3404677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3404677</v>
      </c>
      <c r="M7" s="60"/>
      <c r="N7" s="59">
        <v>3404677</v>
      </c>
      <c r="O7" s="59"/>
      <c r="P7" s="60"/>
      <c r="Q7" s="60"/>
      <c r="R7" s="59"/>
      <c r="S7" s="59"/>
      <c r="T7" s="60"/>
      <c r="U7" s="60"/>
      <c r="V7" s="59"/>
      <c r="W7" s="59">
        <v>3404677</v>
      </c>
      <c r="X7" s="60"/>
      <c r="Y7" s="59">
        <v>3404677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1448432</v>
      </c>
      <c r="H22" s="343">
        <f t="shared" si="6"/>
        <v>0</v>
      </c>
      <c r="I22" s="343">
        <f t="shared" si="6"/>
        <v>0</v>
      </c>
      <c r="J22" s="345">
        <f t="shared" si="6"/>
        <v>1448432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1448432</v>
      </c>
      <c r="X22" s="343">
        <f t="shared" si="6"/>
        <v>0</v>
      </c>
      <c r="Y22" s="345">
        <f t="shared" si="6"/>
        <v>1448432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>
        <v>1448432</v>
      </c>
      <c r="H24" s="60"/>
      <c r="I24" s="60"/>
      <c r="J24" s="59">
        <v>1448432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1448432</v>
      </c>
      <c r="X24" s="60"/>
      <c r="Y24" s="59">
        <v>1448432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1448432</v>
      </c>
      <c r="H60" s="219">
        <f t="shared" si="14"/>
        <v>0</v>
      </c>
      <c r="I60" s="219">
        <f t="shared" si="14"/>
        <v>0</v>
      </c>
      <c r="J60" s="264">
        <f t="shared" si="14"/>
        <v>1448432</v>
      </c>
      <c r="K60" s="264">
        <f t="shared" si="14"/>
        <v>0</v>
      </c>
      <c r="L60" s="219">
        <f t="shared" si="14"/>
        <v>3404677</v>
      </c>
      <c r="M60" s="219">
        <f t="shared" si="14"/>
        <v>0</v>
      </c>
      <c r="N60" s="264">
        <f t="shared" si="14"/>
        <v>3404677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4853109</v>
      </c>
      <c r="X60" s="219">
        <f t="shared" si="14"/>
        <v>0</v>
      </c>
      <c r="Y60" s="264">
        <f t="shared" si="14"/>
        <v>4853109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163391991</v>
      </c>
      <c r="D5" s="153">
        <f>SUM(D6:D8)</f>
        <v>0</v>
      </c>
      <c r="E5" s="154">
        <f t="shared" si="0"/>
        <v>188599000</v>
      </c>
      <c r="F5" s="100">
        <f t="shared" si="0"/>
        <v>188599000</v>
      </c>
      <c r="G5" s="100">
        <f t="shared" si="0"/>
        <v>70902627</v>
      </c>
      <c r="H5" s="100">
        <f t="shared" si="0"/>
        <v>1621698</v>
      </c>
      <c r="I5" s="100">
        <f t="shared" si="0"/>
        <v>2244854</v>
      </c>
      <c r="J5" s="100">
        <f t="shared" si="0"/>
        <v>74769179</v>
      </c>
      <c r="K5" s="100">
        <f t="shared" si="0"/>
        <v>2244854</v>
      </c>
      <c r="L5" s="100">
        <f t="shared" si="0"/>
        <v>47398784</v>
      </c>
      <c r="M5" s="100">
        <f t="shared" si="0"/>
        <v>0</v>
      </c>
      <c r="N5" s="100">
        <f t="shared" si="0"/>
        <v>49643638</v>
      </c>
      <c r="O5" s="100">
        <f t="shared" si="0"/>
        <v>1817311</v>
      </c>
      <c r="P5" s="100">
        <f t="shared" si="0"/>
        <v>1478831</v>
      </c>
      <c r="Q5" s="100">
        <f t="shared" si="0"/>
        <v>33978722</v>
      </c>
      <c r="R5" s="100">
        <f t="shared" si="0"/>
        <v>37274864</v>
      </c>
      <c r="S5" s="100">
        <f t="shared" si="0"/>
        <v>2019504</v>
      </c>
      <c r="T5" s="100">
        <f t="shared" si="0"/>
        <v>0</v>
      </c>
      <c r="U5" s="100">
        <f t="shared" si="0"/>
        <v>0</v>
      </c>
      <c r="V5" s="100">
        <f t="shared" si="0"/>
        <v>2019504</v>
      </c>
      <c r="W5" s="100">
        <f t="shared" si="0"/>
        <v>163707185</v>
      </c>
      <c r="X5" s="100">
        <f t="shared" si="0"/>
        <v>188598606</v>
      </c>
      <c r="Y5" s="100">
        <f t="shared" si="0"/>
        <v>-24891421</v>
      </c>
      <c r="Z5" s="137">
        <f>+IF(X5&lt;&gt;0,+(Y5/X5)*100,0)</f>
        <v>-13.198093839569525</v>
      </c>
      <c r="AA5" s="153">
        <f>SUM(AA6:AA8)</f>
        <v>188599000</v>
      </c>
    </row>
    <row r="6" spans="1:27" ht="13.5">
      <c r="A6" s="138" t="s">
        <v>75</v>
      </c>
      <c r="B6" s="136"/>
      <c r="C6" s="155">
        <v>9460001</v>
      </c>
      <c r="D6" s="155"/>
      <c r="E6" s="156">
        <v>9985000</v>
      </c>
      <c r="F6" s="60">
        <v>9985000</v>
      </c>
      <c r="G6" s="60">
        <v>8518000</v>
      </c>
      <c r="H6" s="60"/>
      <c r="I6" s="60"/>
      <c r="J6" s="60">
        <v>8518000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8518000</v>
      </c>
      <c r="X6" s="60">
        <v>9984996</v>
      </c>
      <c r="Y6" s="60">
        <v>-1466996</v>
      </c>
      <c r="Z6" s="140">
        <v>-14.69</v>
      </c>
      <c r="AA6" s="155">
        <v>9985000</v>
      </c>
    </row>
    <row r="7" spans="1:27" ht="13.5">
      <c r="A7" s="138" t="s">
        <v>76</v>
      </c>
      <c r="B7" s="136"/>
      <c r="C7" s="157">
        <v>152464530</v>
      </c>
      <c r="D7" s="157"/>
      <c r="E7" s="158">
        <v>177282000</v>
      </c>
      <c r="F7" s="159">
        <v>177282000</v>
      </c>
      <c r="G7" s="159">
        <v>62342102</v>
      </c>
      <c r="H7" s="159">
        <v>1594623</v>
      </c>
      <c r="I7" s="159">
        <v>2213070</v>
      </c>
      <c r="J7" s="159">
        <v>66149795</v>
      </c>
      <c r="K7" s="159">
        <v>2213070</v>
      </c>
      <c r="L7" s="159">
        <v>46973714</v>
      </c>
      <c r="M7" s="159"/>
      <c r="N7" s="159">
        <v>49186784</v>
      </c>
      <c r="O7" s="159">
        <v>1779646</v>
      </c>
      <c r="P7" s="159">
        <v>1921486</v>
      </c>
      <c r="Q7" s="159">
        <v>33927942</v>
      </c>
      <c r="R7" s="159">
        <v>37629074</v>
      </c>
      <c r="S7" s="159">
        <v>1975835</v>
      </c>
      <c r="T7" s="159"/>
      <c r="U7" s="159"/>
      <c r="V7" s="159">
        <v>1975835</v>
      </c>
      <c r="W7" s="159">
        <v>154941488</v>
      </c>
      <c r="X7" s="159">
        <v>177281610</v>
      </c>
      <c r="Y7" s="159">
        <v>-22340122</v>
      </c>
      <c r="Z7" s="141">
        <v>-12.6</v>
      </c>
      <c r="AA7" s="157">
        <v>177282000</v>
      </c>
    </row>
    <row r="8" spans="1:27" ht="13.5">
      <c r="A8" s="138" t="s">
        <v>77</v>
      </c>
      <c r="B8" s="136"/>
      <c r="C8" s="155">
        <v>1467460</v>
      </c>
      <c r="D8" s="155"/>
      <c r="E8" s="156">
        <v>1332000</v>
      </c>
      <c r="F8" s="60">
        <v>1332000</v>
      </c>
      <c r="G8" s="60">
        <v>42525</v>
      </c>
      <c r="H8" s="60">
        <v>27075</v>
      </c>
      <c r="I8" s="60">
        <v>31784</v>
      </c>
      <c r="J8" s="60">
        <v>101384</v>
      </c>
      <c r="K8" s="60">
        <v>31784</v>
      </c>
      <c r="L8" s="60">
        <v>425070</v>
      </c>
      <c r="M8" s="60"/>
      <c r="N8" s="60">
        <v>456854</v>
      </c>
      <c r="O8" s="60">
        <v>37665</v>
      </c>
      <c r="P8" s="60">
        <v>-442655</v>
      </c>
      <c r="Q8" s="60">
        <v>50780</v>
      </c>
      <c r="R8" s="60">
        <v>-354210</v>
      </c>
      <c r="S8" s="60">
        <v>43669</v>
      </c>
      <c r="T8" s="60"/>
      <c r="U8" s="60"/>
      <c r="V8" s="60">
        <v>43669</v>
      </c>
      <c r="W8" s="60">
        <v>247697</v>
      </c>
      <c r="X8" s="60">
        <v>1332000</v>
      </c>
      <c r="Y8" s="60">
        <v>-1084303</v>
      </c>
      <c r="Z8" s="140">
        <v>-81.4</v>
      </c>
      <c r="AA8" s="155">
        <v>1332000</v>
      </c>
    </row>
    <row r="9" spans="1:27" ht="13.5">
      <c r="A9" s="135" t="s">
        <v>78</v>
      </c>
      <c r="B9" s="136"/>
      <c r="C9" s="153">
        <f aca="true" t="shared" si="1" ref="C9:Y9">SUM(C10:C14)</f>
        <v>10607246</v>
      </c>
      <c r="D9" s="153">
        <f>SUM(D10:D14)</f>
        <v>0</v>
      </c>
      <c r="E9" s="154">
        <f t="shared" si="1"/>
        <v>6490445</v>
      </c>
      <c r="F9" s="100">
        <f t="shared" si="1"/>
        <v>6490445</v>
      </c>
      <c r="G9" s="100">
        <f t="shared" si="1"/>
        <v>781306</v>
      </c>
      <c r="H9" s="100">
        <f t="shared" si="1"/>
        <v>595635</v>
      </c>
      <c r="I9" s="100">
        <f t="shared" si="1"/>
        <v>690163</v>
      </c>
      <c r="J9" s="100">
        <f t="shared" si="1"/>
        <v>2067104</v>
      </c>
      <c r="K9" s="100">
        <f t="shared" si="1"/>
        <v>690163</v>
      </c>
      <c r="L9" s="100">
        <f t="shared" si="1"/>
        <v>628206</v>
      </c>
      <c r="M9" s="100">
        <f t="shared" si="1"/>
        <v>0</v>
      </c>
      <c r="N9" s="100">
        <f t="shared" si="1"/>
        <v>1318369</v>
      </c>
      <c r="O9" s="100">
        <f t="shared" si="1"/>
        <v>253743</v>
      </c>
      <c r="P9" s="100">
        <f t="shared" si="1"/>
        <v>695377</v>
      </c>
      <c r="Q9" s="100">
        <f t="shared" si="1"/>
        <v>564469</v>
      </c>
      <c r="R9" s="100">
        <f t="shared" si="1"/>
        <v>1513589</v>
      </c>
      <c r="S9" s="100">
        <f t="shared" si="1"/>
        <v>495474</v>
      </c>
      <c r="T9" s="100">
        <f t="shared" si="1"/>
        <v>0</v>
      </c>
      <c r="U9" s="100">
        <f t="shared" si="1"/>
        <v>0</v>
      </c>
      <c r="V9" s="100">
        <f t="shared" si="1"/>
        <v>495474</v>
      </c>
      <c r="W9" s="100">
        <f t="shared" si="1"/>
        <v>5394536</v>
      </c>
      <c r="X9" s="100">
        <f t="shared" si="1"/>
        <v>6490441</v>
      </c>
      <c r="Y9" s="100">
        <f t="shared" si="1"/>
        <v>-1095905</v>
      </c>
      <c r="Z9" s="137">
        <f>+IF(X9&lt;&gt;0,+(Y9/X9)*100,0)</f>
        <v>-16.884908128738864</v>
      </c>
      <c r="AA9" s="153">
        <f>SUM(AA10:AA14)</f>
        <v>6490445</v>
      </c>
    </row>
    <row r="10" spans="1:27" ht="13.5">
      <c r="A10" s="138" t="s">
        <v>79</v>
      </c>
      <c r="B10" s="136"/>
      <c r="C10" s="155">
        <v>1137300</v>
      </c>
      <c r="D10" s="155"/>
      <c r="E10" s="156">
        <v>979445</v>
      </c>
      <c r="F10" s="60">
        <v>979445</v>
      </c>
      <c r="G10" s="60">
        <v>899</v>
      </c>
      <c r="H10" s="60">
        <v>16095</v>
      </c>
      <c r="I10" s="60">
        <v>5275</v>
      </c>
      <c r="J10" s="60">
        <v>22269</v>
      </c>
      <c r="K10" s="60">
        <v>5275</v>
      </c>
      <c r="L10" s="60">
        <v>1200</v>
      </c>
      <c r="M10" s="60"/>
      <c r="N10" s="60">
        <v>6475</v>
      </c>
      <c r="O10" s="60">
        <v>-115165</v>
      </c>
      <c r="P10" s="60">
        <v>177132</v>
      </c>
      <c r="Q10" s="60">
        <v>4692</v>
      </c>
      <c r="R10" s="60">
        <v>66659</v>
      </c>
      <c r="S10" s="60">
        <v>10734</v>
      </c>
      <c r="T10" s="60"/>
      <c r="U10" s="60"/>
      <c r="V10" s="60">
        <v>10734</v>
      </c>
      <c r="W10" s="60">
        <v>106137</v>
      </c>
      <c r="X10" s="60">
        <v>979441</v>
      </c>
      <c r="Y10" s="60">
        <v>-873304</v>
      </c>
      <c r="Z10" s="140">
        <v>-89.16</v>
      </c>
      <c r="AA10" s="155">
        <v>979445</v>
      </c>
    </row>
    <row r="11" spans="1:27" ht="13.5">
      <c r="A11" s="138" t="s">
        <v>80</v>
      </c>
      <c r="B11" s="136"/>
      <c r="C11" s="155"/>
      <c r="D11" s="155"/>
      <c r="E11" s="156">
        <v>111000</v>
      </c>
      <c r="F11" s="60">
        <v>111000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111000</v>
      </c>
      <c r="Y11" s="60">
        <v>-111000</v>
      </c>
      <c r="Z11" s="140">
        <v>-100</v>
      </c>
      <c r="AA11" s="155">
        <v>111000</v>
      </c>
    </row>
    <row r="12" spans="1:27" ht="13.5">
      <c r="A12" s="138" t="s">
        <v>81</v>
      </c>
      <c r="B12" s="136"/>
      <c r="C12" s="155">
        <v>9469946</v>
      </c>
      <c r="D12" s="155"/>
      <c r="E12" s="156">
        <v>5400000</v>
      </c>
      <c r="F12" s="60">
        <v>5400000</v>
      </c>
      <c r="G12" s="60">
        <v>780407</v>
      </c>
      <c r="H12" s="60">
        <v>579540</v>
      </c>
      <c r="I12" s="60">
        <v>684888</v>
      </c>
      <c r="J12" s="60">
        <v>2044835</v>
      </c>
      <c r="K12" s="60">
        <v>684888</v>
      </c>
      <c r="L12" s="60">
        <v>627006</v>
      </c>
      <c r="M12" s="60"/>
      <c r="N12" s="60">
        <v>1311894</v>
      </c>
      <c r="O12" s="60">
        <v>368908</v>
      </c>
      <c r="P12" s="60">
        <v>518245</v>
      </c>
      <c r="Q12" s="60">
        <v>559777</v>
      </c>
      <c r="R12" s="60">
        <v>1446930</v>
      </c>
      <c r="S12" s="60">
        <v>484740</v>
      </c>
      <c r="T12" s="60"/>
      <c r="U12" s="60"/>
      <c r="V12" s="60">
        <v>484740</v>
      </c>
      <c r="W12" s="60">
        <v>5288399</v>
      </c>
      <c r="X12" s="60">
        <v>5400000</v>
      </c>
      <c r="Y12" s="60">
        <v>-111601</v>
      </c>
      <c r="Z12" s="140">
        <v>-2.07</v>
      </c>
      <c r="AA12" s="155">
        <v>5400000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45408054</v>
      </c>
      <c r="D15" s="153">
        <f>SUM(D16:D18)</f>
        <v>0</v>
      </c>
      <c r="E15" s="154">
        <f t="shared" si="2"/>
        <v>30367000</v>
      </c>
      <c r="F15" s="100">
        <f t="shared" si="2"/>
        <v>30367000</v>
      </c>
      <c r="G15" s="100">
        <f t="shared" si="2"/>
        <v>13160359</v>
      </c>
      <c r="H15" s="100">
        <f t="shared" si="2"/>
        <v>34177</v>
      </c>
      <c r="I15" s="100">
        <f t="shared" si="2"/>
        <v>46948</v>
      </c>
      <c r="J15" s="100">
        <f t="shared" si="2"/>
        <v>13241484</v>
      </c>
      <c r="K15" s="100">
        <f t="shared" si="2"/>
        <v>46948</v>
      </c>
      <c r="L15" s="100">
        <f t="shared" si="2"/>
        <v>12052426</v>
      </c>
      <c r="M15" s="100">
        <f t="shared" si="2"/>
        <v>0</v>
      </c>
      <c r="N15" s="100">
        <f t="shared" si="2"/>
        <v>12099374</v>
      </c>
      <c r="O15" s="100">
        <f t="shared" si="2"/>
        <v>36974</v>
      </c>
      <c r="P15" s="100">
        <f t="shared" si="2"/>
        <v>53018</v>
      </c>
      <c r="Q15" s="100">
        <f t="shared" si="2"/>
        <v>70807</v>
      </c>
      <c r="R15" s="100">
        <f t="shared" si="2"/>
        <v>160799</v>
      </c>
      <c r="S15" s="100">
        <f t="shared" si="2"/>
        <v>47876</v>
      </c>
      <c r="T15" s="100">
        <f t="shared" si="2"/>
        <v>0</v>
      </c>
      <c r="U15" s="100">
        <f t="shared" si="2"/>
        <v>0</v>
      </c>
      <c r="V15" s="100">
        <f t="shared" si="2"/>
        <v>47876</v>
      </c>
      <c r="W15" s="100">
        <f t="shared" si="2"/>
        <v>25549533</v>
      </c>
      <c r="X15" s="100">
        <f t="shared" si="2"/>
        <v>30367004</v>
      </c>
      <c r="Y15" s="100">
        <f t="shared" si="2"/>
        <v>-4817471</v>
      </c>
      <c r="Z15" s="137">
        <f>+IF(X15&lt;&gt;0,+(Y15/X15)*100,0)</f>
        <v>-15.864162957926306</v>
      </c>
      <c r="AA15" s="153">
        <f>SUM(AA16:AA18)</f>
        <v>30367000</v>
      </c>
    </row>
    <row r="16" spans="1:27" ht="13.5">
      <c r="A16" s="138" t="s">
        <v>85</v>
      </c>
      <c r="B16" s="136"/>
      <c r="C16" s="155">
        <v>442655</v>
      </c>
      <c r="D16" s="155"/>
      <c r="E16" s="156">
        <v>410000</v>
      </c>
      <c r="F16" s="60">
        <v>410000</v>
      </c>
      <c r="G16" s="60">
        <v>133903</v>
      </c>
      <c r="H16" s="60">
        <v>32773</v>
      </c>
      <c r="I16" s="60">
        <v>40325</v>
      </c>
      <c r="J16" s="60">
        <v>207001</v>
      </c>
      <c r="K16" s="60">
        <v>40325</v>
      </c>
      <c r="L16" s="60">
        <v>51242</v>
      </c>
      <c r="M16" s="60"/>
      <c r="N16" s="60">
        <v>91567</v>
      </c>
      <c r="O16" s="60">
        <v>34386</v>
      </c>
      <c r="P16" s="60">
        <v>52009</v>
      </c>
      <c r="Q16" s="60">
        <v>69623</v>
      </c>
      <c r="R16" s="60">
        <v>156018</v>
      </c>
      <c r="S16" s="60">
        <v>47306</v>
      </c>
      <c r="T16" s="60"/>
      <c r="U16" s="60"/>
      <c r="V16" s="60">
        <v>47306</v>
      </c>
      <c r="W16" s="60">
        <v>501892</v>
      </c>
      <c r="X16" s="60">
        <v>410004</v>
      </c>
      <c r="Y16" s="60">
        <v>91888</v>
      </c>
      <c r="Z16" s="140">
        <v>22.41</v>
      </c>
      <c r="AA16" s="155">
        <v>410000</v>
      </c>
    </row>
    <row r="17" spans="1:27" ht="13.5">
      <c r="A17" s="138" t="s">
        <v>86</v>
      </c>
      <c r="B17" s="136"/>
      <c r="C17" s="155">
        <v>44965399</v>
      </c>
      <c r="D17" s="155"/>
      <c r="E17" s="156">
        <v>29957000</v>
      </c>
      <c r="F17" s="60">
        <v>29957000</v>
      </c>
      <c r="G17" s="60">
        <v>13026456</v>
      </c>
      <c r="H17" s="60">
        <v>1404</v>
      </c>
      <c r="I17" s="60">
        <v>6623</v>
      </c>
      <c r="J17" s="60">
        <v>13034483</v>
      </c>
      <c r="K17" s="60">
        <v>6623</v>
      </c>
      <c r="L17" s="60">
        <v>12001184</v>
      </c>
      <c r="M17" s="60"/>
      <c r="N17" s="60">
        <v>12007807</v>
      </c>
      <c r="O17" s="60">
        <v>2588</v>
      </c>
      <c r="P17" s="60">
        <v>1009</v>
      </c>
      <c r="Q17" s="60">
        <v>1184</v>
      </c>
      <c r="R17" s="60">
        <v>4781</v>
      </c>
      <c r="S17" s="60">
        <v>570</v>
      </c>
      <c r="T17" s="60"/>
      <c r="U17" s="60"/>
      <c r="V17" s="60">
        <v>570</v>
      </c>
      <c r="W17" s="60">
        <v>25047641</v>
      </c>
      <c r="X17" s="60">
        <v>29957000</v>
      </c>
      <c r="Y17" s="60">
        <v>-4909359</v>
      </c>
      <c r="Z17" s="140">
        <v>-16.39</v>
      </c>
      <c r="AA17" s="155">
        <v>29957000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88069645</v>
      </c>
      <c r="D19" s="153">
        <f>SUM(D20:D23)</f>
        <v>0</v>
      </c>
      <c r="E19" s="154">
        <f t="shared" si="3"/>
        <v>137271000</v>
      </c>
      <c r="F19" s="100">
        <f t="shared" si="3"/>
        <v>137271000</v>
      </c>
      <c r="G19" s="100">
        <f t="shared" si="3"/>
        <v>20791655</v>
      </c>
      <c r="H19" s="100">
        <f t="shared" si="3"/>
        <v>5011933</v>
      </c>
      <c r="I19" s="100">
        <f t="shared" si="3"/>
        <v>5496265</v>
      </c>
      <c r="J19" s="100">
        <f t="shared" si="3"/>
        <v>31299853</v>
      </c>
      <c r="K19" s="100">
        <f t="shared" si="3"/>
        <v>5496265</v>
      </c>
      <c r="L19" s="100">
        <f t="shared" si="3"/>
        <v>4584764</v>
      </c>
      <c r="M19" s="100">
        <f t="shared" si="3"/>
        <v>0</v>
      </c>
      <c r="N19" s="100">
        <f t="shared" si="3"/>
        <v>10081029</v>
      </c>
      <c r="O19" s="100">
        <f t="shared" si="3"/>
        <v>3497915</v>
      </c>
      <c r="P19" s="100">
        <f t="shared" si="3"/>
        <v>5029372</v>
      </c>
      <c r="Q19" s="100">
        <f t="shared" si="3"/>
        <v>5440855</v>
      </c>
      <c r="R19" s="100">
        <f t="shared" si="3"/>
        <v>13968142</v>
      </c>
      <c r="S19" s="100">
        <f t="shared" si="3"/>
        <v>5575049</v>
      </c>
      <c r="T19" s="100">
        <f t="shared" si="3"/>
        <v>0</v>
      </c>
      <c r="U19" s="100">
        <f t="shared" si="3"/>
        <v>0</v>
      </c>
      <c r="V19" s="100">
        <f t="shared" si="3"/>
        <v>5575049</v>
      </c>
      <c r="W19" s="100">
        <f t="shared" si="3"/>
        <v>60924073</v>
      </c>
      <c r="X19" s="100">
        <f t="shared" si="3"/>
        <v>141010651</v>
      </c>
      <c r="Y19" s="100">
        <f t="shared" si="3"/>
        <v>-80086578</v>
      </c>
      <c r="Z19" s="137">
        <f>+IF(X19&lt;&gt;0,+(Y19/X19)*100,0)</f>
        <v>-56.79470127401937</v>
      </c>
      <c r="AA19" s="153">
        <f>SUM(AA20:AA23)</f>
        <v>137271000</v>
      </c>
    </row>
    <row r="20" spans="1:27" ht="13.5">
      <c r="A20" s="138" t="s">
        <v>89</v>
      </c>
      <c r="B20" s="136"/>
      <c r="C20" s="155">
        <v>82338174</v>
      </c>
      <c r="D20" s="155"/>
      <c r="E20" s="156">
        <v>130854000</v>
      </c>
      <c r="F20" s="60">
        <v>130854000</v>
      </c>
      <c r="G20" s="60">
        <v>20214885</v>
      </c>
      <c r="H20" s="60">
        <v>4437626</v>
      </c>
      <c r="I20" s="60">
        <v>4910393</v>
      </c>
      <c r="J20" s="60">
        <v>29562904</v>
      </c>
      <c r="K20" s="60">
        <v>4910393</v>
      </c>
      <c r="L20" s="60">
        <v>4010790</v>
      </c>
      <c r="M20" s="60"/>
      <c r="N20" s="60">
        <v>8921183</v>
      </c>
      <c r="O20" s="60">
        <v>2925563</v>
      </c>
      <c r="P20" s="60">
        <v>4439900</v>
      </c>
      <c r="Q20" s="60">
        <v>4844797</v>
      </c>
      <c r="R20" s="60">
        <v>12210260</v>
      </c>
      <c r="S20" s="60">
        <v>5003981</v>
      </c>
      <c r="T20" s="60"/>
      <c r="U20" s="60"/>
      <c r="V20" s="60">
        <v>5003981</v>
      </c>
      <c r="W20" s="60">
        <v>55698328</v>
      </c>
      <c r="X20" s="60">
        <v>134595000</v>
      </c>
      <c r="Y20" s="60">
        <v>-78896672</v>
      </c>
      <c r="Z20" s="140">
        <v>-58.62</v>
      </c>
      <c r="AA20" s="155">
        <v>130854000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5731471</v>
      </c>
      <c r="D23" s="155"/>
      <c r="E23" s="156">
        <v>6417000</v>
      </c>
      <c r="F23" s="60">
        <v>6417000</v>
      </c>
      <c r="G23" s="60">
        <v>576770</v>
      </c>
      <c r="H23" s="60">
        <v>574307</v>
      </c>
      <c r="I23" s="60">
        <v>585872</v>
      </c>
      <c r="J23" s="60">
        <v>1736949</v>
      </c>
      <c r="K23" s="60">
        <v>585872</v>
      </c>
      <c r="L23" s="60">
        <v>573974</v>
      </c>
      <c r="M23" s="60"/>
      <c r="N23" s="60">
        <v>1159846</v>
      </c>
      <c r="O23" s="60">
        <v>572352</v>
      </c>
      <c r="P23" s="60">
        <v>589472</v>
      </c>
      <c r="Q23" s="60">
        <v>596058</v>
      </c>
      <c r="R23" s="60">
        <v>1757882</v>
      </c>
      <c r="S23" s="60">
        <v>571068</v>
      </c>
      <c r="T23" s="60"/>
      <c r="U23" s="60"/>
      <c r="V23" s="60">
        <v>571068</v>
      </c>
      <c r="W23" s="60">
        <v>5225745</v>
      </c>
      <c r="X23" s="60">
        <v>6415651</v>
      </c>
      <c r="Y23" s="60">
        <v>-1189906</v>
      </c>
      <c r="Z23" s="140">
        <v>-18.55</v>
      </c>
      <c r="AA23" s="155">
        <v>6417000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3741000</v>
      </c>
      <c r="F24" s="100">
        <v>3741000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3741000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307476936</v>
      </c>
      <c r="D25" s="168">
        <f>+D5+D9+D15+D19+D24</f>
        <v>0</v>
      </c>
      <c r="E25" s="169">
        <f t="shared" si="4"/>
        <v>366468445</v>
      </c>
      <c r="F25" s="73">
        <f t="shared" si="4"/>
        <v>366468445</v>
      </c>
      <c r="G25" s="73">
        <f t="shared" si="4"/>
        <v>105635947</v>
      </c>
      <c r="H25" s="73">
        <f t="shared" si="4"/>
        <v>7263443</v>
      </c>
      <c r="I25" s="73">
        <f t="shared" si="4"/>
        <v>8478230</v>
      </c>
      <c r="J25" s="73">
        <f t="shared" si="4"/>
        <v>121377620</v>
      </c>
      <c r="K25" s="73">
        <f t="shared" si="4"/>
        <v>8478230</v>
      </c>
      <c r="L25" s="73">
        <f t="shared" si="4"/>
        <v>64664180</v>
      </c>
      <c r="M25" s="73">
        <f t="shared" si="4"/>
        <v>0</v>
      </c>
      <c r="N25" s="73">
        <f t="shared" si="4"/>
        <v>73142410</v>
      </c>
      <c r="O25" s="73">
        <f t="shared" si="4"/>
        <v>5605943</v>
      </c>
      <c r="P25" s="73">
        <f t="shared" si="4"/>
        <v>7256598</v>
      </c>
      <c r="Q25" s="73">
        <f t="shared" si="4"/>
        <v>40054853</v>
      </c>
      <c r="R25" s="73">
        <f t="shared" si="4"/>
        <v>52917394</v>
      </c>
      <c r="S25" s="73">
        <f t="shared" si="4"/>
        <v>8137903</v>
      </c>
      <c r="T25" s="73">
        <f t="shared" si="4"/>
        <v>0</v>
      </c>
      <c r="U25" s="73">
        <f t="shared" si="4"/>
        <v>0</v>
      </c>
      <c r="V25" s="73">
        <f t="shared" si="4"/>
        <v>8137903</v>
      </c>
      <c r="W25" s="73">
        <f t="shared" si="4"/>
        <v>255575327</v>
      </c>
      <c r="X25" s="73">
        <f t="shared" si="4"/>
        <v>366466702</v>
      </c>
      <c r="Y25" s="73">
        <f t="shared" si="4"/>
        <v>-110891375</v>
      </c>
      <c r="Z25" s="170">
        <f>+IF(X25&lt;&gt;0,+(Y25/X25)*100,0)</f>
        <v>-30.25960459567211</v>
      </c>
      <c r="AA25" s="168">
        <f>+AA5+AA9+AA15+AA19+AA24</f>
        <v>366468445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187183242</v>
      </c>
      <c r="D28" s="153">
        <f>SUM(D29:D31)</f>
        <v>0</v>
      </c>
      <c r="E28" s="154">
        <f t="shared" si="5"/>
        <v>169482509</v>
      </c>
      <c r="F28" s="100">
        <f t="shared" si="5"/>
        <v>169482509</v>
      </c>
      <c r="G28" s="100">
        <f t="shared" si="5"/>
        <v>6722816</v>
      </c>
      <c r="H28" s="100">
        <f t="shared" si="5"/>
        <v>7150186</v>
      </c>
      <c r="I28" s="100">
        <f t="shared" si="5"/>
        <v>8033266</v>
      </c>
      <c r="J28" s="100">
        <f t="shared" si="5"/>
        <v>21906268</v>
      </c>
      <c r="K28" s="100">
        <f t="shared" si="5"/>
        <v>7311551</v>
      </c>
      <c r="L28" s="100">
        <f t="shared" si="5"/>
        <v>6035043</v>
      </c>
      <c r="M28" s="100">
        <f t="shared" si="5"/>
        <v>0</v>
      </c>
      <c r="N28" s="100">
        <f t="shared" si="5"/>
        <v>13346594</v>
      </c>
      <c r="O28" s="100">
        <f t="shared" si="5"/>
        <v>6510739</v>
      </c>
      <c r="P28" s="100">
        <f t="shared" si="5"/>
        <v>9159959</v>
      </c>
      <c r="Q28" s="100">
        <f t="shared" si="5"/>
        <v>8298785</v>
      </c>
      <c r="R28" s="100">
        <f t="shared" si="5"/>
        <v>23969483</v>
      </c>
      <c r="S28" s="100">
        <f t="shared" si="5"/>
        <v>7588645</v>
      </c>
      <c r="T28" s="100">
        <f t="shared" si="5"/>
        <v>0</v>
      </c>
      <c r="U28" s="100">
        <f t="shared" si="5"/>
        <v>0</v>
      </c>
      <c r="V28" s="100">
        <f t="shared" si="5"/>
        <v>7588645</v>
      </c>
      <c r="W28" s="100">
        <f t="shared" si="5"/>
        <v>66810990</v>
      </c>
      <c r="X28" s="100">
        <f t="shared" si="5"/>
        <v>170022898</v>
      </c>
      <c r="Y28" s="100">
        <f t="shared" si="5"/>
        <v>-103211908</v>
      </c>
      <c r="Z28" s="137">
        <f>+IF(X28&lt;&gt;0,+(Y28/X28)*100,0)</f>
        <v>-60.704710491406864</v>
      </c>
      <c r="AA28" s="153">
        <f>SUM(AA29:AA31)</f>
        <v>169482509</v>
      </c>
    </row>
    <row r="29" spans="1:27" ht="13.5">
      <c r="A29" s="138" t="s">
        <v>75</v>
      </c>
      <c r="B29" s="136"/>
      <c r="C29" s="155">
        <v>28620776</v>
      </c>
      <c r="D29" s="155"/>
      <c r="E29" s="156">
        <v>31179602</v>
      </c>
      <c r="F29" s="60">
        <v>31179602</v>
      </c>
      <c r="G29" s="60">
        <v>2308882</v>
      </c>
      <c r="H29" s="60">
        <v>3762968</v>
      </c>
      <c r="I29" s="60">
        <v>3504086</v>
      </c>
      <c r="J29" s="60">
        <v>9575936</v>
      </c>
      <c r="K29" s="60">
        <v>3504086</v>
      </c>
      <c r="L29" s="60">
        <v>1910276</v>
      </c>
      <c r="M29" s="60"/>
      <c r="N29" s="60">
        <v>5414362</v>
      </c>
      <c r="O29" s="60">
        <v>2816061</v>
      </c>
      <c r="P29" s="60">
        <v>4352304</v>
      </c>
      <c r="Q29" s="60">
        <v>2182715</v>
      </c>
      <c r="R29" s="60">
        <v>9351080</v>
      </c>
      <c r="S29" s="60">
        <v>3444091</v>
      </c>
      <c r="T29" s="60"/>
      <c r="U29" s="60"/>
      <c r="V29" s="60">
        <v>3444091</v>
      </c>
      <c r="W29" s="60">
        <v>27785469</v>
      </c>
      <c r="X29" s="60">
        <v>31719088</v>
      </c>
      <c r="Y29" s="60">
        <v>-3933619</v>
      </c>
      <c r="Z29" s="140">
        <v>-12.4</v>
      </c>
      <c r="AA29" s="155">
        <v>31179602</v>
      </c>
    </row>
    <row r="30" spans="1:27" ht="13.5">
      <c r="A30" s="138" t="s">
        <v>76</v>
      </c>
      <c r="B30" s="136"/>
      <c r="C30" s="157">
        <v>143607956</v>
      </c>
      <c r="D30" s="157"/>
      <c r="E30" s="158">
        <v>117234907</v>
      </c>
      <c r="F30" s="159">
        <v>117234907</v>
      </c>
      <c r="G30" s="159">
        <v>1785663</v>
      </c>
      <c r="H30" s="159">
        <v>1739137</v>
      </c>
      <c r="I30" s="159">
        <v>2368810</v>
      </c>
      <c r="J30" s="159">
        <v>5893610</v>
      </c>
      <c r="K30" s="159">
        <v>1647095</v>
      </c>
      <c r="L30" s="159">
        <v>2669509</v>
      </c>
      <c r="M30" s="159"/>
      <c r="N30" s="159">
        <v>4316604</v>
      </c>
      <c r="O30" s="159">
        <v>1925612</v>
      </c>
      <c r="P30" s="159">
        <v>2553696</v>
      </c>
      <c r="Q30" s="159">
        <v>4152246</v>
      </c>
      <c r="R30" s="159">
        <v>8631554</v>
      </c>
      <c r="S30" s="159">
        <v>2349370</v>
      </c>
      <c r="T30" s="159"/>
      <c r="U30" s="159"/>
      <c r="V30" s="159">
        <v>2349370</v>
      </c>
      <c r="W30" s="159">
        <v>21191138</v>
      </c>
      <c r="X30" s="159">
        <v>117235323</v>
      </c>
      <c r="Y30" s="159">
        <v>-96044185</v>
      </c>
      <c r="Z30" s="141">
        <v>-81.92</v>
      </c>
      <c r="AA30" s="157">
        <v>117234907</v>
      </c>
    </row>
    <row r="31" spans="1:27" ht="13.5">
      <c r="A31" s="138" t="s">
        <v>77</v>
      </c>
      <c r="B31" s="136"/>
      <c r="C31" s="155">
        <v>14954510</v>
      </c>
      <c r="D31" s="155"/>
      <c r="E31" s="156">
        <v>21068000</v>
      </c>
      <c r="F31" s="60">
        <v>21068000</v>
      </c>
      <c r="G31" s="60">
        <v>2628271</v>
      </c>
      <c r="H31" s="60">
        <v>1648081</v>
      </c>
      <c r="I31" s="60">
        <v>2160370</v>
      </c>
      <c r="J31" s="60">
        <v>6436722</v>
      </c>
      <c r="K31" s="60">
        <v>2160370</v>
      </c>
      <c r="L31" s="60">
        <v>1455258</v>
      </c>
      <c r="M31" s="60"/>
      <c r="N31" s="60">
        <v>3615628</v>
      </c>
      <c r="O31" s="60">
        <v>1769066</v>
      </c>
      <c r="P31" s="60">
        <v>2253959</v>
      </c>
      <c r="Q31" s="60">
        <v>1963824</v>
      </c>
      <c r="R31" s="60">
        <v>5986849</v>
      </c>
      <c r="S31" s="60">
        <v>1795184</v>
      </c>
      <c r="T31" s="60"/>
      <c r="U31" s="60"/>
      <c r="V31" s="60">
        <v>1795184</v>
      </c>
      <c r="W31" s="60">
        <v>17834383</v>
      </c>
      <c r="X31" s="60">
        <v>21068487</v>
      </c>
      <c r="Y31" s="60">
        <v>-3234104</v>
      </c>
      <c r="Z31" s="140">
        <v>-15.35</v>
      </c>
      <c r="AA31" s="155">
        <v>21068000</v>
      </c>
    </row>
    <row r="32" spans="1:27" ht="13.5">
      <c r="A32" s="135" t="s">
        <v>78</v>
      </c>
      <c r="B32" s="136"/>
      <c r="C32" s="153">
        <f aca="true" t="shared" si="6" ref="C32:Y32">SUM(C33:C37)</f>
        <v>30382915</v>
      </c>
      <c r="D32" s="153">
        <f>SUM(D33:D37)</f>
        <v>0</v>
      </c>
      <c r="E32" s="154">
        <f t="shared" si="6"/>
        <v>60816490</v>
      </c>
      <c r="F32" s="100">
        <f t="shared" si="6"/>
        <v>60816490</v>
      </c>
      <c r="G32" s="100">
        <f t="shared" si="6"/>
        <v>3771183</v>
      </c>
      <c r="H32" s="100">
        <f t="shared" si="6"/>
        <v>5401869</v>
      </c>
      <c r="I32" s="100">
        <f t="shared" si="6"/>
        <v>4960940</v>
      </c>
      <c r="J32" s="100">
        <f t="shared" si="6"/>
        <v>14133992</v>
      </c>
      <c r="K32" s="100">
        <f t="shared" si="6"/>
        <v>4960940</v>
      </c>
      <c r="L32" s="100">
        <f t="shared" si="6"/>
        <v>5172191</v>
      </c>
      <c r="M32" s="100">
        <f t="shared" si="6"/>
        <v>0</v>
      </c>
      <c r="N32" s="100">
        <f t="shared" si="6"/>
        <v>10133131</v>
      </c>
      <c r="O32" s="100">
        <f t="shared" si="6"/>
        <v>5012997</v>
      </c>
      <c r="P32" s="100">
        <f t="shared" si="6"/>
        <v>3981492</v>
      </c>
      <c r="Q32" s="100">
        <f t="shared" si="6"/>
        <v>5188762</v>
      </c>
      <c r="R32" s="100">
        <f t="shared" si="6"/>
        <v>14183251</v>
      </c>
      <c r="S32" s="100">
        <f t="shared" si="6"/>
        <v>4996856</v>
      </c>
      <c r="T32" s="100">
        <f t="shared" si="6"/>
        <v>0</v>
      </c>
      <c r="U32" s="100">
        <f t="shared" si="6"/>
        <v>0</v>
      </c>
      <c r="V32" s="100">
        <f t="shared" si="6"/>
        <v>4996856</v>
      </c>
      <c r="W32" s="100">
        <f t="shared" si="6"/>
        <v>43447230</v>
      </c>
      <c r="X32" s="100">
        <f t="shared" si="6"/>
        <v>60816886</v>
      </c>
      <c r="Y32" s="100">
        <f t="shared" si="6"/>
        <v>-17369656</v>
      </c>
      <c r="Z32" s="137">
        <f>+IF(X32&lt;&gt;0,+(Y32/X32)*100,0)</f>
        <v>-28.56058102021205</v>
      </c>
      <c r="AA32" s="153">
        <f>SUM(AA33:AA37)</f>
        <v>60816490</v>
      </c>
    </row>
    <row r="33" spans="1:27" ht="13.5">
      <c r="A33" s="138" t="s">
        <v>79</v>
      </c>
      <c r="B33" s="136"/>
      <c r="C33" s="155">
        <v>10656507</v>
      </c>
      <c r="D33" s="155"/>
      <c r="E33" s="156">
        <v>10705631</v>
      </c>
      <c r="F33" s="60">
        <v>10705631</v>
      </c>
      <c r="G33" s="60">
        <v>1497960</v>
      </c>
      <c r="H33" s="60">
        <v>2577171</v>
      </c>
      <c r="I33" s="60">
        <v>2541671</v>
      </c>
      <c r="J33" s="60">
        <v>6616802</v>
      </c>
      <c r="K33" s="60">
        <v>2541671</v>
      </c>
      <c r="L33" s="60">
        <v>2620385</v>
      </c>
      <c r="M33" s="60"/>
      <c r="N33" s="60">
        <v>5162056</v>
      </c>
      <c r="O33" s="60">
        <v>1347545</v>
      </c>
      <c r="P33" s="60">
        <v>830632</v>
      </c>
      <c r="Q33" s="60">
        <v>2450104</v>
      </c>
      <c r="R33" s="60">
        <v>4628281</v>
      </c>
      <c r="S33" s="60">
        <v>2230619</v>
      </c>
      <c r="T33" s="60"/>
      <c r="U33" s="60"/>
      <c r="V33" s="60">
        <v>2230619</v>
      </c>
      <c r="W33" s="60">
        <v>18637758</v>
      </c>
      <c r="X33" s="60">
        <v>10705682</v>
      </c>
      <c r="Y33" s="60">
        <v>7932076</v>
      </c>
      <c r="Z33" s="140">
        <v>74.09</v>
      </c>
      <c r="AA33" s="155">
        <v>10705631</v>
      </c>
    </row>
    <row r="34" spans="1:27" ht="13.5">
      <c r="A34" s="138" t="s">
        <v>80</v>
      </c>
      <c r="B34" s="136"/>
      <c r="C34" s="155"/>
      <c r="D34" s="155"/>
      <c r="E34" s="156">
        <v>10223323</v>
      </c>
      <c r="F34" s="60">
        <v>10223323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10223297</v>
      </c>
      <c r="Y34" s="60">
        <v>-10223297</v>
      </c>
      <c r="Z34" s="140">
        <v>-100</v>
      </c>
      <c r="AA34" s="155">
        <v>10223323</v>
      </c>
    </row>
    <row r="35" spans="1:27" ht="13.5">
      <c r="A35" s="138" t="s">
        <v>81</v>
      </c>
      <c r="B35" s="136"/>
      <c r="C35" s="155">
        <v>19726408</v>
      </c>
      <c r="D35" s="155"/>
      <c r="E35" s="156">
        <v>39887536</v>
      </c>
      <c r="F35" s="60">
        <v>39887536</v>
      </c>
      <c r="G35" s="60">
        <v>2273223</v>
      </c>
      <c r="H35" s="60">
        <v>2824698</v>
      </c>
      <c r="I35" s="60">
        <v>2419269</v>
      </c>
      <c r="J35" s="60">
        <v>7517190</v>
      </c>
      <c r="K35" s="60">
        <v>2419269</v>
      </c>
      <c r="L35" s="60">
        <v>2551806</v>
      </c>
      <c r="M35" s="60"/>
      <c r="N35" s="60">
        <v>4971075</v>
      </c>
      <c r="O35" s="60">
        <v>3665452</v>
      </c>
      <c r="P35" s="60">
        <v>3150860</v>
      </c>
      <c r="Q35" s="60">
        <v>2738658</v>
      </c>
      <c r="R35" s="60">
        <v>9554970</v>
      </c>
      <c r="S35" s="60">
        <v>2766237</v>
      </c>
      <c r="T35" s="60"/>
      <c r="U35" s="60"/>
      <c r="V35" s="60">
        <v>2766237</v>
      </c>
      <c r="W35" s="60">
        <v>24809472</v>
      </c>
      <c r="X35" s="60">
        <v>39887907</v>
      </c>
      <c r="Y35" s="60">
        <v>-15078435</v>
      </c>
      <c r="Z35" s="140">
        <v>-37.8</v>
      </c>
      <c r="AA35" s="155">
        <v>39887536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70125410</v>
      </c>
      <c r="D38" s="153">
        <f>SUM(D39:D41)</f>
        <v>0</v>
      </c>
      <c r="E38" s="154">
        <f t="shared" si="7"/>
        <v>56797277</v>
      </c>
      <c r="F38" s="100">
        <f t="shared" si="7"/>
        <v>56797277</v>
      </c>
      <c r="G38" s="100">
        <f t="shared" si="7"/>
        <v>4139269</v>
      </c>
      <c r="H38" s="100">
        <f t="shared" si="7"/>
        <v>2468136</v>
      </c>
      <c r="I38" s="100">
        <f t="shared" si="7"/>
        <v>4510272</v>
      </c>
      <c r="J38" s="100">
        <f t="shared" si="7"/>
        <v>11117677</v>
      </c>
      <c r="K38" s="100">
        <f t="shared" si="7"/>
        <v>4510272</v>
      </c>
      <c r="L38" s="100">
        <f t="shared" si="7"/>
        <v>7173812</v>
      </c>
      <c r="M38" s="100">
        <f t="shared" si="7"/>
        <v>0</v>
      </c>
      <c r="N38" s="100">
        <f t="shared" si="7"/>
        <v>11684084</v>
      </c>
      <c r="O38" s="100">
        <f t="shared" si="7"/>
        <v>2567706</v>
      </c>
      <c r="P38" s="100">
        <f t="shared" si="7"/>
        <v>4410256</v>
      </c>
      <c r="Q38" s="100">
        <f t="shared" si="7"/>
        <v>7523147</v>
      </c>
      <c r="R38" s="100">
        <f t="shared" si="7"/>
        <v>14501109</v>
      </c>
      <c r="S38" s="100">
        <f t="shared" si="7"/>
        <v>6337328</v>
      </c>
      <c r="T38" s="100">
        <f t="shared" si="7"/>
        <v>0</v>
      </c>
      <c r="U38" s="100">
        <f t="shared" si="7"/>
        <v>0</v>
      </c>
      <c r="V38" s="100">
        <f t="shared" si="7"/>
        <v>6337328</v>
      </c>
      <c r="W38" s="100">
        <f t="shared" si="7"/>
        <v>43640198</v>
      </c>
      <c r="X38" s="100">
        <f t="shared" si="7"/>
        <v>56797439</v>
      </c>
      <c r="Y38" s="100">
        <f t="shared" si="7"/>
        <v>-13157241</v>
      </c>
      <c r="Z38" s="137">
        <f>+IF(X38&lt;&gt;0,+(Y38/X38)*100,0)</f>
        <v>-23.16520116338344</v>
      </c>
      <c r="AA38" s="153">
        <f>SUM(AA39:AA41)</f>
        <v>56797277</v>
      </c>
    </row>
    <row r="39" spans="1:27" ht="13.5">
      <c r="A39" s="138" t="s">
        <v>85</v>
      </c>
      <c r="B39" s="136"/>
      <c r="C39" s="155">
        <v>4074455</v>
      </c>
      <c r="D39" s="155"/>
      <c r="E39" s="156">
        <v>3417180</v>
      </c>
      <c r="F39" s="60">
        <v>3417180</v>
      </c>
      <c r="G39" s="60">
        <v>292702</v>
      </c>
      <c r="H39" s="60">
        <v>364360</v>
      </c>
      <c r="I39" s="60">
        <v>288291</v>
      </c>
      <c r="J39" s="60">
        <v>945353</v>
      </c>
      <c r="K39" s="60">
        <v>288291</v>
      </c>
      <c r="L39" s="60">
        <v>357152</v>
      </c>
      <c r="M39" s="60"/>
      <c r="N39" s="60">
        <v>645443</v>
      </c>
      <c r="O39" s="60">
        <v>355775</v>
      </c>
      <c r="P39" s="60">
        <v>468976</v>
      </c>
      <c r="Q39" s="60">
        <v>367270</v>
      </c>
      <c r="R39" s="60">
        <v>1192021</v>
      </c>
      <c r="S39" s="60">
        <v>378513</v>
      </c>
      <c r="T39" s="60"/>
      <c r="U39" s="60"/>
      <c r="V39" s="60">
        <v>378513</v>
      </c>
      <c r="W39" s="60">
        <v>3161330</v>
      </c>
      <c r="X39" s="60">
        <v>3417326</v>
      </c>
      <c r="Y39" s="60">
        <v>-255996</v>
      </c>
      <c r="Z39" s="140">
        <v>-7.49</v>
      </c>
      <c r="AA39" s="155">
        <v>3417180</v>
      </c>
    </row>
    <row r="40" spans="1:27" ht="13.5">
      <c r="A40" s="138" t="s">
        <v>86</v>
      </c>
      <c r="B40" s="136"/>
      <c r="C40" s="155">
        <v>66050955</v>
      </c>
      <c r="D40" s="155"/>
      <c r="E40" s="156">
        <v>53380097</v>
      </c>
      <c r="F40" s="60">
        <v>53380097</v>
      </c>
      <c r="G40" s="60">
        <v>3846567</v>
      </c>
      <c r="H40" s="60">
        <v>2103776</v>
      </c>
      <c r="I40" s="60">
        <v>4221981</v>
      </c>
      <c r="J40" s="60">
        <v>10172324</v>
      </c>
      <c r="K40" s="60">
        <v>4221981</v>
      </c>
      <c r="L40" s="60">
        <v>6816660</v>
      </c>
      <c r="M40" s="60"/>
      <c r="N40" s="60">
        <v>11038641</v>
      </c>
      <c r="O40" s="60">
        <v>2211931</v>
      </c>
      <c r="P40" s="60">
        <v>3941280</v>
      </c>
      <c r="Q40" s="60">
        <v>7155877</v>
      </c>
      <c r="R40" s="60">
        <v>13309088</v>
      </c>
      <c r="S40" s="60">
        <v>5958815</v>
      </c>
      <c r="T40" s="60"/>
      <c r="U40" s="60"/>
      <c r="V40" s="60">
        <v>5958815</v>
      </c>
      <c r="W40" s="60">
        <v>40478868</v>
      </c>
      <c r="X40" s="60">
        <v>53380113</v>
      </c>
      <c r="Y40" s="60">
        <v>-12901245</v>
      </c>
      <c r="Z40" s="140">
        <v>-24.17</v>
      </c>
      <c r="AA40" s="155">
        <v>53380097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69132602</v>
      </c>
      <c r="D42" s="153">
        <f>SUM(D43:D46)</f>
        <v>0</v>
      </c>
      <c r="E42" s="154">
        <f t="shared" si="8"/>
        <v>152719775</v>
      </c>
      <c r="F42" s="100">
        <f t="shared" si="8"/>
        <v>152719775</v>
      </c>
      <c r="G42" s="100">
        <f t="shared" si="8"/>
        <v>2915908</v>
      </c>
      <c r="H42" s="100">
        <f t="shared" si="8"/>
        <v>13129990</v>
      </c>
      <c r="I42" s="100">
        <f t="shared" si="8"/>
        <v>11046856</v>
      </c>
      <c r="J42" s="100">
        <f t="shared" si="8"/>
        <v>27092754</v>
      </c>
      <c r="K42" s="100">
        <f t="shared" si="8"/>
        <v>21592547</v>
      </c>
      <c r="L42" s="100">
        <f t="shared" si="8"/>
        <v>11372126</v>
      </c>
      <c r="M42" s="100">
        <f t="shared" si="8"/>
        <v>0</v>
      </c>
      <c r="N42" s="100">
        <f t="shared" si="8"/>
        <v>32964673</v>
      </c>
      <c r="O42" s="100">
        <f t="shared" si="8"/>
        <v>7621701</v>
      </c>
      <c r="P42" s="100">
        <f t="shared" si="8"/>
        <v>10856709</v>
      </c>
      <c r="Q42" s="100">
        <f t="shared" si="8"/>
        <v>7860859</v>
      </c>
      <c r="R42" s="100">
        <f t="shared" si="8"/>
        <v>26339269</v>
      </c>
      <c r="S42" s="100">
        <f t="shared" si="8"/>
        <v>1210041</v>
      </c>
      <c r="T42" s="100">
        <f t="shared" si="8"/>
        <v>0</v>
      </c>
      <c r="U42" s="100">
        <f t="shared" si="8"/>
        <v>0</v>
      </c>
      <c r="V42" s="100">
        <f t="shared" si="8"/>
        <v>1210041</v>
      </c>
      <c r="W42" s="100">
        <f t="shared" si="8"/>
        <v>87606737</v>
      </c>
      <c r="X42" s="100">
        <f t="shared" si="8"/>
        <v>152719291</v>
      </c>
      <c r="Y42" s="100">
        <f t="shared" si="8"/>
        <v>-65112554</v>
      </c>
      <c r="Z42" s="137">
        <f>+IF(X42&lt;&gt;0,+(Y42/X42)*100,0)</f>
        <v>-42.63544806530041</v>
      </c>
      <c r="AA42" s="153">
        <f>SUM(AA43:AA46)</f>
        <v>152719775</v>
      </c>
    </row>
    <row r="43" spans="1:27" ht="13.5">
      <c r="A43" s="138" t="s">
        <v>89</v>
      </c>
      <c r="B43" s="136"/>
      <c r="C43" s="155">
        <v>69132602</v>
      </c>
      <c r="D43" s="155"/>
      <c r="E43" s="156">
        <v>138002582</v>
      </c>
      <c r="F43" s="60">
        <v>138002582</v>
      </c>
      <c r="G43" s="60">
        <v>1904858</v>
      </c>
      <c r="H43" s="60">
        <v>12245264</v>
      </c>
      <c r="I43" s="60">
        <v>10102841</v>
      </c>
      <c r="J43" s="60">
        <v>24252963</v>
      </c>
      <c r="K43" s="60">
        <v>20648532</v>
      </c>
      <c r="L43" s="60">
        <v>10385848</v>
      </c>
      <c r="M43" s="60"/>
      <c r="N43" s="60">
        <v>31034380</v>
      </c>
      <c r="O43" s="60">
        <v>7130758</v>
      </c>
      <c r="P43" s="60">
        <v>8403029</v>
      </c>
      <c r="Q43" s="60">
        <v>6690891</v>
      </c>
      <c r="R43" s="60">
        <v>22224678</v>
      </c>
      <c r="S43" s="60">
        <v>141163</v>
      </c>
      <c r="T43" s="60"/>
      <c r="U43" s="60"/>
      <c r="V43" s="60">
        <v>141163</v>
      </c>
      <c r="W43" s="60">
        <v>77653184</v>
      </c>
      <c r="X43" s="60">
        <v>138001952</v>
      </c>
      <c r="Y43" s="60">
        <v>-60348768</v>
      </c>
      <c r="Z43" s="140">
        <v>-43.73</v>
      </c>
      <c r="AA43" s="155">
        <v>138002582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14717193</v>
      </c>
      <c r="F46" s="60">
        <v>14717193</v>
      </c>
      <c r="G46" s="60">
        <v>1011050</v>
      </c>
      <c r="H46" s="60">
        <v>884726</v>
      </c>
      <c r="I46" s="60">
        <v>944015</v>
      </c>
      <c r="J46" s="60">
        <v>2839791</v>
      </c>
      <c r="K46" s="60">
        <v>944015</v>
      </c>
      <c r="L46" s="60">
        <v>986278</v>
      </c>
      <c r="M46" s="60"/>
      <c r="N46" s="60">
        <v>1930293</v>
      </c>
      <c r="O46" s="60">
        <v>490943</v>
      </c>
      <c r="P46" s="60">
        <v>2453680</v>
      </c>
      <c r="Q46" s="60">
        <v>1169968</v>
      </c>
      <c r="R46" s="60">
        <v>4114591</v>
      </c>
      <c r="S46" s="60">
        <v>1068878</v>
      </c>
      <c r="T46" s="60"/>
      <c r="U46" s="60"/>
      <c r="V46" s="60">
        <v>1068878</v>
      </c>
      <c r="W46" s="60">
        <v>9953553</v>
      </c>
      <c r="X46" s="60">
        <v>14717339</v>
      </c>
      <c r="Y46" s="60">
        <v>-4763786</v>
      </c>
      <c r="Z46" s="140">
        <v>-32.37</v>
      </c>
      <c r="AA46" s="155">
        <v>14717193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5647000</v>
      </c>
      <c r="F47" s="100">
        <v>5647000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5106148</v>
      </c>
      <c r="Y47" s="100">
        <v>-5106148</v>
      </c>
      <c r="Z47" s="137">
        <v>-100</v>
      </c>
      <c r="AA47" s="153">
        <v>5647000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356824169</v>
      </c>
      <c r="D48" s="168">
        <f>+D28+D32+D38+D42+D47</f>
        <v>0</v>
      </c>
      <c r="E48" s="169">
        <f t="shared" si="9"/>
        <v>445463051</v>
      </c>
      <c r="F48" s="73">
        <f t="shared" si="9"/>
        <v>445463051</v>
      </c>
      <c r="G48" s="73">
        <f t="shared" si="9"/>
        <v>17549176</v>
      </c>
      <c r="H48" s="73">
        <f t="shared" si="9"/>
        <v>28150181</v>
      </c>
      <c r="I48" s="73">
        <f t="shared" si="9"/>
        <v>28551334</v>
      </c>
      <c r="J48" s="73">
        <f t="shared" si="9"/>
        <v>74250691</v>
      </c>
      <c r="K48" s="73">
        <f t="shared" si="9"/>
        <v>38375310</v>
      </c>
      <c r="L48" s="73">
        <f t="shared" si="9"/>
        <v>29753172</v>
      </c>
      <c r="M48" s="73">
        <f t="shared" si="9"/>
        <v>0</v>
      </c>
      <c r="N48" s="73">
        <f t="shared" si="9"/>
        <v>68128482</v>
      </c>
      <c r="O48" s="73">
        <f t="shared" si="9"/>
        <v>21713143</v>
      </c>
      <c r="P48" s="73">
        <f t="shared" si="9"/>
        <v>28408416</v>
      </c>
      <c r="Q48" s="73">
        <f t="shared" si="9"/>
        <v>28871553</v>
      </c>
      <c r="R48" s="73">
        <f t="shared" si="9"/>
        <v>78993112</v>
      </c>
      <c r="S48" s="73">
        <f t="shared" si="9"/>
        <v>20132870</v>
      </c>
      <c r="T48" s="73">
        <f t="shared" si="9"/>
        <v>0</v>
      </c>
      <c r="U48" s="73">
        <f t="shared" si="9"/>
        <v>0</v>
      </c>
      <c r="V48" s="73">
        <f t="shared" si="9"/>
        <v>20132870</v>
      </c>
      <c r="W48" s="73">
        <f t="shared" si="9"/>
        <v>241505155</v>
      </c>
      <c r="X48" s="73">
        <f t="shared" si="9"/>
        <v>445462662</v>
      </c>
      <c r="Y48" s="73">
        <f t="shared" si="9"/>
        <v>-203957507</v>
      </c>
      <c r="Z48" s="170">
        <f>+IF(X48&lt;&gt;0,+(Y48/X48)*100,0)</f>
        <v>-45.78554487244545</v>
      </c>
      <c r="AA48" s="168">
        <f>+AA28+AA32+AA38+AA42+AA47</f>
        <v>445463051</v>
      </c>
    </row>
    <row r="49" spans="1:27" ht="13.5">
      <c r="A49" s="148" t="s">
        <v>49</v>
      </c>
      <c r="B49" s="149"/>
      <c r="C49" s="171">
        <f aca="true" t="shared" si="10" ref="C49:Y49">+C25-C48</f>
        <v>-49347233</v>
      </c>
      <c r="D49" s="171">
        <f>+D25-D48</f>
        <v>0</v>
      </c>
      <c r="E49" s="172">
        <f t="shared" si="10"/>
        <v>-78994606</v>
      </c>
      <c r="F49" s="173">
        <f t="shared" si="10"/>
        <v>-78994606</v>
      </c>
      <c r="G49" s="173">
        <f t="shared" si="10"/>
        <v>88086771</v>
      </c>
      <c r="H49" s="173">
        <f t="shared" si="10"/>
        <v>-20886738</v>
      </c>
      <c r="I49" s="173">
        <f t="shared" si="10"/>
        <v>-20073104</v>
      </c>
      <c r="J49" s="173">
        <f t="shared" si="10"/>
        <v>47126929</v>
      </c>
      <c r="K49" s="173">
        <f t="shared" si="10"/>
        <v>-29897080</v>
      </c>
      <c r="L49" s="173">
        <f t="shared" si="10"/>
        <v>34911008</v>
      </c>
      <c r="M49" s="173">
        <f t="shared" si="10"/>
        <v>0</v>
      </c>
      <c r="N49" s="173">
        <f t="shared" si="10"/>
        <v>5013928</v>
      </c>
      <c r="O49" s="173">
        <f t="shared" si="10"/>
        <v>-16107200</v>
      </c>
      <c r="P49" s="173">
        <f t="shared" si="10"/>
        <v>-21151818</v>
      </c>
      <c r="Q49" s="173">
        <f t="shared" si="10"/>
        <v>11183300</v>
      </c>
      <c r="R49" s="173">
        <f t="shared" si="10"/>
        <v>-26075718</v>
      </c>
      <c r="S49" s="173">
        <f t="shared" si="10"/>
        <v>-11994967</v>
      </c>
      <c r="T49" s="173">
        <f t="shared" si="10"/>
        <v>0</v>
      </c>
      <c r="U49" s="173">
        <f t="shared" si="10"/>
        <v>0</v>
      </c>
      <c r="V49" s="173">
        <f t="shared" si="10"/>
        <v>-11994967</v>
      </c>
      <c r="W49" s="173">
        <f t="shared" si="10"/>
        <v>14070172</v>
      </c>
      <c r="X49" s="173">
        <f>IF(F25=F48,0,X25-X48)</f>
        <v>-78995960</v>
      </c>
      <c r="Y49" s="173">
        <f t="shared" si="10"/>
        <v>93066132</v>
      </c>
      <c r="Z49" s="174">
        <f>+IF(X49&lt;&gt;0,+(Y49/X49)*100,0)</f>
        <v>-117.81125515785871</v>
      </c>
      <c r="AA49" s="171">
        <f>+AA25-AA48</f>
        <v>-78994606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50615313</v>
      </c>
      <c r="D5" s="155">
        <v>0</v>
      </c>
      <c r="E5" s="156">
        <v>53645000</v>
      </c>
      <c r="F5" s="60">
        <v>53645000</v>
      </c>
      <c r="G5" s="60">
        <v>30360585</v>
      </c>
      <c r="H5" s="60">
        <v>357138</v>
      </c>
      <c r="I5" s="60">
        <v>1845512</v>
      </c>
      <c r="J5" s="60">
        <v>32563235</v>
      </c>
      <c r="K5" s="60">
        <v>1845512</v>
      </c>
      <c r="L5" s="60">
        <v>4154829</v>
      </c>
      <c r="M5" s="60">
        <v>0</v>
      </c>
      <c r="N5" s="60">
        <v>6000341</v>
      </c>
      <c r="O5" s="60">
        <v>1684932</v>
      </c>
      <c r="P5" s="60">
        <v>1858205</v>
      </c>
      <c r="Q5" s="60">
        <v>1844877</v>
      </c>
      <c r="R5" s="60">
        <v>5388014</v>
      </c>
      <c r="S5" s="60">
        <v>1854782</v>
      </c>
      <c r="T5" s="60">
        <v>0</v>
      </c>
      <c r="U5" s="60">
        <v>0</v>
      </c>
      <c r="V5" s="60">
        <v>1854782</v>
      </c>
      <c r="W5" s="60">
        <v>45806372</v>
      </c>
      <c r="X5" s="60">
        <v>53645000</v>
      </c>
      <c r="Y5" s="60">
        <v>-7838628</v>
      </c>
      <c r="Z5" s="140">
        <v>-14.61</v>
      </c>
      <c r="AA5" s="155">
        <v>53645000</v>
      </c>
    </row>
    <row r="6" spans="1:27" ht="13.5">
      <c r="A6" s="181" t="s">
        <v>102</v>
      </c>
      <c r="B6" s="182"/>
      <c r="C6" s="155">
        <v>5244357</v>
      </c>
      <c r="D6" s="155">
        <v>0</v>
      </c>
      <c r="E6" s="156">
        <v>1500000</v>
      </c>
      <c r="F6" s="60">
        <v>1500000</v>
      </c>
      <c r="G6" s="60">
        <v>2398</v>
      </c>
      <c r="H6" s="60">
        <v>991138</v>
      </c>
      <c r="I6" s="60">
        <v>114465</v>
      </c>
      <c r="J6" s="60">
        <v>1108001</v>
      </c>
      <c r="K6" s="60">
        <v>114465</v>
      </c>
      <c r="L6" s="60">
        <v>0</v>
      </c>
      <c r="M6" s="60">
        <v>0</v>
      </c>
      <c r="N6" s="60">
        <v>114465</v>
      </c>
      <c r="O6" s="60">
        <v>13574</v>
      </c>
      <c r="P6" s="60">
        <v>11212</v>
      </c>
      <c r="Q6" s="60">
        <v>2832</v>
      </c>
      <c r="R6" s="60">
        <v>27618</v>
      </c>
      <c r="S6" s="60">
        <v>4615</v>
      </c>
      <c r="T6" s="60">
        <v>0</v>
      </c>
      <c r="U6" s="60">
        <v>0</v>
      </c>
      <c r="V6" s="60">
        <v>4615</v>
      </c>
      <c r="W6" s="60">
        <v>1254699</v>
      </c>
      <c r="X6" s="60">
        <v>1500000</v>
      </c>
      <c r="Y6" s="60">
        <v>-245301</v>
      </c>
      <c r="Z6" s="140">
        <v>-16.35</v>
      </c>
      <c r="AA6" s="155">
        <v>1500000</v>
      </c>
    </row>
    <row r="7" spans="1:27" ht="13.5">
      <c r="A7" s="183" t="s">
        <v>103</v>
      </c>
      <c r="B7" s="182"/>
      <c r="C7" s="155">
        <v>76322338</v>
      </c>
      <c r="D7" s="155">
        <v>0</v>
      </c>
      <c r="E7" s="156">
        <v>115854000</v>
      </c>
      <c r="F7" s="60">
        <v>115854000</v>
      </c>
      <c r="G7" s="60">
        <v>5160152</v>
      </c>
      <c r="H7" s="60">
        <v>4397323</v>
      </c>
      <c r="I7" s="60">
        <v>4829991</v>
      </c>
      <c r="J7" s="60">
        <v>14387466</v>
      </c>
      <c r="K7" s="60">
        <v>4829991</v>
      </c>
      <c r="L7" s="60">
        <v>3966436</v>
      </c>
      <c r="M7" s="60">
        <v>0</v>
      </c>
      <c r="N7" s="60">
        <v>8796427</v>
      </c>
      <c r="O7" s="60">
        <v>1890169</v>
      </c>
      <c r="P7" s="60">
        <v>4275662</v>
      </c>
      <c r="Q7" s="60">
        <v>4731727</v>
      </c>
      <c r="R7" s="60">
        <v>10897558</v>
      </c>
      <c r="S7" s="60">
        <v>4550394</v>
      </c>
      <c r="T7" s="60">
        <v>0</v>
      </c>
      <c r="U7" s="60">
        <v>0</v>
      </c>
      <c r="V7" s="60">
        <v>4550394</v>
      </c>
      <c r="W7" s="60">
        <v>38631845</v>
      </c>
      <c r="X7" s="60">
        <v>115853874</v>
      </c>
      <c r="Y7" s="60">
        <v>-77222029</v>
      </c>
      <c r="Z7" s="140">
        <v>-66.65</v>
      </c>
      <c r="AA7" s="155">
        <v>115854000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5731471</v>
      </c>
      <c r="D10" s="155">
        <v>0</v>
      </c>
      <c r="E10" s="156">
        <v>6417000</v>
      </c>
      <c r="F10" s="54">
        <v>6417000</v>
      </c>
      <c r="G10" s="54">
        <v>576770</v>
      </c>
      <c r="H10" s="54">
        <v>574307</v>
      </c>
      <c r="I10" s="54">
        <v>585872</v>
      </c>
      <c r="J10" s="54">
        <v>1736949</v>
      </c>
      <c r="K10" s="54">
        <v>585872</v>
      </c>
      <c r="L10" s="54">
        <v>573974</v>
      </c>
      <c r="M10" s="54">
        <v>0</v>
      </c>
      <c r="N10" s="54">
        <v>1159846</v>
      </c>
      <c r="O10" s="54">
        <v>572352</v>
      </c>
      <c r="P10" s="54">
        <v>589472</v>
      </c>
      <c r="Q10" s="54">
        <v>596058</v>
      </c>
      <c r="R10" s="54">
        <v>1757882</v>
      </c>
      <c r="S10" s="54">
        <v>571068</v>
      </c>
      <c r="T10" s="54">
        <v>0</v>
      </c>
      <c r="U10" s="54">
        <v>0</v>
      </c>
      <c r="V10" s="54">
        <v>571068</v>
      </c>
      <c r="W10" s="54">
        <v>5225745</v>
      </c>
      <c r="X10" s="54">
        <v>6416651</v>
      </c>
      <c r="Y10" s="54">
        <v>-1190906</v>
      </c>
      <c r="Z10" s="184">
        <v>-18.56</v>
      </c>
      <c r="AA10" s="130">
        <v>6417000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798188</v>
      </c>
      <c r="D12" s="155">
        <v>0</v>
      </c>
      <c r="E12" s="156">
        <v>1050218</v>
      </c>
      <c r="F12" s="60">
        <v>1050218</v>
      </c>
      <c r="G12" s="60">
        <v>165600</v>
      </c>
      <c r="H12" s="60">
        <v>54075</v>
      </c>
      <c r="I12" s="60">
        <v>59111</v>
      </c>
      <c r="J12" s="60">
        <v>278786</v>
      </c>
      <c r="K12" s="60">
        <v>59111</v>
      </c>
      <c r="L12" s="60">
        <v>56920</v>
      </c>
      <c r="M12" s="60">
        <v>0</v>
      </c>
      <c r="N12" s="60">
        <v>116031</v>
      </c>
      <c r="O12" s="60">
        <v>54634</v>
      </c>
      <c r="P12" s="60">
        <v>69763</v>
      </c>
      <c r="Q12" s="60">
        <v>99251</v>
      </c>
      <c r="R12" s="60">
        <v>223648</v>
      </c>
      <c r="S12" s="60">
        <v>76101</v>
      </c>
      <c r="T12" s="60">
        <v>0</v>
      </c>
      <c r="U12" s="60">
        <v>0</v>
      </c>
      <c r="V12" s="60">
        <v>76101</v>
      </c>
      <c r="W12" s="60">
        <v>694566</v>
      </c>
      <c r="X12" s="60">
        <v>1050218</v>
      </c>
      <c r="Y12" s="60">
        <v>-355652</v>
      </c>
      <c r="Z12" s="140">
        <v>-33.86</v>
      </c>
      <c r="AA12" s="155">
        <v>1050218</v>
      </c>
    </row>
    <row r="13" spans="1:27" ht="13.5">
      <c r="A13" s="181" t="s">
        <v>109</v>
      </c>
      <c r="B13" s="185"/>
      <c r="C13" s="155">
        <v>824987</v>
      </c>
      <c r="D13" s="155">
        <v>0</v>
      </c>
      <c r="E13" s="156">
        <v>550000</v>
      </c>
      <c r="F13" s="60">
        <v>550000</v>
      </c>
      <c r="G13" s="60">
        <v>67870</v>
      </c>
      <c r="H13" s="60">
        <v>238427</v>
      </c>
      <c r="I13" s="60">
        <v>207458</v>
      </c>
      <c r="J13" s="60">
        <v>513755</v>
      </c>
      <c r="K13" s="60">
        <v>207458</v>
      </c>
      <c r="L13" s="60">
        <v>80359</v>
      </c>
      <c r="M13" s="60">
        <v>0</v>
      </c>
      <c r="N13" s="60">
        <v>287817</v>
      </c>
      <c r="O13" s="60">
        <v>80877</v>
      </c>
      <c r="P13" s="60">
        <v>39598</v>
      </c>
      <c r="Q13" s="60">
        <v>15187</v>
      </c>
      <c r="R13" s="60">
        <v>135662</v>
      </c>
      <c r="S13" s="60">
        <v>93758</v>
      </c>
      <c r="T13" s="60">
        <v>0</v>
      </c>
      <c r="U13" s="60">
        <v>0</v>
      </c>
      <c r="V13" s="60">
        <v>93758</v>
      </c>
      <c r="W13" s="60">
        <v>1030992</v>
      </c>
      <c r="X13" s="60">
        <v>550000</v>
      </c>
      <c r="Y13" s="60">
        <v>480992</v>
      </c>
      <c r="Z13" s="140">
        <v>87.45</v>
      </c>
      <c r="AA13" s="155">
        <v>550000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7001488</v>
      </c>
      <c r="D16" s="155">
        <v>0</v>
      </c>
      <c r="E16" s="156">
        <v>2538000</v>
      </c>
      <c r="F16" s="60">
        <v>2538000</v>
      </c>
      <c r="G16" s="60">
        <v>523901</v>
      </c>
      <c r="H16" s="60">
        <v>357112</v>
      </c>
      <c r="I16" s="60">
        <v>434538</v>
      </c>
      <c r="J16" s="60">
        <v>1315551</v>
      </c>
      <c r="K16" s="60">
        <v>434538</v>
      </c>
      <c r="L16" s="60">
        <v>478592</v>
      </c>
      <c r="M16" s="60">
        <v>0</v>
      </c>
      <c r="N16" s="60">
        <v>913130</v>
      </c>
      <c r="O16" s="60">
        <v>253325</v>
      </c>
      <c r="P16" s="60">
        <v>262496</v>
      </c>
      <c r="Q16" s="60">
        <v>306337</v>
      </c>
      <c r="R16" s="60">
        <v>822158</v>
      </c>
      <c r="S16" s="60">
        <v>318425</v>
      </c>
      <c r="T16" s="60">
        <v>0</v>
      </c>
      <c r="U16" s="60">
        <v>0</v>
      </c>
      <c r="V16" s="60">
        <v>318425</v>
      </c>
      <c r="W16" s="60">
        <v>3369264</v>
      </c>
      <c r="X16" s="60">
        <v>2538000</v>
      </c>
      <c r="Y16" s="60">
        <v>831264</v>
      </c>
      <c r="Z16" s="140">
        <v>32.75</v>
      </c>
      <c r="AA16" s="155">
        <v>2538000</v>
      </c>
    </row>
    <row r="17" spans="1:27" ht="13.5">
      <c r="A17" s="181" t="s">
        <v>113</v>
      </c>
      <c r="B17" s="185"/>
      <c r="C17" s="155">
        <v>2486458</v>
      </c>
      <c r="D17" s="155">
        <v>0</v>
      </c>
      <c r="E17" s="156">
        <v>2880000</v>
      </c>
      <c r="F17" s="60">
        <v>2880000</v>
      </c>
      <c r="G17" s="60">
        <v>256640</v>
      </c>
      <c r="H17" s="60">
        <v>222570</v>
      </c>
      <c r="I17" s="60">
        <v>250543</v>
      </c>
      <c r="J17" s="60">
        <v>729753</v>
      </c>
      <c r="K17" s="60">
        <v>250543</v>
      </c>
      <c r="L17" s="60">
        <v>148526</v>
      </c>
      <c r="M17" s="60">
        <v>0</v>
      </c>
      <c r="N17" s="60">
        <v>399069</v>
      </c>
      <c r="O17" s="60">
        <v>115698</v>
      </c>
      <c r="P17" s="60">
        <v>256110</v>
      </c>
      <c r="Q17" s="60">
        <v>253592</v>
      </c>
      <c r="R17" s="60">
        <v>625400</v>
      </c>
      <c r="S17" s="60">
        <v>166926</v>
      </c>
      <c r="T17" s="60">
        <v>0</v>
      </c>
      <c r="U17" s="60">
        <v>0</v>
      </c>
      <c r="V17" s="60">
        <v>166926</v>
      </c>
      <c r="W17" s="60">
        <v>1921148</v>
      </c>
      <c r="X17" s="60">
        <v>2880000</v>
      </c>
      <c r="Y17" s="60">
        <v>-958852</v>
      </c>
      <c r="Z17" s="140">
        <v>-33.29</v>
      </c>
      <c r="AA17" s="155">
        <v>2880000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106376001</v>
      </c>
      <c r="D19" s="155">
        <v>0</v>
      </c>
      <c r="E19" s="156">
        <v>133175000</v>
      </c>
      <c r="F19" s="60">
        <v>133175000</v>
      </c>
      <c r="G19" s="60">
        <v>40417354</v>
      </c>
      <c r="H19" s="60">
        <v>11250</v>
      </c>
      <c r="I19" s="60">
        <v>-2195</v>
      </c>
      <c r="J19" s="60">
        <v>40426409</v>
      </c>
      <c r="K19" s="60">
        <v>-2195</v>
      </c>
      <c r="L19" s="60">
        <v>43138000</v>
      </c>
      <c r="M19" s="60">
        <v>0</v>
      </c>
      <c r="N19" s="60">
        <v>43135805</v>
      </c>
      <c r="O19" s="60">
        <v>-116850</v>
      </c>
      <c r="P19" s="60">
        <v>170000</v>
      </c>
      <c r="Q19" s="60">
        <v>32053000</v>
      </c>
      <c r="R19" s="60">
        <v>32106150</v>
      </c>
      <c r="S19" s="60">
        <v>0</v>
      </c>
      <c r="T19" s="60">
        <v>0</v>
      </c>
      <c r="U19" s="60">
        <v>0</v>
      </c>
      <c r="V19" s="60">
        <v>0</v>
      </c>
      <c r="W19" s="60">
        <v>115668364</v>
      </c>
      <c r="X19" s="60">
        <v>133175000</v>
      </c>
      <c r="Y19" s="60">
        <v>-17506636</v>
      </c>
      <c r="Z19" s="140">
        <v>-13.15</v>
      </c>
      <c r="AA19" s="155">
        <v>133175000</v>
      </c>
    </row>
    <row r="20" spans="1:27" ht="13.5">
      <c r="A20" s="181" t="s">
        <v>35</v>
      </c>
      <c r="B20" s="185"/>
      <c r="C20" s="155">
        <v>2175651</v>
      </c>
      <c r="D20" s="155">
        <v>0</v>
      </c>
      <c r="E20" s="156">
        <v>3902227</v>
      </c>
      <c r="F20" s="54">
        <v>3902227</v>
      </c>
      <c r="G20" s="54">
        <v>104327</v>
      </c>
      <c r="H20" s="54">
        <v>59603</v>
      </c>
      <c r="I20" s="54">
        <v>152935</v>
      </c>
      <c r="J20" s="54">
        <v>316865</v>
      </c>
      <c r="K20" s="54">
        <v>152935</v>
      </c>
      <c r="L20" s="54">
        <v>66544</v>
      </c>
      <c r="M20" s="54">
        <v>0</v>
      </c>
      <c r="N20" s="54">
        <v>219479</v>
      </c>
      <c r="O20" s="54">
        <v>1057232</v>
      </c>
      <c r="P20" s="54">
        <v>-275920</v>
      </c>
      <c r="Q20" s="54">
        <v>151992</v>
      </c>
      <c r="R20" s="54">
        <v>933304</v>
      </c>
      <c r="S20" s="54">
        <v>501784</v>
      </c>
      <c r="T20" s="54">
        <v>0</v>
      </c>
      <c r="U20" s="54">
        <v>0</v>
      </c>
      <c r="V20" s="54">
        <v>501784</v>
      </c>
      <c r="W20" s="54">
        <v>1971432</v>
      </c>
      <c r="X20" s="54">
        <v>3901726</v>
      </c>
      <c r="Y20" s="54">
        <v>-1930294</v>
      </c>
      <c r="Z20" s="184">
        <v>-49.47</v>
      </c>
      <c r="AA20" s="130">
        <v>3902227</v>
      </c>
    </row>
    <row r="21" spans="1:27" ht="13.5">
      <c r="A21" s="181" t="s">
        <v>115</v>
      </c>
      <c r="B21" s="185"/>
      <c r="C21" s="155">
        <v>15285</v>
      </c>
      <c r="D21" s="155">
        <v>0</v>
      </c>
      <c r="E21" s="156">
        <v>0</v>
      </c>
      <c r="F21" s="60">
        <v>0</v>
      </c>
      <c r="G21" s="60">
        <v>350</v>
      </c>
      <c r="H21" s="60">
        <v>500</v>
      </c>
      <c r="I21" s="82">
        <v>0</v>
      </c>
      <c r="J21" s="60">
        <v>850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50</v>
      </c>
      <c r="T21" s="60">
        <v>0</v>
      </c>
      <c r="U21" s="60">
        <v>0</v>
      </c>
      <c r="V21" s="60">
        <v>50</v>
      </c>
      <c r="W21" s="82">
        <v>900</v>
      </c>
      <c r="X21" s="60"/>
      <c r="Y21" s="60">
        <v>900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257591537</v>
      </c>
      <c r="D22" s="188">
        <f>SUM(D5:D21)</f>
        <v>0</v>
      </c>
      <c r="E22" s="189">
        <f t="shared" si="0"/>
        <v>321511445</v>
      </c>
      <c r="F22" s="190">
        <f t="shared" si="0"/>
        <v>321511445</v>
      </c>
      <c r="G22" s="190">
        <f t="shared" si="0"/>
        <v>77635947</v>
      </c>
      <c r="H22" s="190">
        <f t="shared" si="0"/>
        <v>7263443</v>
      </c>
      <c r="I22" s="190">
        <f t="shared" si="0"/>
        <v>8478230</v>
      </c>
      <c r="J22" s="190">
        <f t="shared" si="0"/>
        <v>93377620</v>
      </c>
      <c r="K22" s="190">
        <f t="shared" si="0"/>
        <v>8478230</v>
      </c>
      <c r="L22" s="190">
        <f t="shared" si="0"/>
        <v>52664180</v>
      </c>
      <c r="M22" s="190">
        <f t="shared" si="0"/>
        <v>0</v>
      </c>
      <c r="N22" s="190">
        <f t="shared" si="0"/>
        <v>61142410</v>
      </c>
      <c r="O22" s="190">
        <f t="shared" si="0"/>
        <v>5605943</v>
      </c>
      <c r="P22" s="190">
        <f t="shared" si="0"/>
        <v>7256598</v>
      </c>
      <c r="Q22" s="190">
        <f t="shared" si="0"/>
        <v>40054853</v>
      </c>
      <c r="R22" s="190">
        <f t="shared" si="0"/>
        <v>52917394</v>
      </c>
      <c r="S22" s="190">
        <f t="shared" si="0"/>
        <v>8137903</v>
      </c>
      <c r="T22" s="190">
        <f t="shared" si="0"/>
        <v>0</v>
      </c>
      <c r="U22" s="190">
        <f t="shared" si="0"/>
        <v>0</v>
      </c>
      <c r="V22" s="190">
        <f t="shared" si="0"/>
        <v>8137903</v>
      </c>
      <c r="W22" s="190">
        <f t="shared" si="0"/>
        <v>215575327</v>
      </c>
      <c r="X22" s="190">
        <f t="shared" si="0"/>
        <v>321510469</v>
      </c>
      <c r="Y22" s="190">
        <f t="shared" si="0"/>
        <v>-105935142</v>
      </c>
      <c r="Z22" s="191">
        <f>+IF(X22&lt;&gt;0,+(Y22/X22)*100,0)</f>
        <v>-32.949204524969915</v>
      </c>
      <c r="AA22" s="188">
        <f>SUM(AA5:AA21)</f>
        <v>321511445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81543136</v>
      </c>
      <c r="D25" s="155">
        <v>0</v>
      </c>
      <c r="E25" s="156">
        <v>101150829</v>
      </c>
      <c r="F25" s="60">
        <v>101150829</v>
      </c>
      <c r="G25" s="60">
        <v>7518122</v>
      </c>
      <c r="H25" s="60">
        <v>7227103</v>
      </c>
      <c r="I25" s="60">
        <v>8865321</v>
      </c>
      <c r="J25" s="60">
        <v>23610546</v>
      </c>
      <c r="K25" s="60">
        <v>8143606</v>
      </c>
      <c r="L25" s="60">
        <v>7074066</v>
      </c>
      <c r="M25" s="60">
        <v>0</v>
      </c>
      <c r="N25" s="60">
        <v>15217672</v>
      </c>
      <c r="O25" s="60">
        <v>8502939</v>
      </c>
      <c r="P25" s="60">
        <v>8526735</v>
      </c>
      <c r="Q25" s="60">
        <v>8442150</v>
      </c>
      <c r="R25" s="60">
        <v>25471824</v>
      </c>
      <c r="S25" s="60">
        <v>10105587</v>
      </c>
      <c r="T25" s="60">
        <v>0</v>
      </c>
      <c r="U25" s="60">
        <v>0</v>
      </c>
      <c r="V25" s="60">
        <v>10105587</v>
      </c>
      <c r="W25" s="60">
        <v>74405629</v>
      </c>
      <c r="X25" s="60">
        <v>101150555</v>
      </c>
      <c r="Y25" s="60">
        <v>-26744926</v>
      </c>
      <c r="Z25" s="140">
        <v>-26.44</v>
      </c>
      <c r="AA25" s="155">
        <v>101150829</v>
      </c>
    </row>
    <row r="26" spans="1:27" ht="13.5">
      <c r="A26" s="183" t="s">
        <v>38</v>
      </c>
      <c r="B26" s="182"/>
      <c r="C26" s="155">
        <v>13487389</v>
      </c>
      <c r="D26" s="155">
        <v>0</v>
      </c>
      <c r="E26" s="156">
        <v>12844682</v>
      </c>
      <c r="F26" s="60">
        <v>12844682</v>
      </c>
      <c r="G26" s="60">
        <v>1027874</v>
      </c>
      <c r="H26" s="60">
        <v>1009312</v>
      </c>
      <c r="I26" s="60">
        <v>1009312</v>
      </c>
      <c r="J26" s="60">
        <v>3046498</v>
      </c>
      <c r="K26" s="60">
        <v>1009312</v>
      </c>
      <c r="L26" s="60">
        <v>1026302</v>
      </c>
      <c r="M26" s="60">
        <v>0</v>
      </c>
      <c r="N26" s="60">
        <v>2035614</v>
      </c>
      <c r="O26" s="60">
        <v>1026304</v>
      </c>
      <c r="P26" s="60">
        <v>1464478</v>
      </c>
      <c r="Q26" s="60">
        <v>1085077</v>
      </c>
      <c r="R26" s="60">
        <v>3575859</v>
      </c>
      <c r="S26" s="60">
        <v>1085077</v>
      </c>
      <c r="T26" s="60">
        <v>0</v>
      </c>
      <c r="U26" s="60">
        <v>0</v>
      </c>
      <c r="V26" s="60">
        <v>1085077</v>
      </c>
      <c r="W26" s="60">
        <v>9743048</v>
      </c>
      <c r="X26" s="60">
        <v>12845000</v>
      </c>
      <c r="Y26" s="60">
        <v>-3101952</v>
      </c>
      <c r="Z26" s="140">
        <v>-24.15</v>
      </c>
      <c r="AA26" s="155">
        <v>12844682</v>
      </c>
    </row>
    <row r="27" spans="1:27" ht="13.5">
      <c r="A27" s="183" t="s">
        <v>118</v>
      </c>
      <c r="B27" s="182"/>
      <c r="C27" s="155">
        <v>17574452</v>
      </c>
      <c r="D27" s="155">
        <v>0</v>
      </c>
      <c r="E27" s="156">
        <v>2124000</v>
      </c>
      <c r="F27" s="60">
        <v>2124000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2124000</v>
      </c>
      <c r="Y27" s="60">
        <v>-2124000</v>
      </c>
      <c r="Z27" s="140">
        <v>-100</v>
      </c>
      <c r="AA27" s="155">
        <v>2124000</v>
      </c>
    </row>
    <row r="28" spans="1:27" ht="13.5">
      <c r="A28" s="183" t="s">
        <v>39</v>
      </c>
      <c r="B28" s="182"/>
      <c r="C28" s="155">
        <v>107972753</v>
      </c>
      <c r="D28" s="155">
        <v>0</v>
      </c>
      <c r="E28" s="156">
        <v>81558000</v>
      </c>
      <c r="F28" s="60">
        <v>81558000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6673570</v>
      </c>
      <c r="R28" s="60">
        <v>6673570</v>
      </c>
      <c r="S28" s="60">
        <v>0</v>
      </c>
      <c r="T28" s="60">
        <v>0</v>
      </c>
      <c r="U28" s="60">
        <v>0</v>
      </c>
      <c r="V28" s="60">
        <v>0</v>
      </c>
      <c r="W28" s="60">
        <v>6673570</v>
      </c>
      <c r="X28" s="60">
        <v>81558178</v>
      </c>
      <c r="Y28" s="60">
        <v>-74884608</v>
      </c>
      <c r="Z28" s="140">
        <v>-91.82</v>
      </c>
      <c r="AA28" s="155">
        <v>81558000</v>
      </c>
    </row>
    <row r="29" spans="1:27" ht="13.5">
      <c r="A29" s="183" t="s">
        <v>40</v>
      </c>
      <c r="B29" s="182"/>
      <c r="C29" s="155">
        <v>671393</v>
      </c>
      <c r="D29" s="155">
        <v>0</v>
      </c>
      <c r="E29" s="156">
        <v>160000</v>
      </c>
      <c r="F29" s="60">
        <v>160000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4578859</v>
      </c>
      <c r="Q29" s="60">
        <v>0</v>
      </c>
      <c r="R29" s="60">
        <v>4578859</v>
      </c>
      <c r="S29" s="60">
        <v>0</v>
      </c>
      <c r="T29" s="60">
        <v>0</v>
      </c>
      <c r="U29" s="60">
        <v>0</v>
      </c>
      <c r="V29" s="60">
        <v>0</v>
      </c>
      <c r="W29" s="60">
        <v>4578859</v>
      </c>
      <c r="X29" s="60">
        <v>160000</v>
      </c>
      <c r="Y29" s="60">
        <v>4418859</v>
      </c>
      <c r="Z29" s="140">
        <v>2761.79</v>
      </c>
      <c r="AA29" s="155">
        <v>160000</v>
      </c>
    </row>
    <row r="30" spans="1:27" ht="13.5">
      <c r="A30" s="183" t="s">
        <v>119</v>
      </c>
      <c r="B30" s="182"/>
      <c r="C30" s="155">
        <v>54514242</v>
      </c>
      <c r="D30" s="155">
        <v>0</v>
      </c>
      <c r="E30" s="156">
        <v>99715160</v>
      </c>
      <c r="F30" s="60">
        <v>99715160</v>
      </c>
      <c r="G30" s="60">
        <v>0</v>
      </c>
      <c r="H30" s="60">
        <v>11220703</v>
      </c>
      <c r="I30" s="60">
        <v>0</v>
      </c>
      <c r="J30" s="60">
        <v>11220703</v>
      </c>
      <c r="K30" s="60">
        <v>10545691</v>
      </c>
      <c r="L30" s="60">
        <v>4482930</v>
      </c>
      <c r="M30" s="60">
        <v>0</v>
      </c>
      <c r="N30" s="60">
        <v>15028621</v>
      </c>
      <c r="O30" s="60">
        <v>5111022</v>
      </c>
      <c r="P30" s="60">
        <v>0</v>
      </c>
      <c r="Q30" s="60">
        <v>4382342</v>
      </c>
      <c r="R30" s="60">
        <v>9493364</v>
      </c>
      <c r="S30" s="60">
        <v>-2610482</v>
      </c>
      <c r="T30" s="60">
        <v>0</v>
      </c>
      <c r="U30" s="60">
        <v>0</v>
      </c>
      <c r="V30" s="60">
        <v>-2610482</v>
      </c>
      <c r="W30" s="60">
        <v>33132206</v>
      </c>
      <c r="X30" s="60">
        <v>99715160</v>
      </c>
      <c r="Y30" s="60">
        <v>-66582954</v>
      </c>
      <c r="Z30" s="140">
        <v>-66.77</v>
      </c>
      <c r="AA30" s="155">
        <v>99715160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60819</v>
      </c>
      <c r="H31" s="60">
        <v>12234</v>
      </c>
      <c r="I31" s="60">
        <v>17503</v>
      </c>
      <c r="J31" s="60">
        <v>90556</v>
      </c>
      <c r="K31" s="60">
        <v>17503</v>
      </c>
      <c r="L31" s="60">
        <v>0</v>
      </c>
      <c r="M31" s="60">
        <v>0</v>
      </c>
      <c r="N31" s="60">
        <v>17503</v>
      </c>
      <c r="O31" s="60">
        <v>4075</v>
      </c>
      <c r="P31" s="60">
        <v>271939</v>
      </c>
      <c r="Q31" s="60">
        <v>755</v>
      </c>
      <c r="R31" s="60">
        <v>276769</v>
      </c>
      <c r="S31" s="60">
        <v>10250</v>
      </c>
      <c r="T31" s="60">
        <v>0</v>
      </c>
      <c r="U31" s="60">
        <v>0</v>
      </c>
      <c r="V31" s="60">
        <v>10250</v>
      </c>
      <c r="W31" s="60">
        <v>395078</v>
      </c>
      <c r="X31" s="60"/>
      <c r="Y31" s="60">
        <v>395078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42247030</v>
      </c>
      <c r="D32" s="155">
        <v>0</v>
      </c>
      <c r="E32" s="156">
        <v>100190608</v>
      </c>
      <c r="F32" s="60">
        <v>100190608</v>
      </c>
      <c r="G32" s="60">
        <v>1225355</v>
      </c>
      <c r="H32" s="60">
        <v>1476730</v>
      </c>
      <c r="I32" s="60">
        <v>5420637</v>
      </c>
      <c r="J32" s="60">
        <v>8122722</v>
      </c>
      <c r="K32" s="60">
        <v>5420637</v>
      </c>
      <c r="L32" s="60">
        <v>1352789</v>
      </c>
      <c r="M32" s="60">
        <v>0</v>
      </c>
      <c r="N32" s="60">
        <v>6773426</v>
      </c>
      <c r="O32" s="60">
        <v>2075919</v>
      </c>
      <c r="P32" s="60">
        <v>2514779</v>
      </c>
      <c r="Q32" s="60">
        <v>3987771</v>
      </c>
      <c r="R32" s="60">
        <v>8578469</v>
      </c>
      <c r="S32" s="60">
        <v>1487251</v>
      </c>
      <c r="T32" s="60">
        <v>0</v>
      </c>
      <c r="U32" s="60">
        <v>0</v>
      </c>
      <c r="V32" s="60">
        <v>1487251</v>
      </c>
      <c r="W32" s="60">
        <v>24961868</v>
      </c>
      <c r="X32" s="60">
        <v>100190765</v>
      </c>
      <c r="Y32" s="60">
        <v>-75228897</v>
      </c>
      <c r="Z32" s="140">
        <v>-75.09</v>
      </c>
      <c r="AA32" s="155">
        <v>100190608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2585503</v>
      </c>
      <c r="Q33" s="60">
        <v>0</v>
      </c>
      <c r="R33" s="60">
        <v>2585503</v>
      </c>
      <c r="S33" s="60">
        <v>0</v>
      </c>
      <c r="T33" s="60">
        <v>0</v>
      </c>
      <c r="U33" s="60">
        <v>0</v>
      </c>
      <c r="V33" s="60">
        <v>0</v>
      </c>
      <c r="W33" s="60">
        <v>2585503</v>
      </c>
      <c r="X33" s="60"/>
      <c r="Y33" s="60">
        <v>2585503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38813774</v>
      </c>
      <c r="D34" s="155">
        <v>0</v>
      </c>
      <c r="E34" s="156">
        <v>47719772</v>
      </c>
      <c r="F34" s="60">
        <v>47719772</v>
      </c>
      <c r="G34" s="60">
        <v>7717006</v>
      </c>
      <c r="H34" s="60">
        <v>7204099</v>
      </c>
      <c r="I34" s="60">
        <v>13238561</v>
      </c>
      <c r="J34" s="60">
        <v>28159666</v>
      </c>
      <c r="K34" s="60">
        <v>13238561</v>
      </c>
      <c r="L34" s="60">
        <v>15817085</v>
      </c>
      <c r="M34" s="60">
        <v>0</v>
      </c>
      <c r="N34" s="60">
        <v>29055646</v>
      </c>
      <c r="O34" s="60">
        <v>4992884</v>
      </c>
      <c r="P34" s="60">
        <v>8466123</v>
      </c>
      <c r="Q34" s="60">
        <v>4299888</v>
      </c>
      <c r="R34" s="60">
        <v>17758895</v>
      </c>
      <c r="S34" s="60">
        <v>10055187</v>
      </c>
      <c r="T34" s="60">
        <v>0</v>
      </c>
      <c r="U34" s="60">
        <v>0</v>
      </c>
      <c r="V34" s="60">
        <v>10055187</v>
      </c>
      <c r="W34" s="60">
        <v>85029394</v>
      </c>
      <c r="X34" s="60">
        <v>47719694</v>
      </c>
      <c r="Y34" s="60">
        <v>37309700</v>
      </c>
      <c r="Z34" s="140">
        <v>78.19</v>
      </c>
      <c r="AA34" s="155">
        <v>47719772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356824169</v>
      </c>
      <c r="D36" s="188">
        <f>SUM(D25:D35)</f>
        <v>0</v>
      </c>
      <c r="E36" s="189">
        <f t="shared" si="1"/>
        <v>445463051</v>
      </c>
      <c r="F36" s="190">
        <f t="shared" si="1"/>
        <v>445463051</v>
      </c>
      <c r="G36" s="190">
        <f t="shared" si="1"/>
        <v>17549176</v>
      </c>
      <c r="H36" s="190">
        <f t="shared" si="1"/>
        <v>28150181</v>
      </c>
      <c r="I36" s="190">
        <f t="shared" si="1"/>
        <v>28551334</v>
      </c>
      <c r="J36" s="190">
        <f t="shared" si="1"/>
        <v>74250691</v>
      </c>
      <c r="K36" s="190">
        <f t="shared" si="1"/>
        <v>38375310</v>
      </c>
      <c r="L36" s="190">
        <f t="shared" si="1"/>
        <v>29753172</v>
      </c>
      <c r="M36" s="190">
        <f t="shared" si="1"/>
        <v>0</v>
      </c>
      <c r="N36" s="190">
        <f t="shared" si="1"/>
        <v>68128482</v>
      </c>
      <c r="O36" s="190">
        <f t="shared" si="1"/>
        <v>21713143</v>
      </c>
      <c r="P36" s="190">
        <f t="shared" si="1"/>
        <v>28408416</v>
      </c>
      <c r="Q36" s="190">
        <f t="shared" si="1"/>
        <v>28871553</v>
      </c>
      <c r="R36" s="190">
        <f t="shared" si="1"/>
        <v>78993112</v>
      </c>
      <c r="S36" s="190">
        <f t="shared" si="1"/>
        <v>20132870</v>
      </c>
      <c r="T36" s="190">
        <f t="shared" si="1"/>
        <v>0</v>
      </c>
      <c r="U36" s="190">
        <f t="shared" si="1"/>
        <v>0</v>
      </c>
      <c r="V36" s="190">
        <f t="shared" si="1"/>
        <v>20132870</v>
      </c>
      <c r="W36" s="190">
        <f t="shared" si="1"/>
        <v>241505155</v>
      </c>
      <c r="X36" s="190">
        <f t="shared" si="1"/>
        <v>445463352</v>
      </c>
      <c r="Y36" s="190">
        <f t="shared" si="1"/>
        <v>-203958197</v>
      </c>
      <c r="Z36" s="191">
        <f>+IF(X36&lt;&gt;0,+(Y36/X36)*100,0)</f>
        <v>-45.785628847869845</v>
      </c>
      <c r="AA36" s="188">
        <f>SUM(AA25:AA35)</f>
        <v>445463051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-99232632</v>
      </c>
      <c r="D38" s="199">
        <f>+D22-D36</f>
        <v>0</v>
      </c>
      <c r="E38" s="200">
        <f t="shared" si="2"/>
        <v>-123951606</v>
      </c>
      <c r="F38" s="106">
        <f t="shared" si="2"/>
        <v>-123951606</v>
      </c>
      <c r="G38" s="106">
        <f t="shared" si="2"/>
        <v>60086771</v>
      </c>
      <c r="H38" s="106">
        <f t="shared" si="2"/>
        <v>-20886738</v>
      </c>
      <c r="I38" s="106">
        <f t="shared" si="2"/>
        <v>-20073104</v>
      </c>
      <c r="J38" s="106">
        <f t="shared" si="2"/>
        <v>19126929</v>
      </c>
      <c r="K38" s="106">
        <f t="shared" si="2"/>
        <v>-29897080</v>
      </c>
      <c r="L38" s="106">
        <f t="shared" si="2"/>
        <v>22911008</v>
      </c>
      <c r="M38" s="106">
        <f t="shared" si="2"/>
        <v>0</v>
      </c>
      <c r="N38" s="106">
        <f t="shared" si="2"/>
        <v>-6986072</v>
      </c>
      <c r="O38" s="106">
        <f t="shared" si="2"/>
        <v>-16107200</v>
      </c>
      <c r="P38" s="106">
        <f t="shared" si="2"/>
        <v>-21151818</v>
      </c>
      <c r="Q38" s="106">
        <f t="shared" si="2"/>
        <v>11183300</v>
      </c>
      <c r="R38" s="106">
        <f t="shared" si="2"/>
        <v>-26075718</v>
      </c>
      <c r="S38" s="106">
        <f t="shared" si="2"/>
        <v>-11994967</v>
      </c>
      <c r="T38" s="106">
        <f t="shared" si="2"/>
        <v>0</v>
      </c>
      <c r="U38" s="106">
        <f t="shared" si="2"/>
        <v>0</v>
      </c>
      <c r="V38" s="106">
        <f t="shared" si="2"/>
        <v>-11994967</v>
      </c>
      <c r="W38" s="106">
        <f t="shared" si="2"/>
        <v>-25929828</v>
      </c>
      <c r="X38" s="106">
        <f>IF(F22=F36,0,X22-X36)</f>
        <v>-123952883</v>
      </c>
      <c r="Y38" s="106">
        <f t="shared" si="2"/>
        <v>98023055</v>
      </c>
      <c r="Z38" s="201">
        <f>+IF(X38&lt;&gt;0,+(Y38/X38)*100,0)</f>
        <v>-79.08089963506538</v>
      </c>
      <c r="AA38" s="199">
        <f>+AA22-AA36</f>
        <v>-123951606</v>
      </c>
    </row>
    <row r="39" spans="1:27" ht="13.5">
      <c r="A39" s="181" t="s">
        <v>46</v>
      </c>
      <c r="B39" s="185"/>
      <c r="C39" s="155">
        <v>49885399</v>
      </c>
      <c r="D39" s="155">
        <v>0</v>
      </c>
      <c r="E39" s="156">
        <v>44957000</v>
      </c>
      <c r="F39" s="60">
        <v>44957000</v>
      </c>
      <c r="G39" s="60">
        <v>28000000</v>
      </c>
      <c r="H39" s="60">
        <v>0</v>
      </c>
      <c r="I39" s="60">
        <v>0</v>
      </c>
      <c r="J39" s="60">
        <v>28000000</v>
      </c>
      <c r="K39" s="60">
        <v>0</v>
      </c>
      <c r="L39" s="60">
        <v>12000000</v>
      </c>
      <c r="M39" s="60">
        <v>0</v>
      </c>
      <c r="N39" s="60">
        <v>12000000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40000000</v>
      </c>
      <c r="X39" s="60">
        <v>44957000</v>
      </c>
      <c r="Y39" s="60">
        <v>-4957000</v>
      </c>
      <c r="Z39" s="140">
        <v>-11.03</v>
      </c>
      <c r="AA39" s="155">
        <v>44957000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-49347233</v>
      </c>
      <c r="D42" s="206">
        <f>SUM(D38:D41)</f>
        <v>0</v>
      </c>
      <c r="E42" s="207">
        <f t="shared" si="3"/>
        <v>-78994606</v>
      </c>
      <c r="F42" s="88">
        <f t="shared" si="3"/>
        <v>-78994606</v>
      </c>
      <c r="G42" s="88">
        <f t="shared" si="3"/>
        <v>88086771</v>
      </c>
      <c r="H42" s="88">
        <f t="shared" si="3"/>
        <v>-20886738</v>
      </c>
      <c r="I42" s="88">
        <f t="shared" si="3"/>
        <v>-20073104</v>
      </c>
      <c r="J42" s="88">
        <f t="shared" si="3"/>
        <v>47126929</v>
      </c>
      <c r="K42" s="88">
        <f t="shared" si="3"/>
        <v>-29897080</v>
      </c>
      <c r="L42" s="88">
        <f t="shared" si="3"/>
        <v>34911008</v>
      </c>
      <c r="M42" s="88">
        <f t="shared" si="3"/>
        <v>0</v>
      </c>
      <c r="N42" s="88">
        <f t="shared" si="3"/>
        <v>5013928</v>
      </c>
      <c r="O42" s="88">
        <f t="shared" si="3"/>
        <v>-16107200</v>
      </c>
      <c r="P42" s="88">
        <f t="shared" si="3"/>
        <v>-21151818</v>
      </c>
      <c r="Q42" s="88">
        <f t="shared" si="3"/>
        <v>11183300</v>
      </c>
      <c r="R42" s="88">
        <f t="shared" si="3"/>
        <v>-26075718</v>
      </c>
      <c r="S42" s="88">
        <f t="shared" si="3"/>
        <v>-11994967</v>
      </c>
      <c r="T42" s="88">
        <f t="shared" si="3"/>
        <v>0</v>
      </c>
      <c r="U42" s="88">
        <f t="shared" si="3"/>
        <v>0</v>
      </c>
      <c r="V42" s="88">
        <f t="shared" si="3"/>
        <v>-11994967</v>
      </c>
      <c r="W42" s="88">
        <f t="shared" si="3"/>
        <v>14070172</v>
      </c>
      <c r="X42" s="88">
        <f t="shared" si="3"/>
        <v>-78995883</v>
      </c>
      <c r="Y42" s="88">
        <f t="shared" si="3"/>
        <v>93066055</v>
      </c>
      <c r="Z42" s="208">
        <f>+IF(X42&lt;&gt;0,+(Y42/X42)*100,0)</f>
        <v>-117.81127251910077</v>
      </c>
      <c r="AA42" s="206">
        <f>SUM(AA38:AA41)</f>
        <v>-78994606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-49347233</v>
      </c>
      <c r="D44" s="210">
        <f>+D42-D43</f>
        <v>0</v>
      </c>
      <c r="E44" s="211">
        <f t="shared" si="4"/>
        <v>-78994606</v>
      </c>
      <c r="F44" s="77">
        <f t="shared" si="4"/>
        <v>-78994606</v>
      </c>
      <c r="G44" s="77">
        <f t="shared" si="4"/>
        <v>88086771</v>
      </c>
      <c r="H44" s="77">
        <f t="shared" si="4"/>
        <v>-20886738</v>
      </c>
      <c r="I44" s="77">
        <f t="shared" si="4"/>
        <v>-20073104</v>
      </c>
      <c r="J44" s="77">
        <f t="shared" si="4"/>
        <v>47126929</v>
      </c>
      <c r="K44" s="77">
        <f t="shared" si="4"/>
        <v>-29897080</v>
      </c>
      <c r="L44" s="77">
        <f t="shared" si="4"/>
        <v>34911008</v>
      </c>
      <c r="M44" s="77">
        <f t="shared" si="4"/>
        <v>0</v>
      </c>
      <c r="N44" s="77">
        <f t="shared" si="4"/>
        <v>5013928</v>
      </c>
      <c r="O44" s="77">
        <f t="shared" si="4"/>
        <v>-16107200</v>
      </c>
      <c r="P44" s="77">
        <f t="shared" si="4"/>
        <v>-21151818</v>
      </c>
      <c r="Q44" s="77">
        <f t="shared" si="4"/>
        <v>11183300</v>
      </c>
      <c r="R44" s="77">
        <f t="shared" si="4"/>
        <v>-26075718</v>
      </c>
      <c r="S44" s="77">
        <f t="shared" si="4"/>
        <v>-11994967</v>
      </c>
      <c r="T44" s="77">
        <f t="shared" si="4"/>
        <v>0</v>
      </c>
      <c r="U44" s="77">
        <f t="shared" si="4"/>
        <v>0</v>
      </c>
      <c r="V44" s="77">
        <f t="shared" si="4"/>
        <v>-11994967</v>
      </c>
      <c r="W44" s="77">
        <f t="shared" si="4"/>
        <v>14070172</v>
      </c>
      <c r="X44" s="77">
        <f t="shared" si="4"/>
        <v>-78995883</v>
      </c>
      <c r="Y44" s="77">
        <f t="shared" si="4"/>
        <v>93066055</v>
      </c>
      <c r="Z44" s="212">
        <f>+IF(X44&lt;&gt;0,+(Y44/X44)*100,0)</f>
        <v>-117.81127251910077</v>
      </c>
      <c r="AA44" s="210">
        <f>+AA42-AA43</f>
        <v>-78994606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-49347233</v>
      </c>
      <c r="D46" s="206">
        <f>SUM(D44:D45)</f>
        <v>0</v>
      </c>
      <c r="E46" s="207">
        <f t="shared" si="5"/>
        <v>-78994606</v>
      </c>
      <c r="F46" s="88">
        <f t="shared" si="5"/>
        <v>-78994606</v>
      </c>
      <c r="G46" s="88">
        <f t="shared" si="5"/>
        <v>88086771</v>
      </c>
      <c r="H46" s="88">
        <f t="shared" si="5"/>
        <v>-20886738</v>
      </c>
      <c r="I46" s="88">
        <f t="shared" si="5"/>
        <v>-20073104</v>
      </c>
      <c r="J46" s="88">
        <f t="shared" si="5"/>
        <v>47126929</v>
      </c>
      <c r="K46" s="88">
        <f t="shared" si="5"/>
        <v>-29897080</v>
      </c>
      <c r="L46" s="88">
        <f t="shared" si="5"/>
        <v>34911008</v>
      </c>
      <c r="M46" s="88">
        <f t="shared" si="5"/>
        <v>0</v>
      </c>
      <c r="N46" s="88">
        <f t="shared" si="5"/>
        <v>5013928</v>
      </c>
      <c r="O46" s="88">
        <f t="shared" si="5"/>
        <v>-16107200</v>
      </c>
      <c r="P46" s="88">
        <f t="shared" si="5"/>
        <v>-21151818</v>
      </c>
      <c r="Q46" s="88">
        <f t="shared" si="5"/>
        <v>11183300</v>
      </c>
      <c r="R46" s="88">
        <f t="shared" si="5"/>
        <v>-26075718</v>
      </c>
      <c r="S46" s="88">
        <f t="shared" si="5"/>
        <v>-11994967</v>
      </c>
      <c r="T46" s="88">
        <f t="shared" si="5"/>
        <v>0</v>
      </c>
      <c r="U46" s="88">
        <f t="shared" si="5"/>
        <v>0</v>
      </c>
      <c r="V46" s="88">
        <f t="shared" si="5"/>
        <v>-11994967</v>
      </c>
      <c r="W46" s="88">
        <f t="shared" si="5"/>
        <v>14070172</v>
      </c>
      <c r="X46" s="88">
        <f t="shared" si="5"/>
        <v>-78995883</v>
      </c>
      <c r="Y46" s="88">
        <f t="shared" si="5"/>
        <v>93066055</v>
      </c>
      <c r="Z46" s="208">
        <f>+IF(X46&lt;&gt;0,+(Y46/X46)*100,0)</f>
        <v>-117.81127251910077</v>
      </c>
      <c r="AA46" s="206">
        <f>SUM(AA44:AA45)</f>
        <v>-78994606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-49347233</v>
      </c>
      <c r="D48" s="217">
        <f>SUM(D46:D47)</f>
        <v>0</v>
      </c>
      <c r="E48" s="218">
        <f t="shared" si="6"/>
        <v>-78994606</v>
      </c>
      <c r="F48" s="219">
        <f t="shared" si="6"/>
        <v>-78994606</v>
      </c>
      <c r="G48" s="219">
        <f t="shared" si="6"/>
        <v>88086771</v>
      </c>
      <c r="H48" s="220">
        <f t="shared" si="6"/>
        <v>-20886738</v>
      </c>
      <c r="I48" s="220">
        <f t="shared" si="6"/>
        <v>-20073104</v>
      </c>
      <c r="J48" s="220">
        <f t="shared" si="6"/>
        <v>47126929</v>
      </c>
      <c r="K48" s="220">
        <f t="shared" si="6"/>
        <v>-29897080</v>
      </c>
      <c r="L48" s="220">
        <f t="shared" si="6"/>
        <v>34911008</v>
      </c>
      <c r="M48" s="219">
        <f t="shared" si="6"/>
        <v>0</v>
      </c>
      <c r="N48" s="219">
        <f t="shared" si="6"/>
        <v>5013928</v>
      </c>
      <c r="O48" s="220">
        <f t="shared" si="6"/>
        <v>-16107200</v>
      </c>
      <c r="P48" s="220">
        <f t="shared" si="6"/>
        <v>-21151818</v>
      </c>
      <c r="Q48" s="220">
        <f t="shared" si="6"/>
        <v>11183300</v>
      </c>
      <c r="R48" s="220">
        <f t="shared" si="6"/>
        <v>-26075718</v>
      </c>
      <c r="S48" s="220">
        <f t="shared" si="6"/>
        <v>-11994967</v>
      </c>
      <c r="T48" s="219">
        <f t="shared" si="6"/>
        <v>0</v>
      </c>
      <c r="U48" s="219">
        <f t="shared" si="6"/>
        <v>0</v>
      </c>
      <c r="V48" s="220">
        <f t="shared" si="6"/>
        <v>-11994967</v>
      </c>
      <c r="W48" s="220">
        <f t="shared" si="6"/>
        <v>14070172</v>
      </c>
      <c r="X48" s="220">
        <f t="shared" si="6"/>
        <v>-78995883</v>
      </c>
      <c r="Y48" s="220">
        <f t="shared" si="6"/>
        <v>93066055</v>
      </c>
      <c r="Z48" s="221">
        <f>+IF(X48&lt;&gt;0,+(Y48/X48)*100,0)</f>
        <v>-117.81127251910077</v>
      </c>
      <c r="AA48" s="222">
        <f>SUM(AA46:AA47)</f>
        <v>-78994606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500000</v>
      </c>
      <c r="Y5" s="100">
        <f t="shared" si="0"/>
        <v>-500000</v>
      </c>
      <c r="Z5" s="137">
        <f>+IF(X5&lt;&gt;0,+(Y5/X5)*100,0)</f>
        <v>-100</v>
      </c>
      <c r="AA5" s="153">
        <f>SUM(AA6:AA8)</f>
        <v>500000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500000</v>
      </c>
      <c r="Y7" s="159">
        <v>-500000</v>
      </c>
      <c r="Z7" s="141">
        <v>-100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16851002</v>
      </c>
      <c r="D9" s="153">
        <f>SUM(D10:D14)</f>
        <v>0</v>
      </c>
      <c r="E9" s="154">
        <f t="shared" si="1"/>
        <v>24500000</v>
      </c>
      <c r="F9" s="100">
        <f t="shared" si="1"/>
        <v>24500000</v>
      </c>
      <c r="G9" s="100">
        <f t="shared" si="1"/>
        <v>0</v>
      </c>
      <c r="H9" s="100">
        <f t="shared" si="1"/>
        <v>0</v>
      </c>
      <c r="I9" s="100">
        <f t="shared" si="1"/>
        <v>1518167</v>
      </c>
      <c r="J9" s="100">
        <f t="shared" si="1"/>
        <v>1518167</v>
      </c>
      <c r="K9" s="100">
        <f t="shared" si="1"/>
        <v>4229234</v>
      </c>
      <c r="L9" s="100">
        <f t="shared" si="1"/>
        <v>3672489</v>
      </c>
      <c r="M9" s="100">
        <f t="shared" si="1"/>
        <v>3692242</v>
      </c>
      <c r="N9" s="100">
        <f t="shared" si="1"/>
        <v>11593965</v>
      </c>
      <c r="O9" s="100">
        <f t="shared" si="1"/>
        <v>351106</v>
      </c>
      <c r="P9" s="100">
        <f t="shared" si="1"/>
        <v>0</v>
      </c>
      <c r="Q9" s="100">
        <f t="shared" si="1"/>
        <v>1191516</v>
      </c>
      <c r="R9" s="100">
        <f t="shared" si="1"/>
        <v>1542622</v>
      </c>
      <c r="S9" s="100">
        <f t="shared" si="1"/>
        <v>2001528</v>
      </c>
      <c r="T9" s="100">
        <f t="shared" si="1"/>
        <v>0</v>
      </c>
      <c r="U9" s="100">
        <f t="shared" si="1"/>
        <v>0</v>
      </c>
      <c r="V9" s="100">
        <f t="shared" si="1"/>
        <v>2001528</v>
      </c>
      <c r="W9" s="100">
        <f t="shared" si="1"/>
        <v>16656282</v>
      </c>
      <c r="X9" s="100">
        <f t="shared" si="1"/>
        <v>24500000</v>
      </c>
      <c r="Y9" s="100">
        <f t="shared" si="1"/>
        <v>-7843718</v>
      </c>
      <c r="Z9" s="137">
        <f>+IF(X9&lt;&gt;0,+(Y9/X9)*100,0)</f>
        <v>-32.01517551020408</v>
      </c>
      <c r="AA9" s="102">
        <f>SUM(AA10:AA14)</f>
        <v>24500000</v>
      </c>
    </row>
    <row r="10" spans="1:27" ht="13.5">
      <c r="A10" s="138" t="s">
        <v>79</v>
      </c>
      <c r="B10" s="136"/>
      <c r="C10" s="155">
        <v>16851002</v>
      </c>
      <c r="D10" s="155"/>
      <c r="E10" s="156">
        <v>6500000</v>
      </c>
      <c r="F10" s="60">
        <v>24500000</v>
      </c>
      <c r="G10" s="60"/>
      <c r="H10" s="60"/>
      <c r="I10" s="60">
        <v>1518167</v>
      </c>
      <c r="J10" s="60">
        <v>1518167</v>
      </c>
      <c r="K10" s="60">
        <v>4229234</v>
      </c>
      <c r="L10" s="60">
        <v>1815201</v>
      </c>
      <c r="M10" s="60">
        <v>3692242</v>
      </c>
      <c r="N10" s="60">
        <v>9736677</v>
      </c>
      <c r="O10" s="60">
        <v>351106</v>
      </c>
      <c r="P10" s="60"/>
      <c r="Q10" s="60">
        <v>541516</v>
      </c>
      <c r="R10" s="60">
        <v>892622</v>
      </c>
      <c r="S10" s="60">
        <v>2001528</v>
      </c>
      <c r="T10" s="60"/>
      <c r="U10" s="60"/>
      <c r="V10" s="60">
        <v>2001528</v>
      </c>
      <c r="W10" s="60">
        <v>14148994</v>
      </c>
      <c r="X10" s="60">
        <v>6500000</v>
      </c>
      <c r="Y10" s="60">
        <v>7648994</v>
      </c>
      <c r="Z10" s="140">
        <v>117.68</v>
      </c>
      <c r="AA10" s="62">
        <v>24500000</v>
      </c>
    </row>
    <row r="11" spans="1:27" ht="13.5">
      <c r="A11" s="138" t="s">
        <v>80</v>
      </c>
      <c r="B11" s="136"/>
      <c r="C11" s="155"/>
      <c r="D11" s="155"/>
      <c r="E11" s="156">
        <v>18000000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18000000</v>
      </c>
      <c r="Y11" s="60">
        <v>-18000000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1857288</v>
      </c>
      <c r="M12" s="60"/>
      <c r="N12" s="60">
        <v>1857288</v>
      </c>
      <c r="O12" s="60"/>
      <c r="P12" s="60"/>
      <c r="Q12" s="60">
        <v>650000</v>
      </c>
      <c r="R12" s="60">
        <v>650000</v>
      </c>
      <c r="S12" s="60"/>
      <c r="T12" s="60"/>
      <c r="U12" s="60"/>
      <c r="V12" s="60"/>
      <c r="W12" s="60">
        <v>2507288</v>
      </c>
      <c r="X12" s="60"/>
      <c r="Y12" s="60">
        <v>2507288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46820798</v>
      </c>
      <c r="D15" s="153">
        <f>SUM(D16:D18)</f>
        <v>0</v>
      </c>
      <c r="E15" s="154">
        <f t="shared" si="2"/>
        <v>11656000</v>
      </c>
      <c r="F15" s="100">
        <f t="shared" si="2"/>
        <v>11656000</v>
      </c>
      <c r="G15" s="100">
        <f t="shared" si="2"/>
        <v>0</v>
      </c>
      <c r="H15" s="100">
        <f t="shared" si="2"/>
        <v>186089</v>
      </c>
      <c r="I15" s="100">
        <f t="shared" si="2"/>
        <v>896373</v>
      </c>
      <c r="J15" s="100">
        <f t="shared" si="2"/>
        <v>1082462</v>
      </c>
      <c r="K15" s="100">
        <f t="shared" si="2"/>
        <v>2294742</v>
      </c>
      <c r="L15" s="100">
        <f t="shared" si="2"/>
        <v>0</v>
      </c>
      <c r="M15" s="100">
        <f t="shared" si="2"/>
        <v>5597542</v>
      </c>
      <c r="N15" s="100">
        <f t="shared" si="2"/>
        <v>7892284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8974746</v>
      </c>
      <c r="X15" s="100">
        <f t="shared" si="2"/>
        <v>11655800</v>
      </c>
      <c r="Y15" s="100">
        <f t="shared" si="2"/>
        <v>-2681054</v>
      </c>
      <c r="Z15" s="137">
        <f>+IF(X15&lt;&gt;0,+(Y15/X15)*100,0)</f>
        <v>-23.001887472331372</v>
      </c>
      <c r="AA15" s="102">
        <f>SUM(AA16:AA18)</f>
        <v>11656000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46820798</v>
      </c>
      <c r="D17" s="155"/>
      <c r="E17" s="156">
        <v>11656000</v>
      </c>
      <c r="F17" s="60">
        <v>11656000</v>
      </c>
      <c r="G17" s="60"/>
      <c r="H17" s="60">
        <v>186089</v>
      </c>
      <c r="I17" s="60">
        <v>896373</v>
      </c>
      <c r="J17" s="60">
        <v>1082462</v>
      </c>
      <c r="K17" s="60">
        <v>2294742</v>
      </c>
      <c r="L17" s="60"/>
      <c r="M17" s="60">
        <v>5597542</v>
      </c>
      <c r="N17" s="60">
        <v>7892284</v>
      </c>
      <c r="O17" s="60"/>
      <c r="P17" s="60"/>
      <c r="Q17" s="60"/>
      <c r="R17" s="60"/>
      <c r="S17" s="60"/>
      <c r="T17" s="60"/>
      <c r="U17" s="60"/>
      <c r="V17" s="60"/>
      <c r="W17" s="60">
        <v>8974746</v>
      </c>
      <c r="X17" s="60">
        <v>11655800</v>
      </c>
      <c r="Y17" s="60">
        <v>-2681054</v>
      </c>
      <c r="Z17" s="140">
        <v>-23</v>
      </c>
      <c r="AA17" s="62">
        <v>11656000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17338000</v>
      </c>
      <c r="F19" s="100">
        <f t="shared" si="3"/>
        <v>17338000</v>
      </c>
      <c r="G19" s="100">
        <f t="shared" si="3"/>
        <v>770809</v>
      </c>
      <c r="H19" s="100">
        <f t="shared" si="3"/>
        <v>266750</v>
      </c>
      <c r="I19" s="100">
        <f t="shared" si="3"/>
        <v>9662612</v>
      </c>
      <c r="J19" s="100">
        <f t="shared" si="3"/>
        <v>10700171</v>
      </c>
      <c r="K19" s="100">
        <f t="shared" si="3"/>
        <v>9662612</v>
      </c>
      <c r="L19" s="100">
        <f t="shared" si="3"/>
        <v>5015436</v>
      </c>
      <c r="M19" s="100">
        <f t="shared" si="3"/>
        <v>95645</v>
      </c>
      <c r="N19" s="100">
        <f t="shared" si="3"/>
        <v>14773693</v>
      </c>
      <c r="O19" s="100">
        <f t="shared" si="3"/>
        <v>0</v>
      </c>
      <c r="P19" s="100">
        <f t="shared" si="3"/>
        <v>0</v>
      </c>
      <c r="Q19" s="100">
        <f t="shared" si="3"/>
        <v>246934</v>
      </c>
      <c r="R19" s="100">
        <f t="shared" si="3"/>
        <v>246934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25720798</v>
      </c>
      <c r="X19" s="100">
        <f t="shared" si="3"/>
        <v>17338400</v>
      </c>
      <c r="Y19" s="100">
        <f t="shared" si="3"/>
        <v>8382398</v>
      </c>
      <c r="Z19" s="137">
        <f>+IF(X19&lt;&gt;0,+(Y19/X19)*100,0)</f>
        <v>48.34585659576432</v>
      </c>
      <c r="AA19" s="102">
        <f>SUM(AA20:AA23)</f>
        <v>17338000</v>
      </c>
    </row>
    <row r="20" spans="1:27" ht="13.5">
      <c r="A20" s="138" t="s">
        <v>89</v>
      </c>
      <c r="B20" s="136"/>
      <c r="C20" s="155"/>
      <c r="D20" s="155"/>
      <c r="E20" s="156">
        <v>17338000</v>
      </c>
      <c r="F20" s="60">
        <v>17338000</v>
      </c>
      <c r="G20" s="60">
        <v>770809</v>
      </c>
      <c r="H20" s="60">
        <v>266750</v>
      </c>
      <c r="I20" s="60">
        <v>9662612</v>
      </c>
      <c r="J20" s="60">
        <v>10700171</v>
      </c>
      <c r="K20" s="60">
        <v>9662612</v>
      </c>
      <c r="L20" s="60">
        <v>5015436</v>
      </c>
      <c r="M20" s="60">
        <v>95645</v>
      </c>
      <c r="N20" s="60">
        <v>14773693</v>
      </c>
      <c r="O20" s="60"/>
      <c r="P20" s="60"/>
      <c r="Q20" s="60">
        <v>246934</v>
      </c>
      <c r="R20" s="60">
        <v>246934</v>
      </c>
      <c r="S20" s="60"/>
      <c r="T20" s="60"/>
      <c r="U20" s="60"/>
      <c r="V20" s="60"/>
      <c r="W20" s="60">
        <v>25720798</v>
      </c>
      <c r="X20" s="60">
        <v>17338400</v>
      </c>
      <c r="Y20" s="60">
        <v>8382398</v>
      </c>
      <c r="Z20" s="140">
        <v>48.35</v>
      </c>
      <c r="AA20" s="62">
        <v>17338000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63671800</v>
      </c>
      <c r="D25" s="217">
        <f>+D5+D9+D15+D19+D24</f>
        <v>0</v>
      </c>
      <c r="E25" s="230">
        <f t="shared" si="4"/>
        <v>53994000</v>
      </c>
      <c r="F25" s="219">
        <f t="shared" si="4"/>
        <v>53994000</v>
      </c>
      <c r="G25" s="219">
        <f t="shared" si="4"/>
        <v>770809</v>
      </c>
      <c r="H25" s="219">
        <f t="shared" si="4"/>
        <v>452839</v>
      </c>
      <c r="I25" s="219">
        <f t="shared" si="4"/>
        <v>12077152</v>
      </c>
      <c r="J25" s="219">
        <f t="shared" si="4"/>
        <v>13300800</v>
      </c>
      <c r="K25" s="219">
        <f t="shared" si="4"/>
        <v>16186588</v>
      </c>
      <c r="L25" s="219">
        <f t="shared" si="4"/>
        <v>8687925</v>
      </c>
      <c r="M25" s="219">
        <f t="shared" si="4"/>
        <v>9385429</v>
      </c>
      <c r="N25" s="219">
        <f t="shared" si="4"/>
        <v>34259942</v>
      </c>
      <c r="O25" s="219">
        <f t="shared" si="4"/>
        <v>351106</v>
      </c>
      <c r="P25" s="219">
        <f t="shared" si="4"/>
        <v>0</v>
      </c>
      <c r="Q25" s="219">
        <f t="shared" si="4"/>
        <v>1438450</v>
      </c>
      <c r="R25" s="219">
        <f t="shared" si="4"/>
        <v>1789556</v>
      </c>
      <c r="S25" s="219">
        <f t="shared" si="4"/>
        <v>2001528</v>
      </c>
      <c r="T25" s="219">
        <f t="shared" si="4"/>
        <v>0</v>
      </c>
      <c r="U25" s="219">
        <f t="shared" si="4"/>
        <v>0</v>
      </c>
      <c r="V25" s="219">
        <f t="shared" si="4"/>
        <v>2001528</v>
      </c>
      <c r="W25" s="219">
        <f t="shared" si="4"/>
        <v>51351826</v>
      </c>
      <c r="X25" s="219">
        <f t="shared" si="4"/>
        <v>53994200</v>
      </c>
      <c r="Y25" s="219">
        <f t="shared" si="4"/>
        <v>-2642374</v>
      </c>
      <c r="Z25" s="231">
        <f>+IF(X25&lt;&gt;0,+(Y25/X25)*100,0)</f>
        <v>-4.893810816717351</v>
      </c>
      <c r="AA25" s="232">
        <f>+AA5+AA9+AA15+AA19+AA24</f>
        <v>53994000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49885000</v>
      </c>
      <c r="D28" s="155"/>
      <c r="E28" s="156">
        <v>44957000</v>
      </c>
      <c r="F28" s="60">
        <v>44957000</v>
      </c>
      <c r="G28" s="60">
        <v>770809</v>
      </c>
      <c r="H28" s="60">
        <v>452839</v>
      </c>
      <c r="I28" s="60">
        <v>12077152</v>
      </c>
      <c r="J28" s="60">
        <v>13300800</v>
      </c>
      <c r="K28" s="60">
        <v>16186588</v>
      </c>
      <c r="L28" s="60">
        <v>8687925</v>
      </c>
      <c r="M28" s="60">
        <v>9385429</v>
      </c>
      <c r="N28" s="60">
        <v>34259942</v>
      </c>
      <c r="O28" s="60">
        <v>351106</v>
      </c>
      <c r="P28" s="60"/>
      <c r="Q28" s="60">
        <v>1438450</v>
      </c>
      <c r="R28" s="60">
        <v>1789556</v>
      </c>
      <c r="S28" s="60">
        <v>2001528</v>
      </c>
      <c r="T28" s="60"/>
      <c r="U28" s="60"/>
      <c r="V28" s="60">
        <v>2001528</v>
      </c>
      <c r="W28" s="60">
        <v>51351826</v>
      </c>
      <c r="X28" s="60">
        <v>44957000</v>
      </c>
      <c r="Y28" s="60">
        <v>6394826</v>
      </c>
      <c r="Z28" s="140">
        <v>14.22</v>
      </c>
      <c r="AA28" s="155">
        <v>44957000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49885000</v>
      </c>
      <c r="D32" s="210">
        <f>SUM(D28:D31)</f>
        <v>0</v>
      </c>
      <c r="E32" s="211">
        <f t="shared" si="5"/>
        <v>44957000</v>
      </c>
      <c r="F32" s="77">
        <f t="shared" si="5"/>
        <v>44957000</v>
      </c>
      <c r="G32" s="77">
        <f t="shared" si="5"/>
        <v>770809</v>
      </c>
      <c r="H32" s="77">
        <f t="shared" si="5"/>
        <v>452839</v>
      </c>
      <c r="I32" s="77">
        <f t="shared" si="5"/>
        <v>12077152</v>
      </c>
      <c r="J32" s="77">
        <f t="shared" si="5"/>
        <v>13300800</v>
      </c>
      <c r="K32" s="77">
        <f t="shared" si="5"/>
        <v>16186588</v>
      </c>
      <c r="L32" s="77">
        <f t="shared" si="5"/>
        <v>8687925</v>
      </c>
      <c r="M32" s="77">
        <f t="shared" si="5"/>
        <v>9385429</v>
      </c>
      <c r="N32" s="77">
        <f t="shared" si="5"/>
        <v>34259942</v>
      </c>
      <c r="O32" s="77">
        <f t="shared" si="5"/>
        <v>351106</v>
      </c>
      <c r="P32" s="77">
        <f t="shared" si="5"/>
        <v>0</v>
      </c>
      <c r="Q32" s="77">
        <f t="shared" si="5"/>
        <v>1438450</v>
      </c>
      <c r="R32" s="77">
        <f t="shared" si="5"/>
        <v>1789556</v>
      </c>
      <c r="S32" s="77">
        <f t="shared" si="5"/>
        <v>2001528</v>
      </c>
      <c r="T32" s="77">
        <f t="shared" si="5"/>
        <v>0</v>
      </c>
      <c r="U32" s="77">
        <f t="shared" si="5"/>
        <v>0</v>
      </c>
      <c r="V32" s="77">
        <f t="shared" si="5"/>
        <v>2001528</v>
      </c>
      <c r="W32" s="77">
        <f t="shared" si="5"/>
        <v>51351826</v>
      </c>
      <c r="X32" s="77">
        <f t="shared" si="5"/>
        <v>44957000</v>
      </c>
      <c r="Y32" s="77">
        <f t="shared" si="5"/>
        <v>6394826</v>
      </c>
      <c r="Z32" s="212">
        <f>+IF(X32&lt;&gt;0,+(Y32/X32)*100,0)</f>
        <v>14.224316569166092</v>
      </c>
      <c r="AA32" s="79">
        <f>SUM(AA28:AA31)</f>
        <v>44957000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13786800</v>
      </c>
      <c r="D35" s="155"/>
      <c r="E35" s="156">
        <v>9037000</v>
      </c>
      <c r="F35" s="60">
        <v>9037000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9037200</v>
      </c>
      <c r="Y35" s="60">
        <v>-9037200</v>
      </c>
      <c r="Z35" s="140">
        <v>-100</v>
      </c>
      <c r="AA35" s="62">
        <v>9037000</v>
      </c>
    </row>
    <row r="36" spans="1:27" ht="13.5">
      <c r="A36" s="238" t="s">
        <v>139</v>
      </c>
      <c r="B36" s="149"/>
      <c r="C36" s="222">
        <f aca="true" t="shared" si="6" ref="C36:Y36">SUM(C32:C35)</f>
        <v>63671800</v>
      </c>
      <c r="D36" s="222">
        <f>SUM(D32:D35)</f>
        <v>0</v>
      </c>
      <c r="E36" s="218">
        <f t="shared" si="6"/>
        <v>53994000</v>
      </c>
      <c r="F36" s="220">
        <f t="shared" si="6"/>
        <v>53994000</v>
      </c>
      <c r="G36" s="220">
        <f t="shared" si="6"/>
        <v>770809</v>
      </c>
      <c r="H36" s="220">
        <f t="shared" si="6"/>
        <v>452839</v>
      </c>
      <c r="I36" s="220">
        <f t="shared" si="6"/>
        <v>12077152</v>
      </c>
      <c r="J36" s="220">
        <f t="shared" si="6"/>
        <v>13300800</v>
      </c>
      <c r="K36" s="220">
        <f t="shared" si="6"/>
        <v>16186588</v>
      </c>
      <c r="L36" s="220">
        <f t="shared" si="6"/>
        <v>8687925</v>
      </c>
      <c r="M36" s="220">
        <f t="shared" si="6"/>
        <v>9385429</v>
      </c>
      <c r="N36" s="220">
        <f t="shared" si="6"/>
        <v>34259942</v>
      </c>
      <c r="O36" s="220">
        <f t="shared" si="6"/>
        <v>351106</v>
      </c>
      <c r="P36" s="220">
        <f t="shared" si="6"/>
        <v>0</v>
      </c>
      <c r="Q36" s="220">
        <f t="shared" si="6"/>
        <v>1438450</v>
      </c>
      <c r="R36" s="220">
        <f t="shared" si="6"/>
        <v>1789556</v>
      </c>
      <c r="S36" s="220">
        <f t="shared" si="6"/>
        <v>2001528</v>
      </c>
      <c r="T36" s="220">
        <f t="shared" si="6"/>
        <v>0</v>
      </c>
      <c r="U36" s="220">
        <f t="shared" si="6"/>
        <v>0</v>
      </c>
      <c r="V36" s="220">
        <f t="shared" si="6"/>
        <v>2001528</v>
      </c>
      <c r="W36" s="220">
        <f t="shared" si="6"/>
        <v>51351826</v>
      </c>
      <c r="X36" s="220">
        <f t="shared" si="6"/>
        <v>53994200</v>
      </c>
      <c r="Y36" s="220">
        <f t="shared" si="6"/>
        <v>-2642374</v>
      </c>
      <c r="Z36" s="221">
        <f>+IF(X36&lt;&gt;0,+(Y36/X36)*100,0)</f>
        <v>-4.893810816717351</v>
      </c>
      <c r="AA36" s="239">
        <f>SUM(AA32:AA35)</f>
        <v>53994000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4246240</v>
      </c>
      <c r="D6" s="155"/>
      <c r="E6" s="59">
        <v>5500000</v>
      </c>
      <c r="F6" s="60">
        <v>1500000</v>
      </c>
      <c r="G6" s="60"/>
      <c r="H6" s="60">
        <v>64832053</v>
      </c>
      <c r="I6" s="60">
        <v>40639045</v>
      </c>
      <c r="J6" s="60">
        <v>40639045</v>
      </c>
      <c r="K6" s="60">
        <v>40639045</v>
      </c>
      <c r="L6" s="60">
        <v>48147954</v>
      </c>
      <c r="M6" s="60">
        <v>24136706</v>
      </c>
      <c r="N6" s="60">
        <v>24136706</v>
      </c>
      <c r="O6" s="60">
        <v>16144593</v>
      </c>
      <c r="P6" s="60"/>
      <c r="Q6" s="60">
        <v>5814465</v>
      </c>
      <c r="R6" s="60">
        <v>5814465</v>
      </c>
      <c r="S6" s="60">
        <v>-3240469</v>
      </c>
      <c r="T6" s="60">
        <v>-3240469</v>
      </c>
      <c r="U6" s="60"/>
      <c r="V6" s="60">
        <v>-3240469</v>
      </c>
      <c r="W6" s="60">
        <v>-3240469</v>
      </c>
      <c r="X6" s="60">
        <v>1500000</v>
      </c>
      <c r="Y6" s="60">
        <v>-4740469</v>
      </c>
      <c r="Z6" s="140">
        <v>-316.03</v>
      </c>
      <c r="AA6" s="62">
        <v>1500000</v>
      </c>
    </row>
    <row r="7" spans="1:27" ht="13.5">
      <c r="A7" s="249" t="s">
        <v>144</v>
      </c>
      <c r="B7" s="182"/>
      <c r="C7" s="155"/>
      <c r="D7" s="155"/>
      <c r="E7" s="59">
        <v>2700212</v>
      </c>
      <c r="F7" s="60">
        <v>2700000</v>
      </c>
      <c r="G7" s="60"/>
      <c r="H7" s="60"/>
      <c r="I7" s="60"/>
      <c r="J7" s="60"/>
      <c r="K7" s="60"/>
      <c r="L7" s="60">
        <v>28947948</v>
      </c>
      <c r="M7" s="60"/>
      <c r="N7" s="60"/>
      <c r="O7" s="60"/>
      <c r="P7" s="60"/>
      <c r="Q7" s="60">
        <v>22290888</v>
      </c>
      <c r="R7" s="60">
        <v>22290888</v>
      </c>
      <c r="S7" s="60">
        <v>20358747</v>
      </c>
      <c r="T7" s="60">
        <v>20358747</v>
      </c>
      <c r="U7" s="60"/>
      <c r="V7" s="60">
        <v>20358747</v>
      </c>
      <c r="W7" s="60">
        <v>20358747</v>
      </c>
      <c r="X7" s="60">
        <v>2700000</v>
      </c>
      <c r="Y7" s="60">
        <v>17658747</v>
      </c>
      <c r="Z7" s="140">
        <v>654.03</v>
      </c>
      <c r="AA7" s="62">
        <v>2700000</v>
      </c>
    </row>
    <row r="8" spans="1:27" ht="13.5">
      <c r="A8" s="249" t="s">
        <v>145</v>
      </c>
      <c r="B8" s="182"/>
      <c r="C8" s="155">
        <v>11590640</v>
      </c>
      <c r="D8" s="155"/>
      <c r="E8" s="59">
        <v>848581454</v>
      </c>
      <c r="F8" s="60">
        <v>101931000</v>
      </c>
      <c r="G8" s="60"/>
      <c r="H8" s="60">
        <v>136738389</v>
      </c>
      <c r="I8" s="60">
        <v>113714548</v>
      </c>
      <c r="J8" s="60">
        <v>113714548</v>
      </c>
      <c r="K8" s="60">
        <v>113714548</v>
      </c>
      <c r="L8" s="60">
        <v>116840101</v>
      </c>
      <c r="M8" s="60">
        <v>123375433</v>
      </c>
      <c r="N8" s="60">
        <v>123375433</v>
      </c>
      <c r="O8" s="60">
        <v>121820451</v>
      </c>
      <c r="P8" s="60"/>
      <c r="Q8" s="60">
        <v>111522476</v>
      </c>
      <c r="R8" s="60">
        <v>111522476</v>
      </c>
      <c r="S8" s="60">
        <v>111099884</v>
      </c>
      <c r="T8" s="60">
        <v>111099884</v>
      </c>
      <c r="U8" s="60"/>
      <c r="V8" s="60">
        <v>111099884</v>
      </c>
      <c r="W8" s="60">
        <v>111099884</v>
      </c>
      <c r="X8" s="60">
        <v>101931000</v>
      </c>
      <c r="Y8" s="60">
        <v>9168884</v>
      </c>
      <c r="Z8" s="140">
        <v>9</v>
      </c>
      <c r="AA8" s="62">
        <v>101931000</v>
      </c>
    </row>
    <row r="9" spans="1:27" ht="13.5">
      <c r="A9" s="249" t="s">
        <v>146</v>
      </c>
      <c r="B9" s="182"/>
      <c r="C9" s="155">
        <v>49365466</v>
      </c>
      <c r="D9" s="155"/>
      <c r="E9" s="59">
        <v>22766921</v>
      </c>
      <c r="F9" s="60">
        <v>1245000</v>
      </c>
      <c r="G9" s="60"/>
      <c r="H9" s="60">
        <v>27618135</v>
      </c>
      <c r="I9" s="60">
        <v>69399282</v>
      </c>
      <c r="J9" s="60">
        <v>69399282</v>
      </c>
      <c r="K9" s="60">
        <v>69399282</v>
      </c>
      <c r="L9" s="60">
        <v>10858682</v>
      </c>
      <c r="M9" s="60">
        <v>34573955</v>
      </c>
      <c r="N9" s="60">
        <v>34573955</v>
      </c>
      <c r="O9" s="60">
        <v>24224265</v>
      </c>
      <c r="P9" s="60"/>
      <c r="Q9" s="60">
        <v>21827881</v>
      </c>
      <c r="R9" s="60">
        <v>21827881</v>
      </c>
      <c r="S9" s="60">
        <v>21494840</v>
      </c>
      <c r="T9" s="60">
        <v>21494840</v>
      </c>
      <c r="U9" s="60"/>
      <c r="V9" s="60">
        <v>21494840</v>
      </c>
      <c r="W9" s="60">
        <v>21494840</v>
      </c>
      <c r="X9" s="60">
        <v>1245000</v>
      </c>
      <c r="Y9" s="60">
        <v>20249840</v>
      </c>
      <c r="Z9" s="140">
        <v>1626.49</v>
      </c>
      <c r="AA9" s="62">
        <v>1245000</v>
      </c>
    </row>
    <row r="10" spans="1:27" ht="13.5">
      <c r="A10" s="249" t="s">
        <v>147</v>
      </c>
      <c r="B10" s="182"/>
      <c r="C10" s="155"/>
      <c r="D10" s="155"/>
      <c r="E10" s="59">
        <v>18949000</v>
      </c>
      <c r="F10" s="60">
        <v>18949000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18949000</v>
      </c>
      <c r="Y10" s="159">
        <v>-18949000</v>
      </c>
      <c r="Z10" s="141">
        <v>-100</v>
      </c>
      <c r="AA10" s="225">
        <v>18949000</v>
      </c>
    </row>
    <row r="11" spans="1:27" ht="13.5">
      <c r="A11" s="249" t="s">
        <v>148</v>
      </c>
      <c r="B11" s="182"/>
      <c r="C11" s="155">
        <v>1208137</v>
      </c>
      <c r="D11" s="155"/>
      <c r="E11" s="59">
        <v>1179050</v>
      </c>
      <c r="F11" s="60">
        <v>1649000</v>
      </c>
      <c r="G11" s="60"/>
      <c r="H11" s="60">
        <v>1122588</v>
      </c>
      <c r="I11" s="60">
        <v>949096</v>
      </c>
      <c r="J11" s="60">
        <v>949096</v>
      </c>
      <c r="K11" s="60">
        <v>949096</v>
      </c>
      <c r="L11" s="60">
        <v>1569277</v>
      </c>
      <c r="M11" s="60">
        <v>2556424</v>
      </c>
      <c r="N11" s="60">
        <v>2556424</v>
      </c>
      <c r="O11" s="60">
        <v>3088043</v>
      </c>
      <c r="P11" s="60"/>
      <c r="Q11" s="60">
        <v>2426888</v>
      </c>
      <c r="R11" s="60">
        <v>2426888</v>
      </c>
      <c r="S11" s="60">
        <v>2483781</v>
      </c>
      <c r="T11" s="60">
        <v>2483781</v>
      </c>
      <c r="U11" s="60"/>
      <c r="V11" s="60">
        <v>2483781</v>
      </c>
      <c r="W11" s="60">
        <v>2483781</v>
      </c>
      <c r="X11" s="60">
        <v>1649000</v>
      </c>
      <c r="Y11" s="60">
        <v>834781</v>
      </c>
      <c r="Z11" s="140">
        <v>50.62</v>
      </c>
      <c r="AA11" s="62">
        <v>1649000</v>
      </c>
    </row>
    <row r="12" spans="1:27" ht="13.5">
      <c r="A12" s="250" t="s">
        <v>56</v>
      </c>
      <c r="B12" s="251"/>
      <c r="C12" s="168">
        <f aca="true" t="shared" si="0" ref="C12:Y12">SUM(C6:C11)</f>
        <v>66410483</v>
      </c>
      <c r="D12" s="168">
        <f>SUM(D6:D11)</f>
        <v>0</v>
      </c>
      <c r="E12" s="72">
        <f t="shared" si="0"/>
        <v>899676637</v>
      </c>
      <c r="F12" s="73">
        <f t="shared" si="0"/>
        <v>127974000</v>
      </c>
      <c r="G12" s="73">
        <f t="shared" si="0"/>
        <v>0</v>
      </c>
      <c r="H12" s="73">
        <f t="shared" si="0"/>
        <v>230311165</v>
      </c>
      <c r="I12" s="73">
        <f t="shared" si="0"/>
        <v>224701971</v>
      </c>
      <c r="J12" s="73">
        <f t="shared" si="0"/>
        <v>224701971</v>
      </c>
      <c r="K12" s="73">
        <f t="shared" si="0"/>
        <v>224701971</v>
      </c>
      <c r="L12" s="73">
        <f t="shared" si="0"/>
        <v>206363962</v>
      </c>
      <c r="M12" s="73">
        <f t="shared" si="0"/>
        <v>184642518</v>
      </c>
      <c r="N12" s="73">
        <f t="shared" si="0"/>
        <v>184642518</v>
      </c>
      <c r="O12" s="73">
        <f t="shared" si="0"/>
        <v>165277352</v>
      </c>
      <c r="P12" s="73">
        <f t="shared" si="0"/>
        <v>0</v>
      </c>
      <c r="Q12" s="73">
        <f t="shared" si="0"/>
        <v>163882598</v>
      </c>
      <c r="R12" s="73">
        <f t="shared" si="0"/>
        <v>163882598</v>
      </c>
      <c r="S12" s="73">
        <f t="shared" si="0"/>
        <v>152196783</v>
      </c>
      <c r="T12" s="73">
        <f t="shared" si="0"/>
        <v>152196783</v>
      </c>
      <c r="U12" s="73">
        <f t="shared" si="0"/>
        <v>0</v>
      </c>
      <c r="V12" s="73">
        <f t="shared" si="0"/>
        <v>152196783</v>
      </c>
      <c r="W12" s="73">
        <f t="shared" si="0"/>
        <v>152196783</v>
      </c>
      <c r="X12" s="73">
        <f t="shared" si="0"/>
        <v>127974000</v>
      </c>
      <c r="Y12" s="73">
        <f t="shared" si="0"/>
        <v>24222783</v>
      </c>
      <c r="Z12" s="170">
        <f>+IF(X12&lt;&gt;0,+(Y12/X12)*100,0)</f>
        <v>18.927893947208027</v>
      </c>
      <c r="AA12" s="74">
        <f>SUM(AA6:AA11)</f>
        <v>127974000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63927000</v>
      </c>
      <c r="D17" s="155"/>
      <c r="E17" s="59">
        <v>63927000</v>
      </c>
      <c r="F17" s="60">
        <v>62801000</v>
      </c>
      <c r="G17" s="60"/>
      <c r="H17" s="60"/>
      <c r="I17" s="60"/>
      <c r="J17" s="60"/>
      <c r="K17" s="60"/>
      <c r="L17" s="60">
        <v>63257000</v>
      </c>
      <c r="M17" s="60"/>
      <c r="N17" s="60"/>
      <c r="O17" s="60"/>
      <c r="P17" s="60"/>
      <c r="Q17" s="60">
        <v>63257000</v>
      </c>
      <c r="R17" s="60">
        <v>63257000</v>
      </c>
      <c r="S17" s="60">
        <v>63257000</v>
      </c>
      <c r="T17" s="60">
        <v>63257000</v>
      </c>
      <c r="U17" s="60"/>
      <c r="V17" s="60">
        <v>63257000</v>
      </c>
      <c r="W17" s="60">
        <v>63257000</v>
      </c>
      <c r="X17" s="60">
        <v>62801000</v>
      </c>
      <c r="Y17" s="60">
        <v>456000</v>
      </c>
      <c r="Z17" s="140">
        <v>0.73</v>
      </c>
      <c r="AA17" s="62">
        <v>62801000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424208326</v>
      </c>
      <c r="D19" s="155"/>
      <c r="E19" s="59">
        <v>523600000</v>
      </c>
      <c r="F19" s="60">
        <v>523600000</v>
      </c>
      <c r="G19" s="60"/>
      <c r="H19" s="60">
        <v>421955365</v>
      </c>
      <c r="I19" s="60">
        <v>421956065</v>
      </c>
      <c r="J19" s="60">
        <v>421956065</v>
      </c>
      <c r="K19" s="60">
        <v>421956065</v>
      </c>
      <c r="L19" s="60">
        <v>480734696</v>
      </c>
      <c r="M19" s="60">
        <v>481124346</v>
      </c>
      <c r="N19" s="60">
        <v>481124346</v>
      </c>
      <c r="O19" s="60">
        <v>406635819</v>
      </c>
      <c r="P19" s="60"/>
      <c r="Q19" s="60">
        <v>400222249</v>
      </c>
      <c r="R19" s="60">
        <v>400222249</v>
      </c>
      <c r="S19" s="60">
        <v>400400737</v>
      </c>
      <c r="T19" s="60">
        <v>400400737</v>
      </c>
      <c r="U19" s="60"/>
      <c r="V19" s="60">
        <v>400400737</v>
      </c>
      <c r="W19" s="60">
        <v>400400737</v>
      </c>
      <c r="X19" s="60">
        <v>523600000</v>
      </c>
      <c r="Y19" s="60">
        <v>-123199263</v>
      </c>
      <c r="Z19" s="140">
        <v>-23.53</v>
      </c>
      <c r="AA19" s="62">
        <v>523600000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2786945</v>
      </c>
      <c r="F22" s="60">
        <v>2787000</v>
      </c>
      <c r="G22" s="60"/>
      <c r="H22" s="60">
        <v>-1</v>
      </c>
      <c r="I22" s="60">
        <v>-1</v>
      </c>
      <c r="J22" s="60">
        <v>-1</v>
      </c>
      <c r="K22" s="60">
        <v>-1</v>
      </c>
      <c r="L22" s="60"/>
      <c r="M22" s="60"/>
      <c r="N22" s="60"/>
      <c r="O22" s="60">
        <v>-1</v>
      </c>
      <c r="P22" s="60"/>
      <c r="Q22" s="60"/>
      <c r="R22" s="60"/>
      <c r="S22" s="60">
        <v>-1</v>
      </c>
      <c r="T22" s="60">
        <v>-1</v>
      </c>
      <c r="U22" s="60"/>
      <c r="V22" s="60">
        <v>-1</v>
      </c>
      <c r="W22" s="60">
        <v>-1</v>
      </c>
      <c r="X22" s="60">
        <v>2787000</v>
      </c>
      <c r="Y22" s="60">
        <v>-2787001</v>
      </c>
      <c r="Z22" s="140">
        <v>-100</v>
      </c>
      <c r="AA22" s="62">
        <v>2787000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>
        <v>63927000</v>
      </c>
      <c r="I23" s="159">
        <v>63927000</v>
      </c>
      <c r="J23" s="60">
        <v>63927000</v>
      </c>
      <c r="K23" s="159">
        <v>63927000</v>
      </c>
      <c r="L23" s="159"/>
      <c r="M23" s="60">
        <v>63257000</v>
      </c>
      <c r="N23" s="159">
        <v>63257000</v>
      </c>
      <c r="O23" s="159">
        <v>76740718</v>
      </c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488135326</v>
      </c>
      <c r="D24" s="168">
        <f>SUM(D15:D23)</f>
        <v>0</v>
      </c>
      <c r="E24" s="76">
        <f t="shared" si="1"/>
        <v>590313945</v>
      </c>
      <c r="F24" s="77">
        <f t="shared" si="1"/>
        <v>589188000</v>
      </c>
      <c r="G24" s="77">
        <f t="shared" si="1"/>
        <v>0</v>
      </c>
      <c r="H24" s="77">
        <f t="shared" si="1"/>
        <v>485882364</v>
      </c>
      <c r="I24" s="77">
        <f t="shared" si="1"/>
        <v>485883064</v>
      </c>
      <c r="J24" s="77">
        <f t="shared" si="1"/>
        <v>485883064</v>
      </c>
      <c r="K24" s="77">
        <f t="shared" si="1"/>
        <v>485883064</v>
      </c>
      <c r="L24" s="77">
        <f t="shared" si="1"/>
        <v>543991696</v>
      </c>
      <c r="M24" s="77">
        <f t="shared" si="1"/>
        <v>544381346</v>
      </c>
      <c r="N24" s="77">
        <f t="shared" si="1"/>
        <v>544381346</v>
      </c>
      <c r="O24" s="77">
        <f t="shared" si="1"/>
        <v>483376536</v>
      </c>
      <c r="P24" s="77">
        <f t="shared" si="1"/>
        <v>0</v>
      </c>
      <c r="Q24" s="77">
        <f t="shared" si="1"/>
        <v>463479249</v>
      </c>
      <c r="R24" s="77">
        <f t="shared" si="1"/>
        <v>463479249</v>
      </c>
      <c r="S24" s="77">
        <f t="shared" si="1"/>
        <v>463657736</v>
      </c>
      <c r="T24" s="77">
        <f t="shared" si="1"/>
        <v>463657736</v>
      </c>
      <c r="U24" s="77">
        <f t="shared" si="1"/>
        <v>0</v>
      </c>
      <c r="V24" s="77">
        <f t="shared" si="1"/>
        <v>463657736</v>
      </c>
      <c r="W24" s="77">
        <f t="shared" si="1"/>
        <v>463657736</v>
      </c>
      <c r="X24" s="77">
        <f t="shared" si="1"/>
        <v>589188000</v>
      </c>
      <c r="Y24" s="77">
        <f t="shared" si="1"/>
        <v>-125530264</v>
      </c>
      <c r="Z24" s="212">
        <f>+IF(X24&lt;&gt;0,+(Y24/X24)*100,0)</f>
        <v>-21.305638268260722</v>
      </c>
      <c r="AA24" s="79">
        <f>SUM(AA15:AA23)</f>
        <v>589188000</v>
      </c>
    </row>
    <row r="25" spans="1:27" ht="13.5">
      <c r="A25" s="250" t="s">
        <v>159</v>
      </c>
      <c r="B25" s="251"/>
      <c r="C25" s="168">
        <f aca="true" t="shared" si="2" ref="C25:Y25">+C12+C24</f>
        <v>554545809</v>
      </c>
      <c r="D25" s="168">
        <f>+D12+D24</f>
        <v>0</v>
      </c>
      <c r="E25" s="72">
        <f t="shared" si="2"/>
        <v>1489990582</v>
      </c>
      <c r="F25" s="73">
        <f t="shared" si="2"/>
        <v>717162000</v>
      </c>
      <c r="G25" s="73">
        <f t="shared" si="2"/>
        <v>0</v>
      </c>
      <c r="H25" s="73">
        <f t="shared" si="2"/>
        <v>716193529</v>
      </c>
      <c r="I25" s="73">
        <f t="shared" si="2"/>
        <v>710585035</v>
      </c>
      <c r="J25" s="73">
        <f t="shared" si="2"/>
        <v>710585035</v>
      </c>
      <c r="K25" s="73">
        <f t="shared" si="2"/>
        <v>710585035</v>
      </c>
      <c r="L25" s="73">
        <f t="shared" si="2"/>
        <v>750355658</v>
      </c>
      <c r="M25" s="73">
        <f t="shared" si="2"/>
        <v>729023864</v>
      </c>
      <c r="N25" s="73">
        <f t="shared" si="2"/>
        <v>729023864</v>
      </c>
      <c r="O25" s="73">
        <f t="shared" si="2"/>
        <v>648653888</v>
      </c>
      <c r="P25" s="73">
        <f t="shared" si="2"/>
        <v>0</v>
      </c>
      <c r="Q25" s="73">
        <f t="shared" si="2"/>
        <v>627361847</v>
      </c>
      <c r="R25" s="73">
        <f t="shared" si="2"/>
        <v>627361847</v>
      </c>
      <c r="S25" s="73">
        <f t="shared" si="2"/>
        <v>615854519</v>
      </c>
      <c r="T25" s="73">
        <f t="shared" si="2"/>
        <v>615854519</v>
      </c>
      <c r="U25" s="73">
        <f t="shared" si="2"/>
        <v>0</v>
      </c>
      <c r="V25" s="73">
        <f t="shared" si="2"/>
        <v>615854519</v>
      </c>
      <c r="W25" s="73">
        <f t="shared" si="2"/>
        <v>615854519</v>
      </c>
      <c r="X25" s="73">
        <f t="shared" si="2"/>
        <v>717162000</v>
      </c>
      <c r="Y25" s="73">
        <f t="shared" si="2"/>
        <v>-101307481</v>
      </c>
      <c r="Z25" s="170">
        <f>+IF(X25&lt;&gt;0,+(Y25/X25)*100,0)</f>
        <v>-14.126164102392485</v>
      </c>
      <c r="AA25" s="74">
        <f>+AA12+AA24</f>
        <v>717162000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23209020</v>
      </c>
      <c r="I29" s="60"/>
      <c r="J29" s="60"/>
      <c r="K29" s="60"/>
      <c r="L29" s="60"/>
      <c r="M29" s="60"/>
      <c r="N29" s="60"/>
      <c r="O29" s="60">
        <v>21714376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2239286</v>
      </c>
      <c r="D31" s="155"/>
      <c r="E31" s="59">
        <v>2151202</v>
      </c>
      <c r="F31" s="60">
        <v>210080000</v>
      </c>
      <c r="G31" s="60"/>
      <c r="H31" s="60">
        <v>2239281</v>
      </c>
      <c r="I31" s="60">
        <v>2239280</v>
      </c>
      <c r="J31" s="60">
        <v>2239280</v>
      </c>
      <c r="K31" s="60">
        <v>2239280</v>
      </c>
      <c r="L31" s="60">
        <v>2257351</v>
      </c>
      <c r="M31" s="60">
        <v>2287899</v>
      </c>
      <c r="N31" s="60">
        <v>2287899</v>
      </c>
      <c r="O31" s="60">
        <v>143308806</v>
      </c>
      <c r="P31" s="60"/>
      <c r="Q31" s="60">
        <v>2282488</v>
      </c>
      <c r="R31" s="60">
        <v>2282488</v>
      </c>
      <c r="S31" s="60">
        <v>2311526</v>
      </c>
      <c r="T31" s="60">
        <v>2311526</v>
      </c>
      <c r="U31" s="60"/>
      <c r="V31" s="60">
        <v>2311526</v>
      </c>
      <c r="W31" s="60">
        <v>2311526</v>
      </c>
      <c r="X31" s="60">
        <v>210080000</v>
      </c>
      <c r="Y31" s="60">
        <v>-207768474</v>
      </c>
      <c r="Z31" s="140">
        <v>-98.9</v>
      </c>
      <c r="AA31" s="62">
        <v>210080000</v>
      </c>
    </row>
    <row r="32" spans="1:27" ht="13.5">
      <c r="A32" s="249" t="s">
        <v>164</v>
      </c>
      <c r="B32" s="182"/>
      <c r="C32" s="155">
        <v>111741800</v>
      </c>
      <c r="D32" s="155"/>
      <c r="E32" s="59">
        <v>94228000</v>
      </c>
      <c r="F32" s="60">
        <v>74228000</v>
      </c>
      <c r="G32" s="60"/>
      <c r="H32" s="60">
        <v>171800647</v>
      </c>
      <c r="I32" s="60">
        <v>196852155</v>
      </c>
      <c r="J32" s="60">
        <v>196852155</v>
      </c>
      <c r="K32" s="60">
        <v>196852155</v>
      </c>
      <c r="L32" s="60">
        <v>253340555</v>
      </c>
      <c r="M32" s="60">
        <v>208691828</v>
      </c>
      <c r="N32" s="60">
        <v>208691828</v>
      </c>
      <c r="O32" s="60">
        <v>73358695</v>
      </c>
      <c r="P32" s="60"/>
      <c r="Q32" s="60">
        <v>230453980</v>
      </c>
      <c r="R32" s="60">
        <v>230453980</v>
      </c>
      <c r="S32" s="60">
        <v>224366306</v>
      </c>
      <c r="T32" s="60">
        <v>224366306</v>
      </c>
      <c r="U32" s="60"/>
      <c r="V32" s="60">
        <v>224366306</v>
      </c>
      <c r="W32" s="60">
        <v>224366306</v>
      </c>
      <c r="X32" s="60">
        <v>74228000</v>
      </c>
      <c r="Y32" s="60">
        <v>150138306</v>
      </c>
      <c r="Z32" s="140">
        <v>202.27</v>
      </c>
      <c r="AA32" s="62">
        <v>74228000</v>
      </c>
    </row>
    <row r="33" spans="1:27" ht="13.5">
      <c r="A33" s="249" t="s">
        <v>165</v>
      </c>
      <c r="B33" s="182"/>
      <c r="C33" s="155">
        <v>605238</v>
      </c>
      <c r="D33" s="155"/>
      <c r="E33" s="59">
        <v>8146380</v>
      </c>
      <c r="F33" s="60">
        <v>216075000</v>
      </c>
      <c r="G33" s="60"/>
      <c r="H33" s="60">
        <v>11139132</v>
      </c>
      <c r="I33" s="60">
        <v>23641779</v>
      </c>
      <c r="J33" s="60">
        <v>23641779</v>
      </c>
      <c r="K33" s="60">
        <v>23641779</v>
      </c>
      <c r="L33" s="60">
        <v>924099</v>
      </c>
      <c r="M33" s="60">
        <v>10393386</v>
      </c>
      <c r="N33" s="60">
        <v>10393386</v>
      </c>
      <c r="O33" s="60">
        <v>10393386</v>
      </c>
      <c r="P33" s="60"/>
      <c r="Q33" s="60">
        <v>3188664</v>
      </c>
      <c r="R33" s="60">
        <v>3188664</v>
      </c>
      <c r="S33" s="60">
        <v>3188665</v>
      </c>
      <c r="T33" s="60">
        <v>3188665</v>
      </c>
      <c r="U33" s="60"/>
      <c r="V33" s="60">
        <v>3188665</v>
      </c>
      <c r="W33" s="60">
        <v>3188665</v>
      </c>
      <c r="X33" s="60">
        <v>216075000</v>
      </c>
      <c r="Y33" s="60">
        <v>-212886335</v>
      </c>
      <c r="Z33" s="140">
        <v>-98.52</v>
      </c>
      <c r="AA33" s="62">
        <v>216075000</v>
      </c>
    </row>
    <row r="34" spans="1:27" ht="13.5">
      <c r="A34" s="250" t="s">
        <v>58</v>
      </c>
      <c r="B34" s="251"/>
      <c r="C34" s="168">
        <f aca="true" t="shared" si="3" ref="C34:Y34">SUM(C29:C33)</f>
        <v>114586324</v>
      </c>
      <c r="D34" s="168">
        <f>SUM(D29:D33)</f>
        <v>0</v>
      </c>
      <c r="E34" s="72">
        <f t="shared" si="3"/>
        <v>104525582</v>
      </c>
      <c r="F34" s="73">
        <f t="shared" si="3"/>
        <v>500383000</v>
      </c>
      <c r="G34" s="73">
        <f t="shared" si="3"/>
        <v>0</v>
      </c>
      <c r="H34" s="73">
        <f t="shared" si="3"/>
        <v>208388080</v>
      </c>
      <c r="I34" s="73">
        <f t="shared" si="3"/>
        <v>222733214</v>
      </c>
      <c r="J34" s="73">
        <f t="shared" si="3"/>
        <v>222733214</v>
      </c>
      <c r="K34" s="73">
        <f t="shared" si="3"/>
        <v>222733214</v>
      </c>
      <c r="L34" s="73">
        <f t="shared" si="3"/>
        <v>256522005</v>
      </c>
      <c r="M34" s="73">
        <f t="shared" si="3"/>
        <v>221373113</v>
      </c>
      <c r="N34" s="73">
        <f t="shared" si="3"/>
        <v>221373113</v>
      </c>
      <c r="O34" s="73">
        <f t="shared" si="3"/>
        <v>248775263</v>
      </c>
      <c r="P34" s="73">
        <f t="shared" si="3"/>
        <v>0</v>
      </c>
      <c r="Q34" s="73">
        <f t="shared" si="3"/>
        <v>235925132</v>
      </c>
      <c r="R34" s="73">
        <f t="shared" si="3"/>
        <v>235925132</v>
      </c>
      <c r="S34" s="73">
        <f t="shared" si="3"/>
        <v>229866497</v>
      </c>
      <c r="T34" s="73">
        <f t="shared" si="3"/>
        <v>229866497</v>
      </c>
      <c r="U34" s="73">
        <f t="shared" si="3"/>
        <v>0</v>
      </c>
      <c r="V34" s="73">
        <f t="shared" si="3"/>
        <v>229866497</v>
      </c>
      <c r="W34" s="73">
        <f t="shared" si="3"/>
        <v>229866497</v>
      </c>
      <c r="X34" s="73">
        <f t="shared" si="3"/>
        <v>500383000</v>
      </c>
      <c r="Y34" s="73">
        <f t="shared" si="3"/>
        <v>-270516503</v>
      </c>
      <c r="Z34" s="170">
        <f>+IF(X34&lt;&gt;0,+(Y34/X34)*100,0)</f>
        <v>-54.061889192878255</v>
      </c>
      <c r="AA34" s="74">
        <f>SUM(AA29:AA33)</f>
        <v>500383000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>
        <v>3316554</v>
      </c>
      <c r="M37" s="60"/>
      <c r="N37" s="60"/>
      <c r="O37" s="60"/>
      <c r="P37" s="60"/>
      <c r="Q37" s="60">
        <v>3316554</v>
      </c>
      <c r="R37" s="60">
        <v>3316554</v>
      </c>
      <c r="S37" s="60">
        <v>3316554</v>
      </c>
      <c r="T37" s="60">
        <v>3316554</v>
      </c>
      <c r="U37" s="60"/>
      <c r="V37" s="60">
        <v>3316554</v>
      </c>
      <c r="W37" s="60">
        <v>3316554</v>
      </c>
      <c r="X37" s="60"/>
      <c r="Y37" s="60">
        <v>3316554</v>
      </c>
      <c r="Z37" s="140"/>
      <c r="AA37" s="62"/>
    </row>
    <row r="38" spans="1:27" ht="13.5">
      <c r="A38" s="249" t="s">
        <v>165</v>
      </c>
      <c r="B38" s="182"/>
      <c r="C38" s="155">
        <v>3316554</v>
      </c>
      <c r="D38" s="155"/>
      <c r="E38" s="59">
        <v>3249000</v>
      </c>
      <c r="F38" s="60">
        <v>216075000</v>
      </c>
      <c r="G38" s="60"/>
      <c r="H38" s="60">
        <v>3316554</v>
      </c>
      <c r="I38" s="60">
        <v>3316554</v>
      </c>
      <c r="J38" s="60">
        <v>3316554</v>
      </c>
      <c r="K38" s="60">
        <v>3316554</v>
      </c>
      <c r="L38" s="60"/>
      <c r="M38" s="60">
        <v>3316554</v>
      </c>
      <c r="N38" s="60">
        <v>3316554</v>
      </c>
      <c r="O38" s="60">
        <v>3316554</v>
      </c>
      <c r="P38" s="60"/>
      <c r="Q38" s="60"/>
      <c r="R38" s="60"/>
      <c r="S38" s="60"/>
      <c r="T38" s="60"/>
      <c r="U38" s="60"/>
      <c r="V38" s="60"/>
      <c r="W38" s="60"/>
      <c r="X38" s="60">
        <v>216075000</v>
      </c>
      <c r="Y38" s="60">
        <v>-216075000</v>
      </c>
      <c r="Z38" s="140">
        <v>-100</v>
      </c>
      <c r="AA38" s="62">
        <v>216075000</v>
      </c>
    </row>
    <row r="39" spans="1:27" ht="13.5">
      <c r="A39" s="250" t="s">
        <v>59</v>
      </c>
      <c r="B39" s="253"/>
      <c r="C39" s="168">
        <f aca="true" t="shared" si="4" ref="C39:Y39">SUM(C37:C38)</f>
        <v>3316554</v>
      </c>
      <c r="D39" s="168">
        <f>SUM(D37:D38)</f>
        <v>0</v>
      </c>
      <c r="E39" s="76">
        <f t="shared" si="4"/>
        <v>3249000</v>
      </c>
      <c r="F39" s="77">
        <f t="shared" si="4"/>
        <v>216075000</v>
      </c>
      <c r="G39" s="77">
        <f t="shared" si="4"/>
        <v>0</v>
      </c>
      <c r="H39" s="77">
        <f t="shared" si="4"/>
        <v>3316554</v>
      </c>
      <c r="I39" s="77">
        <f t="shared" si="4"/>
        <v>3316554</v>
      </c>
      <c r="J39" s="77">
        <f t="shared" si="4"/>
        <v>3316554</v>
      </c>
      <c r="K39" s="77">
        <f t="shared" si="4"/>
        <v>3316554</v>
      </c>
      <c r="L39" s="77">
        <f t="shared" si="4"/>
        <v>3316554</v>
      </c>
      <c r="M39" s="77">
        <f t="shared" si="4"/>
        <v>3316554</v>
      </c>
      <c r="N39" s="77">
        <f t="shared" si="4"/>
        <v>3316554</v>
      </c>
      <c r="O39" s="77">
        <f t="shared" si="4"/>
        <v>3316554</v>
      </c>
      <c r="P39" s="77">
        <f t="shared" si="4"/>
        <v>0</v>
      </c>
      <c r="Q39" s="77">
        <f t="shared" si="4"/>
        <v>3316554</v>
      </c>
      <c r="R39" s="77">
        <f t="shared" si="4"/>
        <v>3316554</v>
      </c>
      <c r="S39" s="77">
        <f t="shared" si="4"/>
        <v>3316554</v>
      </c>
      <c r="T39" s="77">
        <f t="shared" si="4"/>
        <v>3316554</v>
      </c>
      <c r="U39" s="77">
        <f t="shared" si="4"/>
        <v>0</v>
      </c>
      <c r="V39" s="77">
        <f t="shared" si="4"/>
        <v>3316554</v>
      </c>
      <c r="W39" s="77">
        <f t="shared" si="4"/>
        <v>3316554</v>
      </c>
      <c r="X39" s="77">
        <f t="shared" si="4"/>
        <v>216075000</v>
      </c>
      <c r="Y39" s="77">
        <f t="shared" si="4"/>
        <v>-212758446</v>
      </c>
      <c r="Z39" s="212">
        <f>+IF(X39&lt;&gt;0,+(Y39/X39)*100,0)</f>
        <v>-98.46509128774731</v>
      </c>
      <c r="AA39" s="79">
        <f>SUM(AA37:AA38)</f>
        <v>216075000</v>
      </c>
    </row>
    <row r="40" spans="1:27" ht="13.5">
      <c r="A40" s="250" t="s">
        <v>167</v>
      </c>
      <c r="B40" s="251"/>
      <c r="C40" s="168">
        <f aca="true" t="shared" si="5" ref="C40:Y40">+C34+C39</f>
        <v>117902878</v>
      </c>
      <c r="D40" s="168">
        <f>+D34+D39</f>
        <v>0</v>
      </c>
      <c r="E40" s="72">
        <f t="shared" si="5"/>
        <v>107774582</v>
      </c>
      <c r="F40" s="73">
        <f t="shared" si="5"/>
        <v>716458000</v>
      </c>
      <c r="G40" s="73">
        <f t="shared" si="5"/>
        <v>0</v>
      </c>
      <c r="H40" s="73">
        <f t="shared" si="5"/>
        <v>211704634</v>
      </c>
      <c r="I40" s="73">
        <f t="shared" si="5"/>
        <v>226049768</v>
      </c>
      <c r="J40" s="73">
        <f t="shared" si="5"/>
        <v>226049768</v>
      </c>
      <c r="K40" s="73">
        <f t="shared" si="5"/>
        <v>226049768</v>
      </c>
      <c r="L40" s="73">
        <f t="shared" si="5"/>
        <v>259838559</v>
      </c>
      <c r="M40" s="73">
        <f t="shared" si="5"/>
        <v>224689667</v>
      </c>
      <c r="N40" s="73">
        <f t="shared" si="5"/>
        <v>224689667</v>
      </c>
      <c r="O40" s="73">
        <f t="shared" si="5"/>
        <v>252091817</v>
      </c>
      <c r="P40" s="73">
        <f t="shared" si="5"/>
        <v>0</v>
      </c>
      <c r="Q40" s="73">
        <f t="shared" si="5"/>
        <v>239241686</v>
      </c>
      <c r="R40" s="73">
        <f t="shared" si="5"/>
        <v>239241686</v>
      </c>
      <c r="S40" s="73">
        <f t="shared" si="5"/>
        <v>233183051</v>
      </c>
      <c r="T40" s="73">
        <f t="shared" si="5"/>
        <v>233183051</v>
      </c>
      <c r="U40" s="73">
        <f t="shared" si="5"/>
        <v>0</v>
      </c>
      <c r="V40" s="73">
        <f t="shared" si="5"/>
        <v>233183051</v>
      </c>
      <c r="W40" s="73">
        <f t="shared" si="5"/>
        <v>233183051</v>
      </c>
      <c r="X40" s="73">
        <f t="shared" si="5"/>
        <v>716458000</v>
      </c>
      <c r="Y40" s="73">
        <f t="shared" si="5"/>
        <v>-483274949</v>
      </c>
      <c r="Z40" s="170">
        <f>+IF(X40&lt;&gt;0,+(Y40/X40)*100,0)</f>
        <v>-67.45335372066471</v>
      </c>
      <c r="AA40" s="74">
        <f>+AA34+AA39</f>
        <v>716458000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436642931</v>
      </c>
      <c r="D42" s="257">
        <f>+D25-D40</f>
        <v>0</v>
      </c>
      <c r="E42" s="258">
        <f t="shared" si="6"/>
        <v>1382216000</v>
      </c>
      <c r="F42" s="259">
        <f t="shared" si="6"/>
        <v>704000</v>
      </c>
      <c r="G42" s="259">
        <f t="shared" si="6"/>
        <v>0</v>
      </c>
      <c r="H42" s="259">
        <f t="shared" si="6"/>
        <v>504488895</v>
      </c>
      <c r="I42" s="259">
        <f t="shared" si="6"/>
        <v>484535267</v>
      </c>
      <c r="J42" s="259">
        <f t="shared" si="6"/>
        <v>484535267</v>
      </c>
      <c r="K42" s="259">
        <f t="shared" si="6"/>
        <v>484535267</v>
      </c>
      <c r="L42" s="259">
        <f t="shared" si="6"/>
        <v>490517099</v>
      </c>
      <c r="M42" s="259">
        <f t="shared" si="6"/>
        <v>504334197</v>
      </c>
      <c r="N42" s="259">
        <f t="shared" si="6"/>
        <v>504334197</v>
      </c>
      <c r="O42" s="259">
        <f t="shared" si="6"/>
        <v>396562071</v>
      </c>
      <c r="P42" s="259">
        <f t="shared" si="6"/>
        <v>0</v>
      </c>
      <c r="Q42" s="259">
        <f t="shared" si="6"/>
        <v>388120161</v>
      </c>
      <c r="R42" s="259">
        <f t="shared" si="6"/>
        <v>388120161</v>
      </c>
      <c r="S42" s="259">
        <f t="shared" si="6"/>
        <v>382671468</v>
      </c>
      <c r="T42" s="259">
        <f t="shared" si="6"/>
        <v>382671468</v>
      </c>
      <c r="U42" s="259">
        <f t="shared" si="6"/>
        <v>0</v>
      </c>
      <c r="V42" s="259">
        <f t="shared" si="6"/>
        <v>382671468</v>
      </c>
      <c r="W42" s="259">
        <f t="shared" si="6"/>
        <v>382671468</v>
      </c>
      <c r="X42" s="259">
        <f t="shared" si="6"/>
        <v>704000</v>
      </c>
      <c r="Y42" s="259">
        <f t="shared" si="6"/>
        <v>381967468</v>
      </c>
      <c r="Z42" s="260">
        <f>+IF(X42&lt;&gt;0,+(Y42/X42)*100,0)</f>
        <v>54256.742613636365</v>
      </c>
      <c r="AA42" s="261">
        <f>+AA25-AA40</f>
        <v>704000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436632241</v>
      </c>
      <c r="D45" s="155"/>
      <c r="E45" s="59">
        <v>704047000</v>
      </c>
      <c r="F45" s="60">
        <v>704000</v>
      </c>
      <c r="G45" s="60"/>
      <c r="H45" s="60">
        <v>67558228</v>
      </c>
      <c r="I45" s="60">
        <v>484535267</v>
      </c>
      <c r="J45" s="60">
        <v>484535267</v>
      </c>
      <c r="K45" s="60">
        <v>484535267</v>
      </c>
      <c r="L45" s="60">
        <v>490517099</v>
      </c>
      <c r="M45" s="60">
        <v>46205891</v>
      </c>
      <c r="N45" s="60">
        <v>46205891</v>
      </c>
      <c r="O45" s="60">
        <v>14263610</v>
      </c>
      <c r="P45" s="60"/>
      <c r="Q45" s="60">
        <v>-100922270</v>
      </c>
      <c r="R45" s="60">
        <v>-100922270</v>
      </c>
      <c r="S45" s="60">
        <v>-106370963</v>
      </c>
      <c r="T45" s="60">
        <v>-106370963</v>
      </c>
      <c r="U45" s="60"/>
      <c r="V45" s="60">
        <v>-106370963</v>
      </c>
      <c r="W45" s="60">
        <v>-106370963</v>
      </c>
      <c r="X45" s="60">
        <v>704000</v>
      </c>
      <c r="Y45" s="60">
        <v>-107074963</v>
      </c>
      <c r="Z45" s="139">
        <v>-15209.51</v>
      </c>
      <c r="AA45" s="62">
        <v>704000</v>
      </c>
    </row>
    <row r="46" spans="1:27" ht="13.5">
      <c r="A46" s="249" t="s">
        <v>171</v>
      </c>
      <c r="B46" s="182"/>
      <c r="C46" s="155">
        <v>10690</v>
      </c>
      <c r="D46" s="155"/>
      <c r="E46" s="59">
        <v>678169000</v>
      </c>
      <c r="F46" s="60"/>
      <c r="G46" s="60"/>
      <c r="H46" s="60">
        <v>436930667</v>
      </c>
      <c r="I46" s="60"/>
      <c r="J46" s="60"/>
      <c r="K46" s="60"/>
      <c r="L46" s="60"/>
      <c r="M46" s="60">
        <v>458128306</v>
      </c>
      <c r="N46" s="60">
        <v>458128306</v>
      </c>
      <c r="O46" s="60">
        <v>382298460</v>
      </c>
      <c r="P46" s="60"/>
      <c r="Q46" s="60">
        <v>489042431</v>
      </c>
      <c r="R46" s="60">
        <v>489042431</v>
      </c>
      <c r="S46" s="60">
        <v>489042432</v>
      </c>
      <c r="T46" s="60">
        <v>489042432</v>
      </c>
      <c r="U46" s="60"/>
      <c r="V46" s="60">
        <v>489042432</v>
      </c>
      <c r="W46" s="60">
        <v>489042432</v>
      </c>
      <c r="X46" s="60"/>
      <c r="Y46" s="60">
        <v>489042432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436642931</v>
      </c>
      <c r="D48" s="217">
        <f>SUM(D45:D47)</f>
        <v>0</v>
      </c>
      <c r="E48" s="264">
        <f t="shared" si="7"/>
        <v>1382216000</v>
      </c>
      <c r="F48" s="219">
        <f t="shared" si="7"/>
        <v>704000</v>
      </c>
      <c r="G48" s="219">
        <f t="shared" si="7"/>
        <v>0</v>
      </c>
      <c r="H48" s="219">
        <f t="shared" si="7"/>
        <v>504488895</v>
      </c>
      <c r="I48" s="219">
        <f t="shared" si="7"/>
        <v>484535267</v>
      </c>
      <c r="J48" s="219">
        <f t="shared" si="7"/>
        <v>484535267</v>
      </c>
      <c r="K48" s="219">
        <f t="shared" si="7"/>
        <v>484535267</v>
      </c>
      <c r="L48" s="219">
        <f t="shared" si="7"/>
        <v>490517099</v>
      </c>
      <c r="M48" s="219">
        <f t="shared" si="7"/>
        <v>504334197</v>
      </c>
      <c r="N48" s="219">
        <f t="shared" si="7"/>
        <v>504334197</v>
      </c>
      <c r="O48" s="219">
        <f t="shared" si="7"/>
        <v>396562070</v>
      </c>
      <c r="P48" s="219">
        <f t="shared" si="7"/>
        <v>0</v>
      </c>
      <c r="Q48" s="219">
        <f t="shared" si="7"/>
        <v>388120161</v>
      </c>
      <c r="R48" s="219">
        <f t="shared" si="7"/>
        <v>388120161</v>
      </c>
      <c r="S48" s="219">
        <f t="shared" si="7"/>
        <v>382671469</v>
      </c>
      <c r="T48" s="219">
        <f t="shared" si="7"/>
        <v>382671469</v>
      </c>
      <c r="U48" s="219">
        <f t="shared" si="7"/>
        <v>0</v>
      </c>
      <c r="V48" s="219">
        <f t="shared" si="7"/>
        <v>382671469</v>
      </c>
      <c r="W48" s="219">
        <f t="shared" si="7"/>
        <v>382671469</v>
      </c>
      <c r="X48" s="219">
        <f t="shared" si="7"/>
        <v>704000</v>
      </c>
      <c r="Y48" s="219">
        <f t="shared" si="7"/>
        <v>381967469</v>
      </c>
      <c r="Z48" s="265">
        <f>+IF(X48&lt;&gt;0,+(Y48/X48)*100,0)</f>
        <v>54256.74275568182</v>
      </c>
      <c r="AA48" s="232">
        <f>SUM(AA45:AA47)</f>
        <v>704000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29251767</v>
      </c>
      <c r="D6" s="155"/>
      <c r="E6" s="59">
        <v>34741000</v>
      </c>
      <c r="F6" s="60">
        <v>34741000</v>
      </c>
      <c r="G6" s="60">
        <v>1698625</v>
      </c>
      <c r="H6" s="60">
        <v>896192</v>
      </c>
      <c r="I6" s="60">
        <v>1669428</v>
      </c>
      <c r="J6" s="60">
        <v>4264245</v>
      </c>
      <c r="K6" s="60">
        <v>1238865</v>
      </c>
      <c r="L6" s="60">
        <v>6336563</v>
      </c>
      <c r="M6" s="60">
        <v>1109829</v>
      </c>
      <c r="N6" s="60">
        <v>8685257</v>
      </c>
      <c r="O6" s="60">
        <v>1667856</v>
      </c>
      <c r="P6" s="60">
        <v>2116015</v>
      </c>
      <c r="Q6" s="60">
        <v>4063349</v>
      </c>
      <c r="R6" s="60">
        <v>7847220</v>
      </c>
      <c r="S6" s="60">
        <v>962646</v>
      </c>
      <c r="T6" s="60">
        <v>777175</v>
      </c>
      <c r="U6" s="60"/>
      <c r="V6" s="60">
        <v>1739821</v>
      </c>
      <c r="W6" s="60">
        <v>22536543</v>
      </c>
      <c r="X6" s="60">
        <v>34741000</v>
      </c>
      <c r="Y6" s="60">
        <v>-12204457</v>
      </c>
      <c r="Z6" s="140">
        <v>-35.13</v>
      </c>
      <c r="AA6" s="62">
        <v>34741000</v>
      </c>
    </row>
    <row r="7" spans="1:27" ht="13.5">
      <c r="A7" s="249" t="s">
        <v>32</v>
      </c>
      <c r="B7" s="182"/>
      <c r="C7" s="155">
        <v>82053809</v>
      </c>
      <c r="D7" s="155"/>
      <c r="E7" s="59">
        <v>140696880</v>
      </c>
      <c r="F7" s="60">
        <v>140696880</v>
      </c>
      <c r="G7" s="60">
        <v>3831392</v>
      </c>
      <c r="H7" s="60">
        <v>4770132</v>
      </c>
      <c r="I7" s="60">
        <v>3310575</v>
      </c>
      <c r="J7" s="60">
        <v>11912099</v>
      </c>
      <c r="K7" s="60">
        <v>3123917</v>
      </c>
      <c r="L7" s="60">
        <v>3812851</v>
      </c>
      <c r="M7" s="60">
        <v>817917</v>
      </c>
      <c r="N7" s="60">
        <v>7754685</v>
      </c>
      <c r="O7" s="60">
        <v>2473584</v>
      </c>
      <c r="P7" s="60">
        <v>4866833</v>
      </c>
      <c r="Q7" s="60">
        <v>5461876</v>
      </c>
      <c r="R7" s="60">
        <v>12802293</v>
      </c>
      <c r="S7" s="60">
        <v>1612279</v>
      </c>
      <c r="T7" s="60">
        <v>2410663</v>
      </c>
      <c r="U7" s="60"/>
      <c r="V7" s="60">
        <v>4022942</v>
      </c>
      <c r="W7" s="60">
        <v>36492019</v>
      </c>
      <c r="X7" s="60">
        <v>140696880</v>
      </c>
      <c r="Y7" s="60">
        <v>-104204861</v>
      </c>
      <c r="Z7" s="140">
        <v>-74.06</v>
      </c>
      <c r="AA7" s="62">
        <v>140696880</v>
      </c>
    </row>
    <row r="8" spans="1:27" ht="13.5">
      <c r="A8" s="249" t="s">
        <v>178</v>
      </c>
      <c r="B8" s="182"/>
      <c r="C8" s="155">
        <v>10286735</v>
      </c>
      <c r="D8" s="155"/>
      <c r="E8" s="59">
        <v>10370000</v>
      </c>
      <c r="F8" s="60">
        <v>10370000</v>
      </c>
      <c r="G8" s="60">
        <v>1050467</v>
      </c>
      <c r="H8" s="60">
        <v>639284</v>
      </c>
      <c r="I8" s="60">
        <v>897127</v>
      </c>
      <c r="J8" s="60">
        <v>2586878</v>
      </c>
      <c r="K8" s="60">
        <v>996473</v>
      </c>
      <c r="L8" s="60">
        <v>750582</v>
      </c>
      <c r="M8" s="60">
        <v>633199</v>
      </c>
      <c r="N8" s="60">
        <v>2380254</v>
      </c>
      <c r="O8" s="60">
        <v>1480890</v>
      </c>
      <c r="P8" s="60">
        <v>311299</v>
      </c>
      <c r="Q8" s="60">
        <v>811172</v>
      </c>
      <c r="R8" s="60">
        <v>2603361</v>
      </c>
      <c r="S8" s="60">
        <v>1063235</v>
      </c>
      <c r="T8" s="60">
        <v>964205</v>
      </c>
      <c r="U8" s="60"/>
      <c r="V8" s="60">
        <v>2027440</v>
      </c>
      <c r="W8" s="60">
        <v>9597933</v>
      </c>
      <c r="X8" s="60">
        <v>10370000</v>
      </c>
      <c r="Y8" s="60">
        <v>-772067</v>
      </c>
      <c r="Z8" s="140">
        <v>-7.45</v>
      </c>
      <c r="AA8" s="62">
        <v>10370000</v>
      </c>
    </row>
    <row r="9" spans="1:27" ht="13.5">
      <c r="A9" s="249" t="s">
        <v>179</v>
      </c>
      <c r="B9" s="182"/>
      <c r="C9" s="155">
        <v>106376001</v>
      </c>
      <c r="D9" s="155"/>
      <c r="E9" s="59">
        <v>133175000</v>
      </c>
      <c r="F9" s="60">
        <v>133175000</v>
      </c>
      <c r="G9" s="60">
        <v>13314417</v>
      </c>
      <c r="H9" s="60">
        <v>533000</v>
      </c>
      <c r="I9" s="60"/>
      <c r="J9" s="60">
        <v>13847417</v>
      </c>
      <c r="K9" s="60"/>
      <c r="L9" s="60">
        <v>43138000</v>
      </c>
      <c r="M9" s="60"/>
      <c r="N9" s="60">
        <v>43138000</v>
      </c>
      <c r="O9" s="60">
        <v>-116850</v>
      </c>
      <c r="P9" s="60">
        <v>170000</v>
      </c>
      <c r="Q9" s="60">
        <v>32053000</v>
      </c>
      <c r="R9" s="60">
        <v>32106150</v>
      </c>
      <c r="S9" s="60"/>
      <c r="T9" s="60"/>
      <c r="U9" s="60"/>
      <c r="V9" s="60"/>
      <c r="W9" s="60">
        <v>89091567</v>
      </c>
      <c r="X9" s="60">
        <v>133175000</v>
      </c>
      <c r="Y9" s="60">
        <v>-44083433</v>
      </c>
      <c r="Z9" s="140">
        <v>-33.1</v>
      </c>
      <c r="AA9" s="62">
        <v>133175000</v>
      </c>
    </row>
    <row r="10" spans="1:27" ht="13.5">
      <c r="A10" s="249" t="s">
        <v>180</v>
      </c>
      <c r="B10" s="182"/>
      <c r="C10" s="155">
        <v>49885399</v>
      </c>
      <c r="D10" s="155"/>
      <c r="E10" s="59">
        <v>44957000</v>
      </c>
      <c r="F10" s="60">
        <v>44957000</v>
      </c>
      <c r="G10" s="60">
        <v>28000000</v>
      </c>
      <c r="H10" s="60"/>
      <c r="I10" s="60"/>
      <c r="J10" s="60">
        <v>28000000</v>
      </c>
      <c r="K10" s="60"/>
      <c r="L10" s="60">
        <v>12000000</v>
      </c>
      <c r="M10" s="60"/>
      <c r="N10" s="60">
        <v>12000000</v>
      </c>
      <c r="O10" s="60"/>
      <c r="P10" s="60"/>
      <c r="Q10" s="60">
        <v>8957000</v>
      </c>
      <c r="R10" s="60">
        <v>8957000</v>
      </c>
      <c r="S10" s="60"/>
      <c r="T10" s="60"/>
      <c r="U10" s="60"/>
      <c r="V10" s="60"/>
      <c r="W10" s="60">
        <v>48957000</v>
      </c>
      <c r="X10" s="60">
        <v>44957000</v>
      </c>
      <c r="Y10" s="60">
        <v>4000000</v>
      </c>
      <c r="Z10" s="140">
        <v>8.9</v>
      </c>
      <c r="AA10" s="62">
        <v>44957000</v>
      </c>
    </row>
    <row r="11" spans="1:27" ht="13.5">
      <c r="A11" s="249" t="s">
        <v>181</v>
      </c>
      <c r="B11" s="182"/>
      <c r="C11" s="155">
        <v>824987</v>
      </c>
      <c r="D11" s="155"/>
      <c r="E11" s="59">
        <v>550000</v>
      </c>
      <c r="F11" s="60">
        <v>550000</v>
      </c>
      <c r="G11" s="60"/>
      <c r="H11" s="60">
        <v>238427</v>
      </c>
      <c r="I11" s="60">
        <v>207458</v>
      </c>
      <c r="J11" s="60">
        <v>445885</v>
      </c>
      <c r="K11" s="60">
        <v>126789</v>
      </c>
      <c r="L11" s="60">
        <v>80359</v>
      </c>
      <c r="M11" s="60">
        <v>92436</v>
      </c>
      <c r="N11" s="60">
        <v>299584</v>
      </c>
      <c r="O11" s="60">
        <v>80877</v>
      </c>
      <c r="P11" s="60">
        <v>39598</v>
      </c>
      <c r="Q11" s="60">
        <v>15187</v>
      </c>
      <c r="R11" s="60">
        <v>135662</v>
      </c>
      <c r="S11" s="60">
        <v>93758</v>
      </c>
      <c r="T11" s="60">
        <v>67890</v>
      </c>
      <c r="U11" s="60"/>
      <c r="V11" s="60">
        <v>161648</v>
      </c>
      <c r="W11" s="60">
        <v>1042779</v>
      </c>
      <c r="X11" s="60">
        <v>550000</v>
      </c>
      <c r="Y11" s="60">
        <v>492779</v>
      </c>
      <c r="Z11" s="140">
        <v>89.6</v>
      </c>
      <c r="AA11" s="62">
        <v>550000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-237918439</v>
      </c>
      <c r="D14" s="155"/>
      <c r="E14" s="59">
        <v>-307045000</v>
      </c>
      <c r="F14" s="60">
        <v>-307045000</v>
      </c>
      <c r="G14" s="60">
        <v>-17549177</v>
      </c>
      <c r="H14" s="60">
        <v>-27796851</v>
      </c>
      <c r="I14" s="60">
        <v>-28551335</v>
      </c>
      <c r="J14" s="60">
        <v>-73897363</v>
      </c>
      <c r="K14" s="60">
        <v>-28620445</v>
      </c>
      <c r="L14" s="60">
        <v>-29753173</v>
      </c>
      <c r="M14" s="60">
        <v>-24366549</v>
      </c>
      <c r="N14" s="60">
        <v>-82740167</v>
      </c>
      <c r="O14" s="60">
        <v>-21713144</v>
      </c>
      <c r="P14" s="60">
        <v>-21244057</v>
      </c>
      <c r="Q14" s="60">
        <v>-22197984</v>
      </c>
      <c r="R14" s="60">
        <v>-65155185</v>
      </c>
      <c r="S14" s="60">
        <v>-20132871</v>
      </c>
      <c r="T14" s="60">
        <v>-15065156</v>
      </c>
      <c r="U14" s="60"/>
      <c r="V14" s="60">
        <v>-35198027</v>
      </c>
      <c r="W14" s="60">
        <v>-256990742</v>
      </c>
      <c r="X14" s="60">
        <v>-307045000</v>
      </c>
      <c r="Y14" s="60">
        <v>50054258</v>
      </c>
      <c r="Z14" s="140">
        <v>-16.3</v>
      </c>
      <c r="AA14" s="62">
        <v>-307045000</v>
      </c>
    </row>
    <row r="15" spans="1:27" ht="13.5">
      <c r="A15" s="249" t="s">
        <v>40</v>
      </c>
      <c r="B15" s="182"/>
      <c r="C15" s="155">
        <v>-671393</v>
      </c>
      <c r="D15" s="155"/>
      <c r="E15" s="59">
        <v>-160000</v>
      </c>
      <c r="F15" s="60">
        <v>-160000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-160000</v>
      </c>
      <c r="Y15" s="60">
        <v>160000</v>
      </c>
      <c r="Z15" s="140">
        <v>-100</v>
      </c>
      <c r="AA15" s="62">
        <v>-160000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40088866</v>
      </c>
      <c r="D17" s="168">
        <f t="shared" si="0"/>
        <v>0</v>
      </c>
      <c r="E17" s="72">
        <f t="shared" si="0"/>
        <v>57284880</v>
      </c>
      <c r="F17" s="73">
        <f t="shared" si="0"/>
        <v>57284880</v>
      </c>
      <c r="G17" s="73">
        <f t="shared" si="0"/>
        <v>30345724</v>
      </c>
      <c r="H17" s="73">
        <f t="shared" si="0"/>
        <v>-20719816</v>
      </c>
      <c r="I17" s="73">
        <f t="shared" si="0"/>
        <v>-22466747</v>
      </c>
      <c r="J17" s="73">
        <f t="shared" si="0"/>
        <v>-12840839</v>
      </c>
      <c r="K17" s="73">
        <f t="shared" si="0"/>
        <v>-23134401</v>
      </c>
      <c r="L17" s="73">
        <f t="shared" si="0"/>
        <v>36365182</v>
      </c>
      <c r="M17" s="73">
        <f t="shared" si="0"/>
        <v>-21713168</v>
      </c>
      <c r="N17" s="73">
        <f t="shared" si="0"/>
        <v>-8482387</v>
      </c>
      <c r="O17" s="73">
        <f t="shared" si="0"/>
        <v>-16126787</v>
      </c>
      <c r="P17" s="73">
        <f t="shared" si="0"/>
        <v>-13740312</v>
      </c>
      <c r="Q17" s="73">
        <f t="shared" si="0"/>
        <v>29163600</v>
      </c>
      <c r="R17" s="73">
        <f t="shared" si="0"/>
        <v>-703499</v>
      </c>
      <c r="S17" s="73">
        <f t="shared" si="0"/>
        <v>-16400953</v>
      </c>
      <c r="T17" s="73">
        <f t="shared" si="0"/>
        <v>-10845223</v>
      </c>
      <c r="U17" s="73">
        <f t="shared" si="0"/>
        <v>0</v>
      </c>
      <c r="V17" s="73">
        <f t="shared" si="0"/>
        <v>-27246176</v>
      </c>
      <c r="W17" s="73">
        <f t="shared" si="0"/>
        <v>-49272901</v>
      </c>
      <c r="X17" s="73">
        <f t="shared" si="0"/>
        <v>57284880</v>
      </c>
      <c r="Y17" s="73">
        <f t="shared" si="0"/>
        <v>-106557781</v>
      </c>
      <c r="Z17" s="170">
        <f>+IF(X17&lt;&gt;0,+(Y17/X17)*100,0)</f>
        <v>-186.01379805631083</v>
      </c>
      <c r="AA17" s="74">
        <f>SUM(AA6:AA16)</f>
        <v>57284880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355285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11515683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-57292069</v>
      </c>
      <c r="D26" s="155"/>
      <c r="E26" s="59">
        <v>-53994000</v>
      </c>
      <c r="F26" s="60">
        <v>-53994000</v>
      </c>
      <c r="G26" s="60">
        <v>-2219241</v>
      </c>
      <c r="H26" s="60">
        <v>-452839</v>
      </c>
      <c r="I26" s="60">
        <v>-12077152</v>
      </c>
      <c r="J26" s="60">
        <v>-14749232</v>
      </c>
      <c r="K26" s="60">
        <v>-16186588</v>
      </c>
      <c r="L26" s="60">
        <v>-12092602</v>
      </c>
      <c r="M26" s="60">
        <v>-9385429</v>
      </c>
      <c r="N26" s="60">
        <v>-37664619</v>
      </c>
      <c r="O26" s="60"/>
      <c r="P26" s="60"/>
      <c r="Q26" s="60">
        <v>-1438450</v>
      </c>
      <c r="R26" s="60">
        <v>-1438450</v>
      </c>
      <c r="S26" s="60"/>
      <c r="T26" s="60"/>
      <c r="U26" s="60"/>
      <c r="V26" s="60"/>
      <c r="W26" s="60">
        <v>-53852301</v>
      </c>
      <c r="X26" s="60">
        <v>-53994000</v>
      </c>
      <c r="Y26" s="60">
        <v>141699</v>
      </c>
      <c r="Z26" s="140">
        <v>-0.26</v>
      </c>
      <c r="AA26" s="62">
        <v>-53994000</v>
      </c>
    </row>
    <row r="27" spans="1:27" ht="13.5">
      <c r="A27" s="250" t="s">
        <v>192</v>
      </c>
      <c r="B27" s="251"/>
      <c r="C27" s="168">
        <f aca="true" t="shared" si="1" ref="C27:Y27">SUM(C21:C26)</f>
        <v>-45421101</v>
      </c>
      <c r="D27" s="168">
        <f>SUM(D21:D26)</f>
        <v>0</v>
      </c>
      <c r="E27" s="72">
        <f t="shared" si="1"/>
        <v>-53994000</v>
      </c>
      <c r="F27" s="73">
        <f t="shared" si="1"/>
        <v>-53994000</v>
      </c>
      <c r="G27" s="73">
        <f t="shared" si="1"/>
        <v>-2219241</v>
      </c>
      <c r="H27" s="73">
        <f t="shared" si="1"/>
        <v>-452839</v>
      </c>
      <c r="I27" s="73">
        <f t="shared" si="1"/>
        <v>-12077152</v>
      </c>
      <c r="J27" s="73">
        <f t="shared" si="1"/>
        <v>-14749232</v>
      </c>
      <c r="K27" s="73">
        <f t="shared" si="1"/>
        <v>-16186588</v>
      </c>
      <c r="L27" s="73">
        <f t="shared" si="1"/>
        <v>-12092602</v>
      </c>
      <c r="M27" s="73">
        <f t="shared" si="1"/>
        <v>-9385429</v>
      </c>
      <c r="N27" s="73">
        <f t="shared" si="1"/>
        <v>-37664619</v>
      </c>
      <c r="O27" s="73">
        <f t="shared" si="1"/>
        <v>0</v>
      </c>
      <c r="P27" s="73">
        <f t="shared" si="1"/>
        <v>0</v>
      </c>
      <c r="Q27" s="73">
        <f t="shared" si="1"/>
        <v>-1438450</v>
      </c>
      <c r="R27" s="73">
        <f t="shared" si="1"/>
        <v>-1438450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-53852301</v>
      </c>
      <c r="X27" s="73">
        <f t="shared" si="1"/>
        <v>-53994000</v>
      </c>
      <c r="Y27" s="73">
        <f t="shared" si="1"/>
        <v>141699</v>
      </c>
      <c r="Z27" s="170">
        <f>+IF(X27&lt;&gt;0,+(Y27/X27)*100,0)</f>
        <v>-0.2624347149683298</v>
      </c>
      <c r="AA27" s="74">
        <f>SUM(AA21:AA26)</f>
        <v>-53994000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261821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261821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-5070414</v>
      </c>
      <c r="D38" s="153">
        <f>+D17+D27+D36</f>
        <v>0</v>
      </c>
      <c r="E38" s="99">
        <f t="shared" si="3"/>
        <v>3290880</v>
      </c>
      <c r="F38" s="100">
        <f t="shared" si="3"/>
        <v>3290880</v>
      </c>
      <c r="G38" s="100">
        <f t="shared" si="3"/>
        <v>28126483</v>
      </c>
      <c r="H38" s="100">
        <f t="shared" si="3"/>
        <v>-21172655</v>
      </c>
      <c r="I38" s="100">
        <f t="shared" si="3"/>
        <v>-34543899</v>
      </c>
      <c r="J38" s="100">
        <f t="shared" si="3"/>
        <v>-27590071</v>
      </c>
      <c r="K38" s="100">
        <f t="shared" si="3"/>
        <v>-39320989</v>
      </c>
      <c r="L38" s="100">
        <f t="shared" si="3"/>
        <v>24272580</v>
      </c>
      <c r="M38" s="100">
        <f t="shared" si="3"/>
        <v>-31098597</v>
      </c>
      <c r="N38" s="100">
        <f t="shared" si="3"/>
        <v>-46147006</v>
      </c>
      <c r="O38" s="100">
        <f t="shared" si="3"/>
        <v>-16126787</v>
      </c>
      <c r="P38" s="100">
        <f t="shared" si="3"/>
        <v>-13740312</v>
      </c>
      <c r="Q38" s="100">
        <f t="shared" si="3"/>
        <v>27725150</v>
      </c>
      <c r="R38" s="100">
        <f t="shared" si="3"/>
        <v>-2141949</v>
      </c>
      <c r="S38" s="100">
        <f t="shared" si="3"/>
        <v>-16400953</v>
      </c>
      <c r="T38" s="100">
        <f t="shared" si="3"/>
        <v>-10845223</v>
      </c>
      <c r="U38" s="100">
        <f t="shared" si="3"/>
        <v>0</v>
      </c>
      <c r="V38" s="100">
        <f t="shared" si="3"/>
        <v>-27246176</v>
      </c>
      <c r="W38" s="100">
        <f t="shared" si="3"/>
        <v>-103125202</v>
      </c>
      <c r="X38" s="100">
        <f t="shared" si="3"/>
        <v>3290880</v>
      </c>
      <c r="Y38" s="100">
        <f t="shared" si="3"/>
        <v>-106416082</v>
      </c>
      <c r="Z38" s="137">
        <f>+IF(X38&lt;&gt;0,+(Y38/X38)*100,0)</f>
        <v>-3233.6664357253985</v>
      </c>
      <c r="AA38" s="102">
        <f>+AA17+AA27+AA36</f>
        <v>3290880</v>
      </c>
    </row>
    <row r="39" spans="1:27" ht="13.5">
      <c r="A39" s="249" t="s">
        <v>200</v>
      </c>
      <c r="B39" s="182"/>
      <c r="C39" s="153">
        <v>9316654</v>
      </c>
      <c r="D39" s="153"/>
      <c r="E39" s="99">
        <v>11561000</v>
      </c>
      <c r="F39" s="100">
        <v>11561000</v>
      </c>
      <c r="G39" s="100">
        <v>3528759</v>
      </c>
      <c r="H39" s="100">
        <v>31655242</v>
      </c>
      <c r="I39" s="100">
        <v>10482587</v>
      </c>
      <c r="J39" s="100">
        <v>3528759</v>
      </c>
      <c r="K39" s="100">
        <v>-24061312</v>
      </c>
      <c r="L39" s="100">
        <v>-63382301</v>
      </c>
      <c r="M39" s="100">
        <v>-39109721</v>
      </c>
      <c r="N39" s="100">
        <v>-24061312</v>
      </c>
      <c r="O39" s="100">
        <v>-70208318</v>
      </c>
      <c r="P39" s="100">
        <v>-86335105</v>
      </c>
      <c r="Q39" s="100">
        <v>-100075417</v>
      </c>
      <c r="R39" s="100">
        <v>-70208318</v>
      </c>
      <c r="S39" s="100">
        <v>-72350267</v>
      </c>
      <c r="T39" s="100">
        <v>-88751220</v>
      </c>
      <c r="U39" s="100"/>
      <c r="V39" s="100">
        <v>-72350267</v>
      </c>
      <c r="W39" s="100">
        <v>3528759</v>
      </c>
      <c r="X39" s="100">
        <v>11561000</v>
      </c>
      <c r="Y39" s="100">
        <v>-8032241</v>
      </c>
      <c r="Z39" s="137">
        <v>-69.48</v>
      </c>
      <c r="AA39" s="102">
        <v>11561000</v>
      </c>
    </row>
    <row r="40" spans="1:27" ht="13.5">
      <c r="A40" s="269" t="s">
        <v>201</v>
      </c>
      <c r="B40" s="256"/>
      <c r="C40" s="257">
        <v>4246240</v>
      </c>
      <c r="D40" s="257"/>
      <c r="E40" s="258">
        <v>14851880</v>
      </c>
      <c r="F40" s="259">
        <v>14851880</v>
      </c>
      <c r="G40" s="259">
        <v>31655242</v>
      </c>
      <c r="H40" s="259">
        <v>10482587</v>
      </c>
      <c r="I40" s="259">
        <v>-24061312</v>
      </c>
      <c r="J40" s="259">
        <v>-24061312</v>
      </c>
      <c r="K40" s="259">
        <v>-63382301</v>
      </c>
      <c r="L40" s="259">
        <v>-39109721</v>
      </c>
      <c r="M40" s="259">
        <v>-70208318</v>
      </c>
      <c r="N40" s="259">
        <v>-70208318</v>
      </c>
      <c r="O40" s="259">
        <v>-86335105</v>
      </c>
      <c r="P40" s="259">
        <v>-100075417</v>
      </c>
      <c r="Q40" s="259">
        <v>-72350267</v>
      </c>
      <c r="R40" s="259">
        <v>-86335105</v>
      </c>
      <c r="S40" s="259">
        <v>-88751220</v>
      </c>
      <c r="T40" s="259">
        <v>-99596443</v>
      </c>
      <c r="U40" s="259"/>
      <c r="V40" s="259">
        <v>-99596443</v>
      </c>
      <c r="W40" s="259">
        <v>-99596443</v>
      </c>
      <c r="X40" s="259">
        <v>14851880</v>
      </c>
      <c r="Y40" s="259">
        <v>-114448323</v>
      </c>
      <c r="Z40" s="260">
        <v>-770.6</v>
      </c>
      <c r="AA40" s="261">
        <v>14851880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63671800</v>
      </c>
      <c r="D5" s="200">
        <f t="shared" si="0"/>
        <v>0</v>
      </c>
      <c r="E5" s="106">
        <f t="shared" si="0"/>
        <v>53994000</v>
      </c>
      <c r="F5" s="106">
        <f t="shared" si="0"/>
        <v>42338000</v>
      </c>
      <c r="G5" s="106">
        <f t="shared" si="0"/>
        <v>770809</v>
      </c>
      <c r="H5" s="106">
        <f t="shared" si="0"/>
        <v>452839</v>
      </c>
      <c r="I5" s="106">
        <f t="shared" si="0"/>
        <v>11180779</v>
      </c>
      <c r="J5" s="106">
        <f t="shared" si="0"/>
        <v>12404427</v>
      </c>
      <c r="K5" s="106">
        <f t="shared" si="0"/>
        <v>13891846</v>
      </c>
      <c r="L5" s="106">
        <f t="shared" si="0"/>
        <v>8687925</v>
      </c>
      <c r="M5" s="106">
        <f t="shared" si="0"/>
        <v>3787887</v>
      </c>
      <c r="N5" s="106">
        <f t="shared" si="0"/>
        <v>26367658</v>
      </c>
      <c r="O5" s="106">
        <f t="shared" si="0"/>
        <v>351106</v>
      </c>
      <c r="P5" s="106">
        <f t="shared" si="0"/>
        <v>0</v>
      </c>
      <c r="Q5" s="106">
        <f t="shared" si="0"/>
        <v>1438450</v>
      </c>
      <c r="R5" s="106">
        <f t="shared" si="0"/>
        <v>1789556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40561641</v>
      </c>
      <c r="X5" s="106">
        <f t="shared" si="0"/>
        <v>42338000</v>
      </c>
      <c r="Y5" s="106">
        <f t="shared" si="0"/>
        <v>-1776359</v>
      </c>
      <c r="Z5" s="201">
        <f>+IF(X5&lt;&gt;0,+(Y5/X5)*100,0)</f>
        <v>-4.19566110822429</v>
      </c>
      <c r="AA5" s="199">
        <f>SUM(AA11:AA18)</f>
        <v>42338000</v>
      </c>
    </row>
    <row r="6" spans="1:27" ht="13.5">
      <c r="A6" s="291" t="s">
        <v>205</v>
      </c>
      <c r="B6" s="142"/>
      <c r="C6" s="62">
        <v>33033998</v>
      </c>
      <c r="D6" s="156"/>
      <c r="E6" s="60">
        <v>11656000</v>
      </c>
      <c r="F6" s="60"/>
      <c r="G6" s="60"/>
      <c r="H6" s="60">
        <v>186089</v>
      </c>
      <c r="I6" s="60"/>
      <c r="J6" s="60">
        <v>186089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186089</v>
      </c>
      <c r="X6" s="60"/>
      <c r="Y6" s="60">
        <v>186089</v>
      </c>
      <c r="Z6" s="140"/>
      <c r="AA6" s="155"/>
    </row>
    <row r="7" spans="1:27" ht="13.5">
      <c r="A7" s="291" t="s">
        <v>206</v>
      </c>
      <c r="B7" s="142"/>
      <c r="C7" s="62"/>
      <c r="D7" s="156"/>
      <c r="E7" s="60">
        <v>17338000</v>
      </c>
      <c r="F7" s="60">
        <v>17338000</v>
      </c>
      <c r="G7" s="60">
        <v>770809</v>
      </c>
      <c r="H7" s="60">
        <v>266750</v>
      </c>
      <c r="I7" s="60">
        <v>9662612</v>
      </c>
      <c r="J7" s="60">
        <v>10700171</v>
      </c>
      <c r="K7" s="60">
        <v>9662612</v>
      </c>
      <c r="L7" s="60">
        <v>5015436</v>
      </c>
      <c r="M7" s="60">
        <v>95645</v>
      </c>
      <c r="N7" s="60">
        <v>14773693</v>
      </c>
      <c r="O7" s="60"/>
      <c r="P7" s="60"/>
      <c r="Q7" s="60">
        <v>246934</v>
      </c>
      <c r="R7" s="60">
        <v>246934</v>
      </c>
      <c r="S7" s="60"/>
      <c r="T7" s="60"/>
      <c r="U7" s="60"/>
      <c r="V7" s="60"/>
      <c r="W7" s="60">
        <v>25720798</v>
      </c>
      <c r="X7" s="60">
        <v>17338000</v>
      </c>
      <c r="Y7" s="60">
        <v>8382798</v>
      </c>
      <c r="Z7" s="140">
        <v>48.35</v>
      </c>
      <c r="AA7" s="155">
        <v>17338000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1857288</v>
      </c>
      <c r="M10" s="60"/>
      <c r="N10" s="60">
        <v>1857288</v>
      </c>
      <c r="O10" s="60"/>
      <c r="P10" s="60"/>
      <c r="Q10" s="60"/>
      <c r="R10" s="60"/>
      <c r="S10" s="60"/>
      <c r="T10" s="60"/>
      <c r="U10" s="60"/>
      <c r="V10" s="60"/>
      <c r="W10" s="60">
        <v>1857288</v>
      </c>
      <c r="X10" s="60"/>
      <c r="Y10" s="60">
        <v>1857288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33033998</v>
      </c>
      <c r="D11" s="294">
        <f t="shared" si="1"/>
        <v>0</v>
      </c>
      <c r="E11" s="295">
        <f t="shared" si="1"/>
        <v>28994000</v>
      </c>
      <c r="F11" s="295">
        <f t="shared" si="1"/>
        <v>17338000</v>
      </c>
      <c r="G11" s="295">
        <f t="shared" si="1"/>
        <v>770809</v>
      </c>
      <c r="H11" s="295">
        <f t="shared" si="1"/>
        <v>452839</v>
      </c>
      <c r="I11" s="295">
        <f t="shared" si="1"/>
        <v>9662612</v>
      </c>
      <c r="J11" s="295">
        <f t="shared" si="1"/>
        <v>10886260</v>
      </c>
      <c r="K11" s="295">
        <f t="shared" si="1"/>
        <v>9662612</v>
      </c>
      <c r="L11" s="295">
        <f t="shared" si="1"/>
        <v>6872724</v>
      </c>
      <c r="M11" s="295">
        <f t="shared" si="1"/>
        <v>95645</v>
      </c>
      <c r="N11" s="295">
        <f t="shared" si="1"/>
        <v>16630981</v>
      </c>
      <c r="O11" s="295">
        <f t="shared" si="1"/>
        <v>0</v>
      </c>
      <c r="P11" s="295">
        <f t="shared" si="1"/>
        <v>0</v>
      </c>
      <c r="Q11" s="295">
        <f t="shared" si="1"/>
        <v>246934</v>
      </c>
      <c r="R11" s="295">
        <f t="shared" si="1"/>
        <v>246934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27764175</v>
      </c>
      <c r="X11" s="295">
        <f t="shared" si="1"/>
        <v>17338000</v>
      </c>
      <c r="Y11" s="295">
        <f t="shared" si="1"/>
        <v>10426175</v>
      </c>
      <c r="Z11" s="296">
        <f>+IF(X11&lt;&gt;0,+(Y11/X11)*100,0)</f>
        <v>60.1348194716807</v>
      </c>
      <c r="AA11" s="297">
        <f>SUM(AA6:AA10)</f>
        <v>17338000</v>
      </c>
    </row>
    <row r="12" spans="1:27" ht="13.5">
      <c r="A12" s="298" t="s">
        <v>211</v>
      </c>
      <c r="B12" s="136"/>
      <c r="C12" s="62">
        <v>16851002</v>
      </c>
      <c r="D12" s="156"/>
      <c r="E12" s="60">
        <v>24500000</v>
      </c>
      <c r="F12" s="60">
        <v>24500000</v>
      </c>
      <c r="G12" s="60"/>
      <c r="H12" s="60"/>
      <c r="I12" s="60">
        <v>1518167</v>
      </c>
      <c r="J12" s="60">
        <v>1518167</v>
      </c>
      <c r="K12" s="60">
        <v>4229234</v>
      </c>
      <c r="L12" s="60">
        <v>1815201</v>
      </c>
      <c r="M12" s="60">
        <v>3692242</v>
      </c>
      <c r="N12" s="60">
        <v>9736677</v>
      </c>
      <c r="O12" s="60">
        <v>351106</v>
      </c>
      <c r="P12" s="60"/>
      <c r="Q12" s="60">
        <v>1191516</v>
      </c>
      <c r="R12" s="60">
        <v>1542622</v>
      </c>
      <c r="S12" s="60"/>
      <c r="T12" s="60"/>
      <c r="U12" s="60"/>
      <c r="V12" s="60"/>
      <c r="W12" s="60">
        <v>12797466</v>
      </c>
      <c r="X12" s="60">
        <v>24500000</v>
      </c>
      <c r="Y12" s="60">
        <v>-11702534</v>
      </c>
      <c r="Z12" s="140">
        <v>-47.77</v>
      </c>
      <c r="AA12" s="155">
        <v>24500000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13786800</v>
      </c>
      <c r="D15" s="156"/>
      <c r="E15" s="60">
        <v>500000</v>
      </c>
      <c r="F15" s="60">
        <v>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500000</v>
      </c>
      <c r="Y15" s="60">
        <v>-500000</v>
      </c>
      <c r="Z15" s="140">
        <v>-100</v>
      </c>
      <c r="AA15" s="155">
        <v>500000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11656000</v>
      </c>
      <c r="G20" s="100">
        <f t="shared" si="2"/>
        <v>0</v>
      </c>
      <c r="H20" s="100">
        <f t="shared" si="2"/>
        <v>0</v>
      </c>
      <c r="I20" s="100">
        <f t="shared" si="2"/>
        <v>896373</v>
      </c>
      <c r="J20" s="100">
        <f t="shared" si="2"/>
        <v>896373</v>
      </c>
      <c r="K20" s="100">
        <f t="shared" si="2"/>
        <v>2294742</v>
      </c>
      <c r="L20" s="100">
        <f t="shared" si="2"/>
        <v>0</v>
      </c>
      <c r="M20" s="100">
        <f t="shared" si="2"/>
        <v>5597542</v>
      </c>
      <c r="N20" s="100">
        <f t="shared" si="2"/>
        <v>7892284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2001528</v>
      </c>
      <c r="T20" s="100">
        <f t="shared" si="2"/>
        <v>0</v>
      </c>
      <c r="U20" s="100">
        <f t="shared" si="2"/>
        <v>0</v>
      </c>
      <c r="V20" s="100">
        <f t="shared" si="2"/>
        <v>2001528</v>
      </c>
      <c r="W20" s="100">
        <f t="shared" si="2"/>
        <v>10790185</v>
      </c>
      <c r="X20" s="100">
        <f t="shared" si="2"/>
        <v>11656000</v>
      </c>
      <c r="Y20" s="100">
        <f t="shared" si="2"/>
        <v>-865815</v>
      </c>
      <c r="Z20" s="137">
        <f>+IF(X20&lt;&gt;0,+(Y20/X20)*100,0)</f>
        <v>-7.428062800274536</v>
      </c>
      <c r="AA20" s="153">
        <f>SUM(AA26:AA33)</f>
        <v>11656000</v>
      </c>
    </row>
    <row r="21" spans="1:27" ht="13.5">
      <c r="A21" s="291" t="s">
        <v>205</v>
      </c>
      <c r="B21" s="142"/>
      <c r="C21" s="62"/>
      <c r="D21" s="156"/>
      <c r="E21" s="60"/>
      <c r="F21" s="60">
        <v>11656000</v>
      </c>
      <c r="G21" s="60"/>
      <c r="H21" s="60"/>
      <c r="I21" s="60">
        <v>896373</v>
      </c>
      <c r="J21" s="60">
        <v>896373</v>
      </c>
      <c r="K21" s="60">
        <v>2294742</v>
      </c>
      <c r="L21" s="60"/>
      <c r="M21" s="60">
        <v>5597542</v>
      </c>
      <c r="N21" s="60">
        <v>7892284</v>
      </c>
      <c r="O21" s="60"/>
      <c r="P21" s="60"/>
      <c r="Q21" s="60"/>
      <c r="R21" s="60"/>
      <c r="S21" s="60">
        <v>2001528</v>
      </c>
      <c r="T21" s="60"/>
      <c r="U21" s="60"/>
      <c r="V21" s="60">
        <v>2001528</v>
      </c>
      <c r="W21" s="60">
        <v>10790185</v>
      </c>
      <c r="X21" s="60">
        <v>11656000</v>
      </c>
      <c r="Y21" s="60">
        <v>-865815</v>
      </c>
      <c r="Z21" s="140">
        <v>-7.43</v>
      </c>
      <c r="AA21" s="155">
        <v>11656000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11656000</v>
      </c>
      <c r="G26" s="295">
        <f t="shared" si="3"/>
        <v>0</v>
      </c>
      <c r="H26" s="295">
        <f t="shared" si="3"/>
        <v>0</v>
      </c>
      <c r="I26" s="295">
        <f t="shared" si="3"/>
        <v>896373</v>
      </c>
      <c r="J26" s="295">
        <f t="shared" si="3"/>
        <v>896373</v>
      </c>
      <c r="K26" s="295">
        <f t="shared" si="3"/>
        <v>2294742</v>
      </c>
      <c r="L26" s="295">
        <f t="shared" si="3"/>
        <v>0</v>
      </c>
      <c r="M26" s="295">
        <f t="shared" si="3"/>
        <v>5597542</v>
      </c>
      <c r="N26" s="295">
        <f t="shared" si="3"/>
        <v>7892284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2001528</v>
      </c>
      <c r="T26" s="295">
        <f t="shared" si="3"/>
        <v>0</v>
      </c>
      <c r="U26" s="295">
        <f t="shared" si="3"/>
        <v>0</v>
      </c>
      <c r="V26" s="295">
        <f t="shared" si="3"/>
        <v>2001528</v>
      </c>
      <c r="W26" s="295">
        <f t="shared" si="3"/>
        <v>10790185</v>
      </c>
      <c r="X26" s="295">
        <f t="shared" si="3"/>
        <v>11656000</v>
      </c>
      <c r="Y26" s="295">
        <f t="shared" si="3"/>
        <v>-865815</v>
      </c>
      <c r="Z26" s="296">
        <f>+IF(X26&lt;&gt;0,+(Y26/X26)*100,0)</f>
        <v>-7.428062800274536</v>
      </c>
      <c r="AA26" s="297">
        <f>SUM(AA21:AA25)</f>
        <v>11656000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33033998</v>
      </c>
      <c r="D36" s="156">
        <f t="shared" si="4"/>
        <v>0</v>
      </c>
      <c r="E36" s="60">
        <f t="shared" si="4"/>
        <v>11656000</v>
      </c>
      <c r="F36" s="60">
        <f t="shared" si="4"/>
        <v>11656000</v>
      </c>
      <c r="G36" s="60">
        <f t="shared" si="4"/>
        <v>0</v>
      </c>
      <c r="H36" s="60">
        <f t="shared" si="4"/>
        <v>186089</v>
      </c>
      <c r="I36" s="60">
        <f t="shared" si="4"/>
        <v>896373</v>
      </c>
      <c r="J36" s="60">
        <f t="shared" si="4"/>
        <v>1082462</v>
      </c>
      <c r="K36" s="60">
        <f t="shared" si="4"/>
        <v>2294742</v>
      </c>
      <c r="L36" s="60">
        <f t="shared" si="4"/>
        <v>0</v>
      </c>
      <c r="M36" s="60">
        <f t="shared" si="4"/>
        <v>5597542</v>
      </c>
      <c r="N36" s="60">
        <f t="shared" si="4"/>
        <v>7892284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2001528</v>
      </c>
      <c r="T36" s="60">
        <f t="shared" si="4"/>
        <v>0</v>
      </c>
      <c r="U36" s="60">
        <f t="shared" si="4"/>
        <v>0</v>
      </c>
      <c r="V36" s="60">
        <f t="shared" si="4"/>
        <v>2001528</v>
      </c>
      <c r="W36" s="60">
        <f t="shared" si="4"/>
        <v>10976274</v>
      </c>
      <c r="X36" s="60">
        <f t="shared" si="4"/>
        <v>11656000</v>
      </c>
      <c r="Y36" s="60">
        <f t="shared" si="4"/>
        <v>-679726</v>
      </c>
      <c r="Z36" s="140">
        <f aca="true" t="shared" si="5" ref="Z36:Z49">+IF(X36&lt;&gt;0,+(Y36/X36)*100,0)</f>
        <v>-5.831554564172958</v>
      </c>
      <c r="AA36" s="155">
        <f>AA6+AA21</f>
        <v>11656000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17338000</v>
      </c>
      <c r="F37" s="60">
        <f t="shared" si="4"/>
        <v>17338000</v>
      </c>
      <c r="G37" s="60">
        <f t="shared" si="4"/>
        <v>770809</v>
      </c>
      <c r="H37" s="60">
        <f t="shared" si="4"/>
        <v>266750</v>
      </c>
      <c r="I37" s="60">
        <f t="shared" si="4"/>
        <v>9662612</v>
      </c>
      <c r="J37" s="60">
        <f t="shared" si="4"/>
        <v>10700171</v>
      </c>
      <c r="K37" s="60">
        <f t="shared" si="4"/>
        <v>9662612</v>
      </c>
      <c r="L37" s="60">
        <f t="shared" si="4"/>
        <v>5015436</v>
      </c>
      <c r="M37" s="60">
        <f t="shared" si="4"/>
        <v>95645</v>
      </c>
      <c r="N37" s="60">
        <f t="shared" si="4"/>
        <v>14773693</v>
      </c>
      <c r="O37" s="60">
        <f t="shared" si="4"/>
        <v>0</v>
      </c>
      <c r="P37" s="60">
        <f t="shared" si="4"/>
        <v>0</v>
      </c>
      <c r="Q37" s="60">
        <f t="shared" si="4"/>
        <v>246934</v>
      </c>
      <c r="R37" s="60">
        <f t="shared" si="4"/>
        <v>246934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25720798</v>
      </c>
      <c r="X37" s="60">
        <f t="shared" si="4"/>
        <v>17338000</v>
      </c>
      <c r="Y37" s="60">
        <f t="shared" si="4"/>
        <v>8382798</v>
      </c>
      <c r="Z37" s="140">
        <f t="shared" si="5"/>
        <v>48.349279040258395</v>
      </c>
      <c r="AA37" s="155">
        <f>AA7+AA22</f>
        <v>17338000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1857288</v>
      </c>
      <c r="M40" s="60">
        <f t="shared" si="4"/>
        <v>0</v>
      </c>
      <c r="N40" s="60">
        <f t="shared" si="4"/>
        <v>1857288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1857288</v>
      </c>
      <c r="X40" s="60">
        <f t="shared" si="4"/>
        <v>0</v>
      </c>
      <c r="Y40" s="60">
        <f t="shared" si="4"/>
        <v>1857288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33033998</v>
      </c>
      <c r="D41" s="294">
        <f t="shared" si="6"/>
        <v>0</v>
      </c>
      <c r="E41" s="295">
        <f t="shared" si="6"/>
        <v>28994000</v>
      </c>
      <c r="F41" s="295">
        <f t="shared" si="6"/>
        <v>28994000</v>
      </c>
      <c r="G41" s="295">
        <f t="shared" si="6"/>
        <v>770809</v>
      </c>
      <c r="H41" s="295">
        <f t="shared" si="6"/>
        <v>452839</v>
      </c>
      <c r="I41" s="295">
        <f t="shared" si="6"/>
        <v>10558985</v>
      </c>
      <c r="J41" s="295">
        <f t="shared" si="6"/>
        <v>11782633</v>
      </c>
      <c r="K41" s="295">
        <f t="shared" si="6"/>
        <v>11957354</v>
      </c>
      <c r="L41" s="295">
        <f t="shared" si="6"/>
        <v>6872724</v>
      </c>
      <c r="M41" s="295">
        <f t="shared" si="6"/>
        <v>5693187</v>
      </c>
      <c r="N41" s="295">
        <f t="shared" si="6"/>
        <v>24523265</v>
      </c>
      <c r="O41" s="295">
        <f t="shared" si="6"/>
        <v>0</v>
      </c>
      <c r="P41" s="295">
        <f t="shared" si="6"/>
        <v>0</v>
      </c>
      <c r="Q41" s="295">
        <f t="shared" si="6"/>
        <v>246934</v>
      </c>
      <c r="R41" s="295">
        <f t="shared" si="6"/>
        <v>246934</v>
      </c>
      <c r="S41" s="295">
        <f t="shared" si="6"/>
        <v>2001528</v>
      </c>
      <c r="T41" s="295">
        <f t="shared" si="6"/>
        <v>0</v>
      </c>
      <c r="U41" s="295">
        <f t="shared" si="6"/>
        <v>0</v>
      </c>
      <c r="V41" s="295">
        <f t="shared" si="6"/>
        <v>2001528</v>
      </c>
      <c r="W41" s="295">
        <f t="shared" si="6"/>
        <v>38554360</v>
      </c>
      <c r="X41" s="295">
        <f t="shared" si="6"/>
        <v>28994000</v>
      </c>
      <c r="Y41" s="295">
        <f t="shared" si="6"/>
        <v>9560360</v>
      </c>
      <c r="Z41" s="296">
        <f t="shared" si="5"/>
        <v>32.973580740842934</v>
      </c>
      <c r="AA41" s="297">
        <f>SUM(AA36:AA40)</f>
        <v>28994000</v>
      </c>
    </row>
    <row r="42" spans="1:27" ht="13.5">
      <c r="A42" s="298" t="s">
        <v>211</v>
      </c>
      <c r="B42" s="136"/>
      <c r="C42" s="95">
        <f aca="true" t="shared" si="7" ref="C42:Y48">C12+C27</f>
        <v>16851002</v>
      </c>
      <c r="D42" s="129">
        <f t="shared" si="7"/>
        <v>0</v>
      </c>
      <c r="E42" s="54">
        <f t="shared" si="7"/>
        <v>24500000</v>
      </c>
      <c r="F42" s="54">
        <f t="shared" si="7"/>
        <v>24500000</v>
      </c>
      <c r="G42" s="54">
        <f t="shared" si="7"/>
        <v>0</v>
      </c>
      <c r="H42" s="54">
        <f t="shared" si="7"/>
        <v>0</v>
      </c>
      <c r="I42" s="54">
        <f t="shared" si="7"/>
        <v>1518167</v>
      </c>
      <c r="J42" s="54">
        <f t="shared" si="7"/>
        <v>1518167</v>
      </c>
      <c r="K42" s="54">
        <f t="shared" si="7"/>
        <v>4229234</v>
      </c>
      <c r="L42" s="54">
        <f t="shared" si="7"/>
        <v>1815201</v>
      </c>
      <c r="M42" s="54">
        <f t="shared" si="7"/>
        <v>3692242</v>
      </c>
      <c r="N42" s="54">
        <f t="shared" si="7"/>
        <v>9736677</v>
      </c>
      <c r="O42" s="54">
        <f t="shared" si="7"/>
        <v>351106</v>
      </c>
      <c r="P42" s="54">
        <f t="shared" si="7"/>
        <v>0</v>
      </c>
      <c r="Q42" s="54">
        <f t="shared" si="7"/>
        <v>1191516</v>
      </c>
      <c r="R42" s="54">
        <f t="shared" si="7"/>
        <v>1542622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12797466</v>
      </c>
      <c r="X42" s="54">
        <f t="shared" si="7"/>
        <v>24500000</v>
      </c>
      <c r="Y42" s="54">
        <f t="shared" si="7"/>
        <v>-11702534</v>
      </c>
      <c r="Z42" s="184">
        <f t="shared" si="5"/>
        <v>-47.765444897959185</v>
      </c>
      <c r="AA42" s="130">
        <f aca="true" t="shared" si="8" ref="AA42:AA48">AA12+AA27</f>
        <v>24500000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13786800</v>
      </c>
      <c r="D45" s="129">
        <f t="shared" si="7"/>
        <v>0</v>
      </c>
      <c r="E45" s="54">
        <f t="shared" si="7"/>
        <v>500000</v>
      </c>
      <c r="F45" s="54">
        <f t="shared" si="7"/>
        <v>500000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500000</v>
      </c>
      <c r="Y45" s="54">
        <f t="shared" si="7"/>
        <v>-500000</v>
      </c>
      <c r="Z45" s="184">
        <f t="shared" si="5"/>
        <v>-100</v>
      </c>
      <c r="AA45" s="130">
        <f t="shared" si="8"/>
        <v>500000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63671800</v>
      </c>
      <c r="D49" s="218">
        <f t="shared" si="9"/>
        <v>0</v>
      </c>
      <c r="E49" s="220">
        <f t="shared" si="9"/>
        <v>53994000</v>
      </c>
      <c r="F49" s="220">
        <f t="shared" si="9"/>
        <v>53994000</v>
      </c>
      <c r="G49" s="220">
        <f t="shared" si="9"/>
        <v>770809</v>
      </c>
      <c r="H49" s="220">
        <f t="shared" si="9"/>
        <v>452839</v>
      </c>
      <c r="I49" s="220">
        <f t="shared" si="9"/>
        <v>12077152</v>
      </c>
      <c r="J49" s="220">
        <f t="shared" si="9"/>
        <v>13300800</v>
      </c>
      <c r="K49" s="220">
        <f t="shared" si="9"/>
        <v>16186588</v>
      </c>
      <c r="L49" s="220">
        <f t="shared" si="9"/>
        <v>8687925</v>
      </c>
      <c r="M49" s="220">
        <f t="shared" si="9"/>
        <v>9385429</v>
      </c>
      <c r="N49" s="220">
        <f t="shared" si="9"/>
        <v>34259942</v>
      </c>
      <c r="O49" s="220">
        <f t="shared" si="9"/>
        <v>351106</v>
      </c>
      <c r="P49" s="220">
        <f t="shared" si="9"/>
        <v>0</v>
      </c>
      <c r="Q49" s="220">
        <f t="shared" si="9"/>
        <v>1438450</v>
      </c>
      <c r="R49" s="220">
        <f t="shared" si="9"/>
        <v>1789556</v>
      </c>
      <c r="S49" s="220">
        <f t="shared" si="9"/>
        <v>2001528</v>
      </c>
      <c r="T49" s="220">
        <f t="shared" si="9"/>
        <v>0</v>
      </c>
      <c r="U49" s="220">
        <f t="shared" si="9"/>
        <v>0</v>
      </c>
      <c r="V49" s="220">
        <f t="shared" si="9"/>
        <v>2001528</v>
      </c>
      <c r="W49" s="220">
        <f t="shared" si="9"/>
        <v>51351826</v>
      </c>
      <c r="X49" s="220">
        <f t="shared" si="9"/>
        <v>53994000</v>
      </c>
      <c r="Y49" s="220">
        <f t="shared" si="9"/>
        <v>-2642174</v>
      </c>
      <c r="Z49" s="221">
        <f t="shared" si="5"/>
        <v>-4.89345853242953</v>
      </c>
      <c r="AA49" s="222">
        <f>SUM(AA41:AA48)</f>
        <v>53994000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1448432</v>
      </c>
      <c r="H51" s="54">
        <f t="shared" si="10"/>
        <v>0</v>
      </c>
      <c r="I51" s="54">
        <f t="shared" si="10"/>
        <v>0</v>
      </c>
      <c r="J51" s="54">
        <f t="shared" si="10"/>
        <v>1448432</v>
      </c>
      <c r="K51" s="54">
        <f t="shared" si="10"/>
        <v>0</v>
      </c>
      <c r="L51" s="54">
        <f t="shared" si="10"/>
        <v>3404677</v>
      </c>
      <c r="M51" s="54">
        <f t="shared" si="10"/>
        <v>0</v>
      </c>
      <c r="N51" s="54">
        <f t="shared" si="10"/>
        <v>3404677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4853109</v>
      </c>
      <c r="X51" s="54">
        <f t="shared" si="10"/>
        <v>0</v>
      </c>
      <c r="Y51" s="54">
        <f t="shared" si="10"/>
        <v>4853109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>
        <v>3404677</v>
      </c>
      <c r="M52" s="60"/>
      <c r="N52" s="60">
        <v>3404677</v>
      </c>
      <c r="O52" s="60"/>
      <c r="P52" s="60"/>
      <c r="Q52" s="60"/>
      <c r="R52" s="60"/>
      <c r="S52" s="60"/>
      <c r="T52" s="60"/>
      <c r="U52" s="60"/>
      <c r="V52" s="60"/>
      <c r="W52" s="60">
        <v>3404677</v>
      </c>
      <c r="X52" s="60"/>
      <c r="Y52" s="60">
        <v>3404677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3404677</v>
      </c>
      <c r="M57" s="295">
        <f t="shared" si="11"/>
        <v>0</v>
      </c>
      <c r="N57" s="295">
        <f t="shared" si="11"/>
        <v>3404677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3404677</v>
      </c>
      <c r="X57" s="295">
        <f t="shared" si="11"/>
        <v>0</v>
      </c>
      <c r="Y57" s="295">
        <f t="shared" si="11"/>
        <v>3404677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>
        <v>1448432</v>
      </c>
      <c r="H58" s="60"/>
      <c r="I58" s="60"/>
      <c r="J58" s="60">
        <v>1448432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1448432</v>
      </c>
      <c r="X58" s="60"/>
      <c r="Y58" s="60">
        <v>1448432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107865309</v>
      </c>
      <c r="F65" s="60"/>
      <c r="G65" s="60">
        <v>139880</v>
      </c>
      <c r="H65" s="60">
        <v>163623</v>
      </c>
      <c r="I65" s="60">
        <v>177453</v>
      </c>
      <c r="J65" s="60">
        <v>480956</v>
      </c>
      <c r="K65" s="60">
        <v>158960</v>
      </c>
      <c r="L65" s="60">
        <v>174202</v>
      </c>
      <c r="M65" s="60">
        <v>156799</v>
      </c>
      <c r="N65" s="60">
        <v>489961</v>
      </c>
      <c r="O65" s="60">
        <v>160800</v>
      </c>
      <c r="P65" s="60">
        <v>160796</v>
      </c>
      <c r="Q65" s="60">
        <v>199034</v>
      </c>
      <c r="R65" s="60">
        <v>520630</v>
      </c>
      <c r="S65" s="60">
        <v>160446</v>
      </c>
      <c r="T65" s="60">
        <v>200562</v>
      </c>
      <c r="U65" s="60"/>
      <c r="V65" s="60">
        <v>361008</v>
      </c>
      <c r="W65" s="60">
        <v>1852555</v>
      </c>
      <c r="X65" s="60"/>
      <c r="Y65" s="60">
        <v>1852555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732608</v>
      </c>
      <c r="H67" s="60">
        <v>117940</v>
      </c>
      <c r="I67" s="60">
        <v>653933</v>
      </c>
      <c r="J67" s="60">
        <v>1504481</v>
      </c>
      <c r="K67" s="60">
        <v>653933</v>
      </c>
      <c r="L67" s="60">
        <v>607787</v>
      </c>
      <c r="M67" s="60">
        <v>389484</v>
      </c>
      <c r="N67" s="60">
        <v>1651204</v>
      </c>
      <c r="O67" s="60">
        <v>272800</v>
      </c>
      <c r="P67" s="60">
        <v>492170</v>
      </c>
      <c r="Q67" s="60">
        <v>168110</v>
      </c>
      <c r="R67" s="60">
        <v>933080</v>
      </c>
      <c r="S67" s="60">
        <v>24418</v>
      </c>
      <c r="T67" s="60">
        <v>-236927</v>
      </c>
      <c r="U67" s="60"/>
      <c r="V67" s="60">
        <v>-212509</v>
      </c>
      <c r="W67" s="60">
        <v>3876256</v>
      </c>
      <c r="X67" s="60"/>
      <c r="Y67" s="60">
        <v>3876256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415051</v>
      </c>
      <c r="H68" s="60">
        <v>272411</v>
      </c>
      <c r="I68" s="60">
        <v>183015</v>
      </c>
      <c r="J68" s="60">
        <v>870477</v>
      </c>
      <c r="K68" s="60">
        <v>702194</v>
      </c>
      <c r="L68" s="60">
        <v>458082</v>
      </c>
      <c r="M68" s="60">
        <v>674086</v>
      </c>
      <c r="N68" s="60">
        <v>1834362</v>
      </c>
      <c r="O68" s="60">
        <v>410324</v>
      </c>
      <c r="P68" s="60">
        <v>757965</v>
      </c>
      <c r="Q68" s="60">
        <v>665873</v>
      </c>
      <c r="R68" s="60">
        <v>1834162</v>
      </c>
      <c r="S68" s="60">
        <v>742687</v>
      </c>
      <c r="T68" s="60">
        <v>-81159</v>
      </c>
      <c r="U68" s="60"/>
      <c r="V68" s="60">
        <v>661528</v>
      </c>
      <c r="W68" s="60">
        <v>5200529</v>
      </c>
      <c r="X68" s="60"/>
      <c r="Y68" s="60">
        <v>5200529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107865309</v>
      </c>
      <c r="F69" s="220">
        <f t="shared" si="12"/>
        <v>0</v>
      </c>
      <c r="G69" s="220">
        <f t="shared" si="12"/>
        <v>1287539</v>
      </c>
      <c r="H69" s="220">
        <f t="shared" si="12"/>
        <v>553974</v>
      </c>
      <c r="I69" s="220">
        <f t="shared" si="12"/>
        <v>1014401</v>
      </c>
      <c r="J69" s="220">
        <f t="shared" si="12"/>
        <v>2855914</v>
      </c>
      <c r="K69" s="220">
        <f t="shared" si="12"/>
        <v>1515087</v>
      </c>
      <c r="L69" s="220">
        <f t="shared" si="12"/>
        <v>1240071</v>
      </c>
      <c r="M69" s="220">
        <f t="shared" si="12"/>
        <v>1220369</v>
      </c>
      <c r="N69" s="220">
        <f t="shared" si="12"/>
        <v>3975527</v>
      </c>
      <c r="O69" s="220">
        <f t="shared" si="12"/>
        <v>843924</v>
      </c>
      <c r="P69" s="220">
        <f t="shared" si="12"/>
        <v>1410931</v>
      </c>
      <c r="Q69" s="220">
        <f t="shared" si="12"/>
        <v>1033017</v>
      </c>
      <c r="R69" s="220">
        <f t="shared" si="12"/>
        <v>3287872</v>
      </c>
      <c r="S69" s="220">
        <f t="shared" si="12"/>
        <v>927551</v>
      </c>
      <c r="T69" s="220">
        <f t="shared" si="12"/>
        <v>-117524</v>
      </c>
      <c r="U69" s="220">
        <f t="shared" si="12"/>
        <v>0</v>
      </c>
      <c r="V69" s="220">
        <f t="shared" si="12"/>
        <v>810027</v>
      </c>
      <c r="W69" s="220">
        <f t="shared" si="12"/>
        <v>10929340</v>
      </c>
      <c r="X69" s="220">
        <f t="shared" si="12"/>
        <v>0</v>
      </c>
      <c r="Y69" s="220">
        <f t="shared" si="12"/>
        <v>10929340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33033998</v>
      </c>
      <c r="D5" s="357">
        <f t="shared" si="0"/>
        <v>0</v>
      </c>
      <c r="E5" s="356">
        <f t="shared" si="0"/>
        <v>28994000</v>
      </c>
      <c r="F5" s="358">
        <f t="shared" si="0"/>
        <v>17338000</v>
      </c>
      <c r="G5" s="358">
        <f t="shared" si="0"/>
        <v>770809</v>
      </c>
      <c r="H5" s="356">
        <f t="shared" si="0"/>
        <v>452839</v>
      </c>
      <c r="I5" s="356">
        <f t="shared" si="0"/>
        <v>9662612</v>
      </c>
      <c r="J5" s="358">
        <f t="shared" si="0"/>
        <v>10886260</v>
      </c>
      <c r="K5" s="358">
        <f t="shared" si="0"/>
        <v>9662612</v>
      </c>
      <c r="L5" s="356">
        <f t="shared" si="0"/>
        <v>6872724</v>
      </c>
      <c r="M5" s="356">
        <f t="shared" si="0"/>
        <v>95645</v>
      </c>
      <c r="N5" s="358">
        <f t="shared" si="0"/>
        <v>16630981</v>
      </c>
      <c r="O5" s="358">
        <f t="shared" si="0"/>
        <v>0</v>
      </c>
      <c r="P5" s="356">
        <f t="shared" si="0"/>
        <v>0</v>
      </c>
      <c r="Q5" s="356">
        <f t="shared" si="0"/>
        <v>246934</v>
      </c>
      <c r="R5" s="358">
        <f t="shared" si="0"/>
        <v>246934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27764175</v>
      </c>
      <c r="X5" s="356">
        <f t="shared" si="0"/>
        <v>17338000</v>
      </c>
      <c r="Y5" s="358">
        <f t="shared" si="0"/>
        <v>10426175</v>
      </c>
      <c r="Z5" s="359">
        <f>+IF(X5&lt;&gt;0,+(Y5/X5)*100,0)</f>
        <v>60.1348194716807</v>
      </c>
      <c r="AA5" s="360">
        <f>+AA6+AA8+AA11+AA13+AA15</f>
        <v>17338000</v>
      </c>
    </row>
    <row r="6" spans="1:27" ht="13.5">
      <c r="A6" s="361" t="s">
        <v>205</v>
      </c>
      <c r="B6" s="142"/>
      <c r="C6" s="60">
        <f>+C7</f>
        <v>33033998</v>
      </c>
      <c r="D6" s="340">
        <f aca="true" t="shared" si="1" ref="D6:AA6">+D7</f>
        <v>0</v>
      </c>
      <c r="E6" s="60">
        <f t="shared" si="1"/>
        <v>11656000</v>
      </c>
      <c r="F6" s="59">
        <f t="shared" si="1"/>
        <v>0</v>
      </c>
      <c r="G6" s="59">
        <f t="shared" si="1"/>
        <v>0</v>
      </c>
      <c r="H6" s="60">
        <f t="shared" si="1"/>
        <v>186089</v>
      </c>
      <c r="I6" s="60">
        <f t="shared" si="1"/>
        <v>0</v>
      </c>
      <c r="J6" s="59">
        <f t="shared" si="1"/>
        <v>186089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186089</v>
      </c>
      <c r="X6" s="60">
        <f t="shared" si="1"/>
        <v>0</v>
      </c>
      <c r="Y6" s="59">
        <f t="shared" si="1"/>
        <v>186089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33033998</v>
      </c>
      <c r="D7" s="340"/>
      <c r="E7" s="60">
        <v>11656000</v>
      </c>
      <c r="F7" s="59"/>
      <c r="G7" s="59"/>
      <c r="H7" s="60">
        <v>186089</v>
      </c>
      <c r="I7" s="60"/>
      <c r="J7" s="59">
        <v>186089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186089</v>
      </c>
      <c r="X7" s="60"/>
      <c r="Y7" s="59">
        <v>186089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17338000</v>
      </c>
      <c r="F8" s="59">
        <f t="shared" si="2"/>
        <v>17338000</v>
      </c>
      <c r="G8" s="59">
        <f t="shared" si="2"/>
        <v>770809</v>
      </c>
      <c r="H8" s="60">
        <f t="shared" si="2"/>
        <v>266750</v>
      </c>
      <c r="I8" s="60">
        <f t="shared" si="2"/>
        <v>9662612</v>
      </c>
      <c r="J8" s="59">
        <f t="shared" si="2"/>
        <v>10700171</v>
      </c>
      <c r="K8" s="59">
        <f t="shared" si="2"/>
        <v>9662612</v>
      </c>
      <c r="L8" s="60">
        <f t="shared" si="2"/>
        <v>5015436</v>
      </c>
      <c r="M8" s="60">
        <f t="shared" si="2"/>
        <v>95645</v>
      </c>
      <c r="N8" s="59">
        <f t="shared" si="2"/>
        <v>14773693</v>
      </c>
      <c r="O8" s="59">
        <f t="shared" si="2"/>
        <v>0</v>
      </c>
      <c r="P8" s="60">
        <f t="shared" si="2"/>
        <v>0</v>
      </c>
      <c r="Q8" s="60">
        <f t="shared" si="2"/>
        <v>246934</v>
      </c>
      <c r="R8" s="59">
        <f t="shared" si="2"/>
        <v>246934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25720798</v>
      </c>
      <c r="X8" s="60">
        <f t="shared" si="2"/>
        <v>17338000</v>
      </c>
      <c r="Y8" s="59">
        <f t="shared" si="2"/>
        <v>8382798</v>
      </c>
      <c r="Z8" s="61">
        <f>+IF(X8&lt;&gt;0,+(Y8/X8)*100,0)</f>
        <v>48.349279040258395</v>
      </c>
      <c r="AA8" s="62">
        <f>SUM(AA9:AA10)</f>
        <v>17338000</v>
      </c>
    </row>
    <row r="9" spans="1:27" ht="13.5">
      <c r="A9" s="291" t="s">
        <v>230</v>
      </c>
      <c r="B9" s="142"/>
      <c r="C9" s="60"/>
      <c r="D9" s="340"/>
      <c r="E9" s="60">
        <v>17338000</v>
      </c>
      <c r="F9" s="59">
        <v>17338000</v>
      </c>
      <c r="G9" s="59">
        <v>770809</v>
      </c>
      <c r="H9" s="60">
        <v>266750</v>
      </c>
      <c r="I9" s="60">
        <v>9662612</v>
      </c>
      <c r="J9" s="59">
        <v>10700171</v>
      </c>
      <c r="K9" s="59">
        <v>9662612</v>
      </c>
      <c r="L9" s="60">
        <v>5015436</v>
      </c>
      <c r="M9" s="60">
        <v>95645</v>
      </c>
      <c r="N9" s="59">
        <v>14773693</v>
      </c>
      <c r="O9" s="59"/>
      <c r="P9" s="60"/>
      <c r="Q9" s="60">
        <v>246934</v>
      </c>
      <c r="R9" s="59">
        <v>246934</v>
      </c>
      <c r="S9" s="59"/>
      <c r="T9" s="60"/>
      <c r="U9" s="60"/>
      <c r="V9" s="59"/>
      <c r="W9" s="59">
        <v>25720798</v>
      </c>
      <c r="X9" s="60">
        <v>17338000</v>
      </c>
      <c r="Y9" s="59">
        <v>8382798</v>
      </c>
      <c r="Z9" s="61">
        <v>48.35</v>
      </c>
      <c r="AA9" s="62">
        <v>17338000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1857288</v>
      </c>
      <c r="M15" s="60">
        <f t="shared" si="5"/>
        <v>0</v>
      </c>
      <c r="N15" s="59">
        <f t="shared" si="5"/>
        <v>1857288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1857288</v>
      </c>
      <c r="X15" s="60">
        <f t="shared" si="5"/>
        <v>0</v>
      </c>
      <c r="Y15" s="59">
        <f t="shared" si="5"/>
        <v>1857288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1857288</v>
      </c>
      <c r="M20" s="60"/>
      <c r="N20" s="59">
        <v>1857288</v>
      </c>
      <c r="O20" s="59"/>
      <c r="P20" s="60"/>
      <c r="Q20" s="60"/>
      <c r="R20" s="59"/>
      <c r="S20" s="59"/>
      <c r="T20" s="60"/>
      <c r="U20" s="60"/>
      <c r="V20" s="59"/>
      <c r="W20" s="59">
        <v>1857288</v>
      </c>
      <c r="X20" s="60"/>
      <c r="Y20" s="59">
        <v>1857288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16851002</v>
      </c>
      <c r="D22" s="344">
        <f t="shared" si="6"/>
        <v>0</v>
      </c>
      <c r="E22" s="343">
        <f t="shared" si="6"/>
        <v>24500000</v>
      </c>
      <c r="F22" s="345">
        <f t="shared" si="6"/>
        <v>24500000</v>
      </c>
      <c r="G22" s="345">
        <f t="shared" si="6"/>
        <v>0</v>
      </c>
      <c r="H22" s="343">
        <f t="shared" si="6"/>
        <v>0</v>
      </c>
      <c r="I22" s="343">
        <f t="shared" si="6"/>
        <v>1518167</v>
      </c>
      <c r="J22" s="345">
        <f t="shared" si="6"/>
        <v>1518167</v>
      </c>
      <c r="K22" s="345">
        <f t="shared" si="6"/>
        <v>4229234</v>
      </c>
      <c r="L22" s="343">
        <f t="shared" si="6"/>
        <v>1815201</v>
      </c>
      <c r="M22" s="343">
        <f t="shared" si="6"/>
        <v>3692242</v>
      </c>
      <c r="N22" s="345">
        <f t="shared" si="6"/>
        <v>9736677</v>
      </c>
      <c r="O22" s="345">
        <f t="shared" si="6"/>
        <v>351106</v>
      </c>
      <c r="P22" s="343">
        <f t="shared" si="6"/>
        <v>0</v>
      </c>
      <c r="Q22" s="343">
        <f t="shared" si="6"/>
        <v>1191516</v>
      </c>
      <c r="R22" s="345">
        <f t="shared" si="6"/>
        <v>1542622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12797466</v>
      </c>
      <c r="X22" s="343">
        <f t="shared" si="6"/>
        <v>24500000</v>
      </c>
      <c r="Y22" s="345">
        <f t="shared" si="6"/>
        <v>-11702534</v>
      </c>
      <c r="Z22" s="336">
        <f>+IF(X22&lt;&gt;0,+(Y22/X22)*100,0)</f>
        <v>-47.765444897959185</v>
      </c>
      <c r="AA22" s="350">
        <f>SUM(AA23:AA32)</f>
        <v>24500000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16851002</v>
      </c>
      <c r="D24" s="340"/>
      <c r="E24" s="60">
        <v>18000000</v>
      </c>
      <c r="F24" s="59">
        <v>18000000</v>
      </c>
      <c r="G24" s="59"/>
      <c r="H24" s="60"/>
      <c r="I24" s="60"/>
      <c r="J24" s="59"/>
      <c r="K24" s="59">
        <v>2117317</v>
      </c>
      <c r="L24" s="60">
        <v>1048664</v>
      </c>
      <c r="M24" s="60">
        <v>967679</v>
      </c>
      <c r="N24" s="59">
        <v>4133660</v>
      </c>
      <c r="O24" s="59"/>
      <c r="P24" s="60"/>
      <c r="Q24" s="60"/>
      <c r="R24" s="59"/>
      <c r="S24" s="59"/>
      <c r="T24" s="60"/>
      <c r="U24" s="60"/>
      <c r="V24" s="59"/>
      <c r="W24" s="59">
        <v>4133660</v>
      </c>
      <c r="X24" s="60">
        <v>18000000</v>
      </c>
      <c r="Y24" s="59">
        <v>-13866340</v>
      </c>
      <c r="Z24" s="61">
        <v>-77.04</v>
      </c>
      <c r="AA24" s="62">
        <v>18000000</v>
      </c>
    </row>
    <row r="25" spans="1:27" ht="13.5">
      <c r="A25" s="361" t="s">
        <v>239</v>
      </c>
      <c r="B25" s="142"/>
      <c r="C25" s="60"/>
      <c r="D25" s="340"/>
      <c r="E25" s="60">
        <v>6500000</v>
      </c>
      <c r="F25" s="59">
        <v>6500000</v>
      </c>
      <c r="G25" s="59"/>
      <c r="H25" s="60"/>
      <c r="I25" s="60">
        <v>1518167</v>
      </c>
      <c r="J25" s="59">
        <v>1518167</v>
      </c>
      <c r="K25" s="59">
        <v>2111917</v>
      </c>
      <c r="L25" s="60">
        <v>766537</v>
      </c>
      <c r="M25" s="60">
        <v>743423</v>
      </c>
      <c r="N25" s="59">
        <v>3621877</v>
      </c>
      <c r="O25" s="59"/>
      <c r="P25" s="60"/>
      <c r="Q25" s="60">
        <v>541516</v>
      </c>
      <c r="R25" s="59">
        <v>541516</v>
      </c>
      <c r="S25" s="59"/>
      <c r="T25" s="60"/>
      <c r="U25" s="60"/>
      <c r="V25" s="59"/>
      <c r="W25" s="59">
        <v>5681560</v>
      </c>
      <c r="X25" s="60">
        <v>6500000</v>
      </c>
      <c r="Y25" s="59">
        <v>-818440</v>
      </c>
      <c r="Z25" s="61">
        <v>-12.59</v>
      </c>
      <c r="AA25" s="62">
        <v>6500000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1981140</v>
      </c>
      <c r="N32" s="59">
        <v>1981140</v>
      </c>
      <c r="O32" s="59">
        <v>351106</v>
      </c>
      <c r="P32" s="60"/>
      <c r="Q32" s="60">
        <v>650000</v>
      </c>
      <c r="R32" s="59">
        <v>1001106</v>
      </c>
      <c r="S32" s="59"/>
      <c r="T32" s="60"/>
      <c r="U32" s="60"/>
      <c r="V32" s="59"/>
      <c r="W32" s="59">
        <v>2982246</v>
      </c>
      <c r="X32" s="60"/>
      <c r="Y32" s="59">
        <v>2982246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13786800</v>
      </c>
      <c r="D40" s="344">
        <f t="shared" si="9"/>
        <v>0</v>
      </c>
      <c r="E40" s="343">
        <f t="shared" si="9"/>
        <v>500000</v>
      </c>
      <c r="F40" s="345">
        <f t="shared" si="9"/>
        <v>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500000</v>
      </c>
    </row>
    <row r="41" spans="1:27" ht="13.5">
      <c r="A41" s="361" t="s">
        <v>248</v>
      </c>
      <c r="B41" s="142"/>
      <c r="C41" s="362">
        <v>13786800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500000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63671800</v>
      </c>
      <c r="D60" s="346">
        <f t="shared" si="14"/>
        <v>0</v>
      </c>
      <c r="E60" s="219">
        <f t="shared" si="14"/>
        <v>53994000</v>
      </c>
      <c r="F60" s="264">
        <f t="shared" si="14"/>
        <v>42338000</v>
      </c>
      <c r="G60" s="264">
        <f t="shared" si="14"/>
        <v>770809</v>
      </c>
      <c r="H60" s="219">
        <f t="shared" si="14"/>
        <v>452839</v>
      </c>
      <c r="I60" s="219">
        <f t="shared" si="14"/>
        <v>11180779</v>
      </c>
      <c r="J60" s="264">
        <f t="shared" si="14"/>
        <v>12404427</v>
      </c>
      <c r="K60" s="264">
        <f t="shared" si="14"/>
        <v>13891846</v>
      </c>
      <c r="L60" s="219">
        <f t="shared" si="14"/>
        <v>8687925</v>
      </c>
      <c r="M60" s="219">
        <f t="shared" si="14"/>
        <v>3787887</v>
      </c>
      <c r="N60" s="264">
        <f t="shared" si="14"/>
        <v>26367658</v>
      </c>
      <c r="O60" s="264">
        <f t="shared" si="14"/>
        <v>351106</v>
      </c>
      <c r="P60" s="219">
        <f t="shared" si="14"/>
        <v>0</v>
      </c>
      <c r="Q60" s="219">
        <f t="shared" si="14"/>
        <v>1438450</v>
      </c>
      <c r="R60" s="264">
        <f t="shared" si="14"/>
        <v>1789556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40561641</v>
      </c>
      <c r="X60" s="219">
        <f t="shared" si="14"/>
        <v>42338000</v>
      </c>
      <c r="Y60" s="264">
        <f t="shared" si="14"/>
        <v>-1776359</v>
      </c>
      <c r="Z60" s="337">
        <f>+IF(X60&lt;&gt;0,+(Y60/X60)*100,0)</f>
        <v>-4.19566110822429</v>
      </c>
      <c r="AA60" s="232">
        <f>+AA57+AA54+AA51+AA40+AA37+AA34+AA22+AA5</f>
        <v>42338000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11656000</v>
      </c>
      <c r="G5" s="358">
        <f t="shared" si="0"/>
        <v>0</v>
      </c>
      <c r="H5" s="356">
        <f t="shared" si="0"/>
        <v>0</v>
      </c>
      <c r="I5" s="356">
        <f t="shared" si="0"/>
        <v>896373</v>
      </c>
      <c r="J5" s="358">
        <f t="shared" si="0"/>
        <v>896373</v>
      </c>
      <c r="K5" s="358">
        <f t="shared" si="0"/>
        <v>2294742</v>
      </c>
      <c r="L5" s="356">
        <f t="shared" si="0"/>
        <v>0</v>
      </c>
      <c r="M5" s="356">
        <f t="shared" si="0"/>
        <v>5597542</v>
      </c>
      <c r="N5" s="358">
        <f t="shared" si="0"/>
        <v>7892284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2001528</v>
      </c>
      <c r="T5" s="356">
        <f t="shared" si="0"/>
        <v>0</v>
      </c>
      <c r="U5" s="356">
        <f t="shared" si="0"/>
        <v>0</v>
      </c>
      <c r="V5" s="358">
        <f t="shared" si="0"/>
        <v>2001528</v>
      </c>
      <c r="W5" s="358">
        <f t="shared" si="0"/>
        <v>10790185</v>
      </c>
      <c r="X5" s="356">
        <f t="shared" si="0"/>
        <v>11656000</v>
      </c>
      <c r="Y5" s="358">
        <f t="shared" si="0"/>
        <v>-865815</v>
      </c>
      <c r="Z5" s="359">
        <f>+IF(X5&lt;&gt;0,+(Y5/X5)*100,0)</f>
        <v>-7.428062800274536</v>
      </c>
      <c r="AA5" s="360">
        <f>+AA6+AA8+AA11+AA13+AA15</f>
        <v>11656000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11656000</v>
      </c>
      <c r="G6" s="59">
        <f t="shared" si="1"/>
        <v>0</v>
      </c>
      <c r="H6" s="60">
        <f t="shared" si="1"/>
        <v>0</v>
      </c>
      <c r="I6" s="60">
        <f t="shared" si="1"/>
        <v>896373</v>
      </c>
      <c r="J6" s="59">
        <f t="shared" si="1"/>
        <v>896373</v>
      </c>
      <c r="K6" s="59">
        <f t="shared" si="1"/>
        <v>2294742</v>
      </c>
      <c r="L6" s="60">
        <f t="shared" si="1"/>
        <v>0</v>
      </c>
      <c r="M6" s="60">
        <f t="shared" si="1"/>
        <v>5597542</v>
      </c>
      <c r="N6" s="59">
        <f t="shared" si="1"/>
        <v>7892284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2001528</v>
      </c>
      <c r="T6" s="60">
        <f t="shared" si="1"/>
        <v>0</v>
      </c>
      <c r="U6" s="60">
        <f t="shared" si="1"/>
        <v>0</v>
      </c>
      <c r="V6" s="59">
        <f t="shared" si="1"/>
        <v>2001528</v>
      </c>
      <c r="W6" s="59">
        <f t="shared" si="1"/>
        <v>10790185</v>
      </c>
      <c r="X6" s="60">
        <f t="shared" si="1"/>
        <v>11656000</v>
      </c>
      <c r="Y6" s="59">
        <f t="shared" si="1"/>
        <v>-865815</v>
      </c>
      <c r="Z6" s="61">
        <f>+IF(X6&lt;&gt;0,+(Y6/X6)*100,0)</f>
        <v>-7.428062800274536</v>
      </c>
      <c r="AA6" s="62">
        <f t="shared" si="1"/>
        <v>11656000</v>
      </c>
    </row>
    <row r="7" spans="1:27" ht="13.5">
      <c r="A7" s="291" t="s">
        <v>229</v>
      </c>
      <c r="B7" s="142"/>
      <c r="C7" s="60"/>
      <c r="D7" s="340"/>
      <c r="E7" s="60"/>
      <c r="F7" s="59">
        <v>11656000</v>
      </c>
      <c r="G7" s="59"/>
      <c r="H7" s="60"/>
      <c r="I7" s="60">
        <v>896373</v>
      </c>
      <c r="J7" s="59">
        <v>896373</v>
      </c>
      <c r="K7" s="59">
        <v>2294742</v>
      </c>
      <c r="L7" s="60"/>
      <c r="M7" s="60">
        <v>5597542</v>
      </c>
      <c r="N7" s="59">
        <v>7892284</v>
      </c>
      <c r="O7" s="59"/>
      <c r="P7" s="60"/>
      <c r="Q7" s="60"/>
      <c r="R7" s="59"/>
      <c r="S7" s="59">
        <v>2001528</v>
      </c>
      <c r="T7" s="60"/>
      <c r="U7" s="60"/>
      <c r="V7" s="59">
        <v>2001528</v>
      </c>
      <c r="W7" s="59">
        <v>10790185</v>
      </c>
      <c r="X7" s="60">
        <v>11656000</v>
      </c>
      <c r="Y7" s="59">
        <v>-865815</v>
      </c>
      <c r="Z7" s="61">
        <v>-7.43</v>
      </c>
      <c r="AA7" s="62">
        <v>11656000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11656000</v>
      </c>
      <c r="G60" s="264">
        <f t="shared" si="14"/>
        <v>0</v>
      </c>
      <c r="H60" s="219">
        <f t="shared" si="14"/>
        <v>0</v>
      </c>
      <c r="I60" s="219">
        <f t="shared" si="14"/>
        <v>896373</v>
      </c>
      <c r="J60" s="264">
        <f t="shared" si="14"/>
        <v>896373</v>
      </c>
      <c r="K60" s="264">
        <f t="shared" si="14"/>
        <v>2294742</v>
      </c>
      <c r="L60" s="219">
        <f t="shared" si="14"/>
        <v>0</v>
      </c>
      <c r="M60" s="219">
        <f t="shared" si="14"/>
        <v>5597542</v>
      </c>
      <c r="N60" s="264">
        <f t="shared" si="14"/>
        <v>7892284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2001528</v>
      </c>
      <c r="T60" s="219">
        <f t="shared" si="14"/>
        <v>0</v>
      </c>
      <c r="U60" s="219">
        <f t="shared" si="14"/>
        <v>0</v>
      </c>
      <c r="V60" s="264">
        <f t="shared" si="14"/>
        <v>2001528</v>
      </c>
      <c r="W60" s="264">
        <f t="shared" si="14"/>
        <v>10790185</v>
      </c>
      <c r="X60" s="219">
        <f t="shared" si="14"/>
        <v>11656000</v>
      </c>
      <c r="Y60" s="264">
        <f t="shared" si="14"/>
        <v>-865815</v>
      </c>
      <c r="Z60" s="337">
        <f>+IF(X60&lt;&gt;0,+(Y60/X60)*100,0)</f>
        <v>-7.428062800274536</v>
      </c>
      <c r="AA60" s="232">
        <f>+AA57+AA54+AA51+AA40+AA37+AA34+AA22+AA5</f>
        <v>11656000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2016-08-06T08:18:58Z</dcterms:created>
  <dcterms:modified xsi:type="dcterms:W3CDTF">2016-08-06T08:19:05Z</dcterms:modified>
  <cp:category/>
  <cp:version/>
  <cp:contentType/>
  <cp:contentStatus/>
</cp:coreProperties>
</file>