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<sst xmlns="http://schemas.openxmlformats.org/spreadsheetml/2006/main" count="857" uniqueCount="303">
  <si>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Umhlabuyalingana(KZN271)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</si>
  <si>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</si>
  <si>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</si>
  <si>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</si>
  <si>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</si>
  <si>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</si>
  <si>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</si>
  <si>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</si>
  <si>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</si>
  <si>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</si>
  <si>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</si>
  <si>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</si>
  <si>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</si>
  <si>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</si>
  <si>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</si>
  <si>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</si>
  <si>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</si>
  <si>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</si>
  <si>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</si>
  <si>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</si>
  <si>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</si>
  <si>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</si>
  <si>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</si>
  <si>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</si>
  <si>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</si>
  <si>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</si>
  <si>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</si>
  <si>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</si>
  <si>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</si>
  <si>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</si>
  <si>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</si>
  <si>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</si>
  <si>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</si>
  <si>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</si>
  <si>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</si>
  <si>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</si>
  <si>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</si>
  <si>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</si>
  <si>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</si>
  <si>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</si>
  <si>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</si>
  <si>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</si>
  <si>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</si>
  <si>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</si>
  <si>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</si>
  <si>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</si>
  <si>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</si>
  <si>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</si>
  <si>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</si>
  <si>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</si>
  <si>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</si>
  <si>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</si>
  <si>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</si>
  <si>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</si>
  <si>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</si>
  <si>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</si>
  <si>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</si>
  <si>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</si>
  <si>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</si>
  <si>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</si>
  <si>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</si>
  <si>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</si>
  <si>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</si>
  <si>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</si>
  <si>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</si>
  <si>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</si>
  <si>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</si>
  <si>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</si>
  <si>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</si>
  <si>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</si>
  <si>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Umhlabuyalingana(KZN271)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</si>
  <si>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</si>
  <si>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</si>
  <si>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</si>
  <si>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</si>
  <si>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</si>
  <si>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</si>
  <si>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</si>
  <si>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</si>
  <si>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</si>
  <si>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</si>
  <si>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</si>
  <si>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</si>
  <si>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</si>
  <si>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</si>
  <si>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</si>
  <si>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</si>
  <si>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</si>
  <si>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</si>
  <si>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</si>
  <si>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</si>
  <si>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</si>
  <si>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</si>
  <si>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</si>
  <si>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</si>
  <si>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</si>
  <si>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</si>
  <si>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</si>
  <si>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</si>
  <si>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</si>
  <si>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Umhlabuyalingana(KZN271)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</si>
  <si>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</si>
  <si>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</si>
  <si>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</si>
  <si>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</si>
  <si>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</si>
  <si>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</si>
  <si>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</si>
  <si>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</si>
  <si>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</si>
  <si>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</si>
  <si>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</si>
  <si>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</si>
  <si>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</si>
  <si>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</si>
  <si>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</si>
  <si>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</si>
  <si>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</si>
  <si>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</si>
  <si>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</si>
  <si>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</si>
  <si>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</si>
  <si>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</si>
  <si>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</si>
  <si>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</si>
  <si>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</si>
  <si>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</si>
  <si>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</si>
  <si>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</si>
  <si>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Umhlabuyalingana(KZN271)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</si>
  <si>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</si>
  <si>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</si>
  <si>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</si>
  <si>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</si>
  <si>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</si>
  <si>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</si>
  <si>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</si>
  <si>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</si>
  <si>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</si>
  <si>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</si>
  <si>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Umhlabuyalingana(KZN271)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</si>
  <si>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</si>
  <si>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</si>
  <si>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</si>
  <si>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</si>
  <si>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</si>
  <si>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</si>
  <si>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</si>
  <si>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</si>
  <si>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</si>
  <si>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</si>
  <si>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</si>
  <si>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</si>
  <si>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</si>
  <si>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</si>
  <si>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</si>
  <si>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</si>
  <si>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</si>
  <si>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</si>
  <si>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</si>
  <si>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</si>
  <si>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</si>
  <si>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</si>
  <si>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</si>
  <si>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</si>
  <si>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</si>
  <si>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</si>
  <si>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</si>
  <si>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</si>
  <si>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</si>
  <si>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</si>
  <si>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</si>
  <si>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</si>
  <si>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</si>
  <si>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Umhlabuyalingana(KZN271)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</si>
  <si>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</si>
  <si>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</si>
  <si>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</si>
  <si>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</si>
  <si>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</si>
  <si>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</si>
  <si>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</si>
  <si>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</si>
  <si>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</si>
  <si>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</si>
  <si>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</si>
  <si>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</si>
  <si>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</si>
  <si>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</si>
  <si>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</si>
  <si>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</si>
  <si>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</si>
  <si>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</si>
  <si>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</si>
  <si>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</si>
  <si>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</si>
  <si>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</si>
  <si>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</si>
  <si>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</si>
  <si>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</si>
  <si>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</si>
  <si>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</si>
  <si>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Umhlabuyalingana(KZN271)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</si>
  <si>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</si>
  <si>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</si>
  <si>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</si>
  <si>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</si>
  <si>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</si>
  <si>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</si>
  <si>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</si>
  <si>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</si>
  <si>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</si>
  <si>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</si>
  <si>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</si>
  <si>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</si>
  <si>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</si>
  <si>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</si>
  <si>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</si>
  <si>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</si>
  <si>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</si>
  <si>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</si>
  <si>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</si>
  <si>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</si>
  <si>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</si>
  <si>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</si>
  <si>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</si>
  <si>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</si>
  <si>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Umhlabuyalingana(KZN271)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</si>
  <si>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</si>
  <si>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</si>
  <si>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</si>
  <si>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</si>
  <si>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</si>
  <si>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</si>
  <si>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</si>
  <si>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</si>
  <si>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</si>
  <si>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</si>
  <si>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</si>
  <si>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</si>
  <si>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</si>
  <si>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</si>
  <si>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</si>
  <si>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</si>
  <si>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</si>
  <si>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</si>
  <si>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</si>
  <si>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</si>
  <si>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</si>
  <si>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</si>
  <si>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</si>
  <si>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</si>
  <si>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</si>
  <si>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</si>
  <si>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</si>
  <si>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</si>
  <si>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</si>
  <si>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</si>
  <si>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</si>
  <si>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</si>
  <si>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</si>
  <si>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</si>
  <si>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</si>
  <si>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Umhlabuyalingana(KZN271)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</si>
  <si>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</si>
  <si>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</si>
  <si>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Kwazulu-Natal: Umhlabuyalingana(KZN271)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</si>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</sst>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29543512</v>
      </c>
      <c r="C5" s="19">
        <v>0</v>
      </c>
      <c r="D5" s="59">
        <v>20018950</v>
      </c>
      <c r="E5" s="60">
        <v>17197838</v>
      </c>
      <c r="F5" s="60">
        <v>1433154</v>
      </c>
      <c r="G5" s="60">
        <v>1433154</v>
      </c>
      <c r="H5" s="60">
        <v>1433153</v>
      </c>
      <c r="I5" s="60">
        <v>4299461</v>
      </c>
      <c r="J5" s="60">
        <v>1433154</v>
      </c>
      <c r="K5" s="60">
        <v>1433153</v>
      </c>
      <c r="L5" s="60">
        <v>1433154</v>
      </c>
      <c r="M5" s="60">
        <v>4299461</v>
      </c>
      <c r="N5" s="60">
        <v>1433153</v>
      </c>
      <c r="O5" s="60">
        <v>1433153</v>
      </c>
      <c r="P5" s="60">
        <v>1433153</v>
      </c>
      <c r="Q5" s="60">
        <v>4299459</v>
      </c>
      <c r="R5" s="60">
        <v>1433153</v>
      </c>
      <c r="S5" s="60">
        <v>1433153</v>
      </c>
      <c r="T5" s="60">
        <v>1433154</v>
      </c>
      <c r="U5" s="60">
        <v>4299460</v>
      </c>
      <c r="V5" s="60">
        <v>17197841</v>
      </c>
      <c r="W5" s="60">
        <v>20018950</v>
      </c>
      <c r="X5" s="60">
        <v>-2821109</v>
      </c>
      <c r="Y5" s="61">
        <v>-14.09</v>
      </c>
      <c r="Z5" s="62">
        <v>17197838</v>
      </c>
    </row>
    <row r="6" spans="1:26" ht="13.5">
      <c r="A6" s="58" t="s">
        <v>32</v>
      </c>
      <c r="B6" s="19">
        <v>79766</v>
      </c>
      <c r="C6" s="19">
        <v>0</v>
      </c>
      <c r="D6" s="59">
        <v>81302</v>
      </c>
      <c r="E6" s="60">
        <v>201969</v>
      </c>
      <c r="F6" s="60">
        <v>16831</v>
      </c>
      <c r="G6" s="60">
        <v>16831</v>
      </c>
      <c r="H6" s="60">
        <v>16831</v>
      </c>
      <c r="I6" s="60">
        <v>50493</v>
      </c>
      <c r="J6" s="60">
        <v>16831</v>
      </c>
      <c r="K6" s="60">
        <v>16831</v>
      </c>
      <c r="L6" s="60">
        <v>16831</v>
      </c>
      <c r="M6" s="60">
        <v>50493</v>
      </c>
      <c r="N6" s="60">
        <v>16831</v>
      </c>
      <c r="O6" s="60">
        <v>16831</v>
      </c>
      <c r="P6" s="60">
        <v>16831</v>
      </c>
      <c r="Q6" s="60">
        <v>50493</v>
      </c>
      <c r="R6" s="60">
        <v>16831</v>
      </c>
      <c r="S6" s="60">
        <v>16831</v>
      </c>
      <c r="T6" s="60">
        <v>16831</v>
      </c>
      <c r="U6" s="60">
        <v>50493</v>
      </c>
      <c r="V6" s="60">
        <v>201972</v>
      </c>
      <c r="W6" s="60">
        <v>81302</v>
      </c>
      <c r="X6" s="60">
        <v>120670</v>
      </c>
      <c r="Y6" s="61">
        <v>148.42</v>
      </c>
      <c r="Z6" s="62">
        <v>201969</v>
      </c>
    </row>
    <row r="7" spans="1:26" ht="13.5">
      <c r="A7" s="58" t="s">
        <v>33</v>
      </c>
      <c r="B7" s="19">
        <v>4973842</v>
      </c>
      <c r="C7" s="19">
        <v>0</v>
      </c>
      <c r="D7" s="59">
        <v>4910595</v>
      </c>
      <c r="E7" s="60">
        <v>5605781</v>
      </c>
      <c r="F7" s="60">
        <v>423948</v>
      </c>
      <c r="G7" s="60">
        <v>667804</v>
      </c>
      <c r="H7" s="60">
        <v>505788</v>
      </c>
      <c r="I7" s="60">
        <v>1597540</v>
      </c>
      <c r="J7" s="60">
        <v>468805</v>
      </c>
      <c r="K7" s="60">
        <v>546246</v>
      </c>
      <c r="L7" s="60">
        <v>547044</v>
      </c>
      <c r="M7" s="60">
        <v>1562095</v>
      </c>
      <c r="N7" s="60">
        <v>594515</v>
      </c>
      <c r="O7" s="60">
        <v>529358</v>
      </c>
      <c r="P7" s="60">
        <v>637072</v>
      </c>
      <c r="Q7" s="60">
        <v>1760945</v>
      </c>
      <c r="R7" s="60">
        <v>395901</v>
      </c>
      <c r="S7" s="60">
        <v>483482</v>
      </c>
      <c r="T7" s="60">
        <v>620915</v>
      </c>
      <c r="U7" s="60">
        <v>1500298</v>
      </c>
      <c r="V7" s="60">
        <v>6420878</v>
      </c>
      <c r="W7" s="60">
        <v>4910594</v>
      </c>
      <c r="X7" s="60">
        <v>1510284</v>
      </c>
      <c r="Y7" s="61">
        <v>30.76</v>
      </c>
      <c r="Z7" s="62">
        <v>5605781</v>
      </c>
    </row>
    <row r="8" spans="1:26" ht="13.5">
      <c r="A8" s="58" t="s">
        <v>34</v>
      </c>
      <c r="B8" s="19">
        <v>93546369</v>
      </c>
      <c r="C8" s="19">
        <v>0</v>
      </c>
      <c r="D8" s="59">
        <v>126728000</v>
      </c>
      <c r="E8" s="60">
        <v>126909569</v>
      </c>
      <c r="F8" s="60">
        <v>50890297</v>
      </c>
      <c r="G8" s="60">
        <v>776131</v>
      </c>
      <c r="H8" s="60">
        <v>615931</v>
      </c>
      <c r="I8" s="60">
        <v>52282359</v>
      </c>
      <c r="J8" s="60">
        <v>477986</v>
      </c>
      <c r="K8" s="60">
        <v>41058512</v>
      </c>
      <c r="L8" s="60">
        <v>444925</v>
      </c>
      <c r="M8" s="60">
        <v>41981423</v>
      </c>
      <c r="N8" s="60">
        <v>142632</v>
      </c>
      <c r="O8" s="60">
        <v>809080</v>
      </c>
      <c r="P8" s="60">
        <v>30808679</v>
      </c>
      <c r="Q8" s="60">
        <v>31760391</v>
      </c>
      <c r="R8" s="60">
        <v>132125</v>
      </c>
      <c r="S8" s="60">
        <v>232343</v>
      </c>
      <c r="T8" s="60">
        <v>412359</v>
      </c>
      <c r="U8" s="60">
        <v>776827</v>
      </c>
      <c r="V8" s="60">
        <v>126801000</v>
      </c>
      <c r="W8" s="60">
        <v>126727999</v>
      </c>
      <c r="X8" s="60">
        <v>73001</v>
      </c>
      <c r="Y8" s="61">
        <v>0.06</v>
      </c>
      <c r="Z8" s="62">
        <v>126909569</v>
      </c>
    </row>
    <row r="9" spans="1:26" ht="13.5">
      <c r="A9" s="58" t="s">
        <v>35</v>
      </c>
      <c r="B9" s="19">
        <v>6342965</v>
      </c>
      <c r="C9" s="19">
        <v>0</v>
      </c>
      <c r="D9" s="59">
        <v>5439619</v>
      </c>
      <c r="E9" s="60">
        <v>5982672</v>
      </c>
      <c r="F9" s="60">
        <v>598431</v>
      </c>
      <c r="G9" s="60">
        <v>424316</v>
      </c>
      <c r="H9" s="60">
        <v>511311</v>
      </c>
      <c r="I9" s="60">
        <v>1534058</v>
      </c>
      <c r="J9" s="60">
        <v>443370</v>
      </c>
      <c r="K9" s="60">
        <v>469322</v>
      </c>
      <c r="L9" s="60">
        <v>390712</v>
      </c>
      <c r="M9" s="60">
        <v>1303404</v>
      </c>
      <c r="N9" s="60">
        <v>573436</v>
      </c>
      <c r="O9" s="60">
        <v>560516</v>
      </c>
      <c r="P9" s="60">
        <v>395412</v>
      </c>
      <c r="Q9" s="60">
        <v>1529364</v>
      </c>
      <c r="R9" s="60">
        <v>883429</v>
      </c>
      <c r="S9" s="60">
        <v>603601</v>
      </c>
      <c r="T9" s="60">
        <v>397079</v>
      </c>
      <c r="U9" s="60">
        <v>1884109</v>
      </c>
      <c r="V9" s="60">
        <v>6250935</v>
      </c>
      <c r="W9" s="60">
        <v>5439615</v>
      </c>
      <c r="X9" s="60">
        <v>811320</v>
      </c>
      <c r="Y9" s="61">
        <v>14.92</v>
      </c>
      <c r="Z9" s="62">
        <v>5982672</v>
      </c>
    </row>
    <row r="10" spans="1:26" ht="25.5">
      <c r="A10" s="63" t="s">
        <v>278</v>
      </c>
      <c r="B10" s="64">
        <f>SUM(B5:B9)</f>
        <v>134486454</v>
      </c>
      <c r="C10" s="64">
        <f>SUM(C5:C9)</f>
        <v>0</v>
      </c>
      <c r="D10" s="65">
        <f aca="true" t="shared" si="0" ref="D10:Z10">SUM(D5:D9)</f>
        <v>157178466</v>
      </c>
      <c r="E10" s="66">
        <f t="shared" si="0"/>
        <v>155897829</v>
      </c>
      <c r="F10" s="66">
        <f t="shared" si="0"/>
        <v>53362661</v>
      </c>
      <c r="G10" s="66">
        <f t="shared" si="0"/>
        <v>3318236</v>
      </c>
      <c r="H10" s="66">
        <f t="shared" si="0"/>
        <v>3083014</v>
      </c>
      <c r="I10" s="66">
        <f t="shared" si="0"/>
        <v>59763911</v>
      </c>
      <c r="J10" s="66">
        <f t="shared" si="0"/>
        <v>2840146</v>
      </c>
      <c r="K10" s="66">
        <f t="shared" si="0"/>
        <v>43524064</v>
      </c>
      <c r="L10" s="66">
        <f t="shared" si="0"/>
        <v>2832666</v>
      </c>
      <c r="M10" s="66">
        <f t="shared" si="0"/>
        <v>49196876</v>
      </c>
      <c r="N10" s="66">
        <f t="shared" si="0"/>
        <v>2760567</v>
      </c>
      <c r="O10" s="66">
        <f t="shared" si="0"/>
        <v>3348938</v>
      </c>
      <c r="P10" s="66">
        <f t="shared" si="0"/>
        <v>33291147</v>
      </c>
      <c r="Q10" s="66">
        <f t="shared" si="0"/>
        <v>39400652</v>
      </c>
      <c r="R10" s="66">
        <f t="shared" si="0"/>
        <v>2861439</v>
      </c>
      <c r="S10" s="66">
        <f t="shared" si="0"/>
        <v>2769410</v>
      </c>
      <c r="T10" s="66">
        <f t="shared" si="0"/>
        <v>2880338</v>
      </c>
      <c r="U10" s="66">
        <f t="shared" si="0"/>
        <v>8511187</v>
      </c>
      <c r="V10" s="66">
        <f t="shared" si="0"/>
        <v>156872626</v>
      </c>
      <c r="W10" s="66">
        <f t="shared" si="0"/>
        <v>157178460</v>
      </c>
      <c r="X10" s="66">
        <f t="shared" si="0"/>
        <v>-305834</v>
      </c>
      <c r="Y10" s="67">
        <f>+IF(W10&lt;&gt;0,(X10/W10)*100,0)</f>
        <v>-0.19457755216586292</v>
      </c>
      <c r="Z10" s="68">
        <f t="shared" si="0"/>
        <v>155897829</v>
      </c>
    </row>
    <row r="11" spans="1:26" ht="13.5">
      <c r="A11" s="58" t="s">
        <v>37</v>
      </c>
      <c r="B11" s="19">
        <v>32162557</v>
      </c>
      <c r="C11" s="19">
        <v>0</v>
      </c>
      <c r="D11" s="59">
        <v>38237421</v>
      </c>
      <c r="E11" s="60">
        <v>40422292</v>
      </c>
      <c r="F11" s="60">
        <v>2342750</v>
      </c>
      <c r="G11" s="60">
        <v>2395595</v>
      </c>
      <c r="H11" s="60">
        <v>2986191</v>
      </c>
      <c r="I11" s="60">
        <v>7724536</v>
      </c>
      <c r="J11" s="60">
        <v>3036774</v>
      </c>
      <c r="K11" s="60">
        <v>2806785</v>
      </c>
      <c r="L11" s="60">
        <v>3385637</v>
      </c>
      <c r="M11" s="60">
        <v>9229196</v>
      </c>
      <c r="N11" s="60">
        <v>2971383</v>
      </c>
      <c r="O11" s="60">
        <v>2884284</v>
      </c>
      <c r="P11" s="60">
        <v>2450058</v>
      </c>
      <c r="Q11" s="60">
        <v>8305725</v>
      </c>
      <c r="R11" s="60">
        <v>2952263</v>
      </c>
      <c r="S11" s="60">
        <v>3244647</v>
      </c>
      <c r="T11" s="60">
        <v>2953392</v>
      </c>
      <c r="U11" s="60">
        <v>9150302</v>
      </c>
      <c r="V11" s="60">
        <v>34409759</v>
      </c>
      <c r="W11" s="60">
        <v>38237418</v>
      </c>
      <c r="X11" s="60">
        <v>-3827659</v>
      </c>
      <c r="Y11" s="61">
        <v>-10.01</v>
      </c>
      <c r="Z11" s="62">
        <v>40422292</v>
      </c>
    </row>
    <row r="12" spans="1:26" ht="13.5">
      <c r="A12" s="58" t="s">
        <v>38</v>
      </c>
      <c r="B12" s="19">
        <v>8075830</v>
      </c>
      <c r="C12" s="19">
        <v>0</v>
      </c>
      <c r="D12" s="59">
        <v>9954775</v>
      </c>
      <c r="E12" s="60">
        <v>9971996</v>
      </c>
      <c r="F12" s="60">
        <v>672184</v>
      </c>
      <c r="G12" s="60">
        <v>672184</v>
      </c>
      <c r="H12" s="60">
        <v>672184</v>
      </c>
      <c r="I12" s="60">
        <v>2016552</v>
      </c>
      <c r="J12" s="60">
        <v>672184</v>
      </c>
      <c r="K12" s="60">
        <v>672184</v>
      </c>
      <c r="L12" s="60">
        <v>672184</v>
      </c>
      <c r="M12" s="60">
        <v>2016552</v>
      </c>
      <c r="N12" s="60">
        <v>672184</v>
      </c>
      <c r="O12" s="60">
        <v>672184</v>
      </c>
      <c r="P12" s="60">
        <v>1776456</v>
      </c>
      <c r="Q12" s="60">
        <v>3120824</v>
      </c>
      <c r="R12" s="60">
        <v>791720</v>
      </c>
      <c r="S12" s="60">
        <v>791720</v>
      </c>
      <c r="T12" s="60">
        <v>791902</v>
      </c>
      <c r="U12" s="60">
        <v>2375342</v>
      </c>
      <c r="V12" s="60">
        <v>9529270</v>
      </c>
      <c r="W12" s="60">
        <v>9954775</v>
      </c>
      <c r="X12" s="60">
        <v>-425505</v>
      </c>
      <c r="Y12" s="61">
        <v>-4.27</v>
      </c>
      <c r="Z12" s="62">
        <v>9971996</v>
      </c>
    </row>
    <row r="13" spans="1:26" ht="13.5">
      <c r="A13" s="58" t="s">
        <v>279</v>
      </c>
      <c r="B13" s="19">
        <v>11647072</v>
      </c>
      <c r="C13" s="19">
        <v>0</v>
      </c>
      <c r="D13" s="59">
        <v>12000000</v>
      </c>
      <c r="E13" s="60">
        <v>12000000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12000000</v>
      </c>
      <c r="X13" s="60">
        <v>-12000000</v>
      </c>
      <c r="Y13" s="61">
        <v>-100</v>
      </c>
      <c r="Z13" s="62">
        <v>12000000</v>
      </c>
    </row>
    <row r="14" spans="1:26" ht="13.5">
      <c r="A14" s="58" t="s">
        <v>40</v>
      </c>
      <c r="B14" s="19">
        <v>0</v>
      </c>
      <c r="C14" s="19">
        <v>0</v>
      </c>
      <c r="D14" s="59">
        <v>106000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105600</v>
      </c>
      <c r="X14" s="60">
        <v>-105600</v>
      </c>
      <c r="Y14" s="61">
        <v>-100</v>
      </c>
      <c r="Z14" s="62">
        <v>0</v>
      </c>
    </row>
    <row r="15" spans="1:26" ht="13.5">
      <c r="A15" s="58" t="s">
        <v>41</v>
      </c>
      <c r="B15" s="19">
        <v>8008171</v>
      </c>
      <c r="C15" s="19">
        <v>0</v>
      </c>
      <c r="D15" s="59">
        <v>24225828</v>
      </c>
      <c r="E15" s="60">
        <v>489660</v>
      </c>
      <c r="F15" s="60">
        <v>10185</v>
      </c>
      <c r="G15" s="60">
        <v>1635826</v>
      </c>
      <c r="H15" s="60">
        <v>348873</v>
      </c>
      <c r="I15" s="60">
        <v>1994884</v>
      </c>
      <c r="J15" s="60">
        <v>2304308</v>
      </c>
      <c r="K15" s="60">
        <v>0</v>
      </c>
      <c r="L15" s="60">
        <v>0</v>
      </c>
      <c r="M15" s="60">
        <v>2304308</v>
      </c>
      <c r="N15" s="60">
        <v>1353124</v>
      </c>
      <c r="O15" s="60">
        <v>2637008</v>
      </c>
      <c r="P15" s="60">
        <v>0</v>
      </c>
      <c r="Q15" s="60">
        <v>3990132</v>
      </c>
      <c r="R15" s="60">
        <v>1648618</v>
      </c>
      <c r="S15" s="60">
        <v>0</v>
      </c>
      <c r="T15" s="60">
        <v>0</v>
      </c>
      <c r="U15" s="60">
        <v>1648618</v>
      </c>
      <c r="V15" s="60">
        <v>9937942</v>
      </c>
      <c r="W15" s="60">
        <v>24225828</v>
      </c>
      <c r="X15" s="60">
        <v>-14287886</v>
      </c>
      <c r="Y15" s="61">
        <v>-58.98</v>
      </c>
      <c r="Z15" s="62">
        <v>489660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71608514</v>
      </c>
      <c r="C17" s="19">
        <v>0</v>
      </c>
      <c r="D17" s="59">
        <v>65600345</v>
      </c>
      <c r="E17" s="60">
        <v>123665956</v>
      </c>
      <c r="F17" s="60">
        <v>4250448</v>
      </c>
      <c r="G17" s="60">
        <v>4594269</v>
      </c>
      <c r="H17" s="60">
        <v>7372092</v>
      </c>
      <c r="I17" s="60">
        <v>16216809</v>
      </c>
      <c r="J17" s="60">
        <v>6408000</v>
      </c>
      <c r="K17" s="60">
        <v>9241222</v>
      </c>
      <c r="L17" s="60">
        <v>13027409</v>
      </c>
      <c r="M17" s="60">
        <v>28676631</v>
      </c>
      <c r="N17" s="60">
        <v>5450930</v>
      </c>
      <c r="O17" s="60">
        <v>4746640</v>
      </c>
      <c r="P17" s="60">
        <v>4350627</v>
      </c>
      <c r="Q17" s="60">
        <v>14548197</v>
      </c>
      <c r="R17" s="60">
        <v>4509017</v>
      </c>
      <c r="S17" s="60">
        <v>7192108</v>
      </c>
      <c r="T17" s="60">
        <v>8828962</v>
      </c>
      <c r="U17" s="60">
        <v>20530087</v>
      </c>
      <c r="V17" s="60">
        <v>79971724</v>
      </c>
      <c r="W17" s="60">
        <v>65600674</v>
      </c>
      <c r="X17" s="60">
        <v>14371050</v>
      </c>
      <c r="Y17" s="61">
        <v>21.91</v>
      </c>
      <c r="Z17" s="62">
        <v>123665956</v>
      </c>
    </row>
    <row r="18" spans="1:26" ht="13.5">
      <c r="A18" s="70" t="s">
        <v>44</v>
      </c>
      <c r="B18" s="71">
        <f>SUM(B11:B17)</f>
        <v>131502144</v>
      </c>
      <c r="C18" s="71">
        <f>SUM(C11:C17)</f>
        <v>0</v>
      </c>
      <c r="D18" s="72">
        <f aca="true" t="shared" si="1" ref="D18:Z18">SUM(D11:D17)</f>
        <v>150124369</v>
      </c>
      <c r="E18" s="73">
        <f t="shared" si="1"/>
        <v>186549904</v>
      </c>
      <c r="F18" s="73">
        <f t="shared" si="1"/>
        <v>7275567</v>
      </c>
      <c r="G18" s="73">
        <f t="shared" si="1"/>
        <v>9297874</v>
      </c>
      <c r="H18" s="73">
        <f t="shared" si="1"/>
        <v>11379340</v>
      </c>
      <c r="I18" s="73">
        <f t="shared" si="1"/>
        <v>27952781</v>
      </c>
      <c r="J18" s="73">
        <f t="shared" si="1"/>
        <v>12421266</v>
      </c>
      <c r="K18" s="73">
        <f t="shared" si="1"/>
        <v>12720191</v>
      </c>
      <c r="L18" s="73">
        <f t="shared" si="1"/>
        <v>17085230</v>
      </c>
      <c r="M18" s="73">
        <f t="shared" si="1"/>
        <v>42226687</v>
      </c>
      <c r="N18" s="73">
        <f t="shared" si="1"/>
        <v>10447621</v>
      </c>
      <c r="O18" s="73">
        <f t="shared" si="1"/>
        <v>10940116</v>
      </c>
      <c r="P18" s="73">
        <f t="shared" si="1"/>
        <v>8577141</v>
      </c>
      <c r="Q18" s="73">
        <f t="shared" si="1"/>
        <v>29964878</v>
      </c>
      <c r="R18" s="73">
        <f t="shared" si="1"/>
        <v>9901618</v>
      </c>
      <c r="S18" s="73">
        <f t="shared" si="1"/>
        <v>11228475</v>
      </c>
      <c r="T18" s="73">
        <f t="shared" si="1"/>
        <v>12574256</v>
      </c>
      <c r="U18" s="73">
        <f t="shared" si="1"/>
        <v>33704349</v>
      </c>
      <c r="V18" s="73">
        <f t="shared" si="1"/>
        <v>133848695</v>
      </c>
      <c r="W18" s="73">
        <f t="shared" si="1"/>
        <v>150124295</v>
      </c>
      <c r="X18" s="73">
        <f t="shared" si="1"/>
        <v>-16275600</v>
      </c>
      <c r="Y18" s="67">
        <f>+IF(W18&lt;&gt;0,(X18/W18)*100,0)</f>
        <v>-10.841416440956475</v>
      </c>
      <c r="Z18" s="74">
        <f t="shared" si="1"/>
        <v>186549904</v>
      </c>
    </row>
    <row r="19" spans="1:26" ht="13.5">
      <c r="A19" s="70" t="s">
        <v>45</v>
      </c>
      <c r="B19" s="75">
        <f>+B10-B18</f>
        <v>2984310</v>
      </c>
      <c r="C19" s="75">
        <f>+C10-C18</f>
        <v>0</v>
      </c>
      <c r="D19" s="76">
        <f aca="true" t="shared" si="2" ref="D19:Z19">+D10-D18</f>
        <v>7054097</v>
      </c>
      <c r="E19" s="77">
        <f t="shared" si="2"/>
        <v>-30652075</v>
      </c>
      <c r="F19" s="77">
        <f t="shared" si="2"/>
        <v>46087094</v>
      </c>
      <c r="G19" s="77">
        <f t="shared" si="2"/>
        <v>-5979638</v>
      </c>
      <c r="H19" s="77">
        <f t="shared" si="2"/>
        <v>-8296326</v>
      </c>
      <c r="I19" s="77">
        <f t="shared" si="2"/>
        <v>31811130</v>
      </c>
      <c r="J19" s="77">
        <f t="shared" si="2"/>
        <v>-9581120</v>
      </c>
      <c r="K19" s="77">
        <f t="shared" si="2"/>
        <v>30803873</v>
      </c>
      <c r="L19" s="77">
        <f t="shared" si="2"/>
        <v>-14252564</v>
      </c>
      <c r="M19" s="77">
        <f t="shared" si="2"/>
        <v>6970189</v>
      </c>
      <c r="N19" s="77">
        <f t="shared" si="2"/>
        <v>-7687054</v>
      </c>
      <c r="O19" s="77">
        <f t="shared" si="2"/>
        <v>-7591178</v>
      </c>
      <c r="P19" s="77">
        <f t="shared" si="2"/>
        <v>24714006</v>
      </c>
      <c r="Q19" s="77">
        <f t="shared" si="2"/>
        <v>9435774</v>
      </c>
      <c r="R19" s="77">
        <f t="shared" si="2"/>
        <v>-7040179</v>
      </c>
      <c r="S19" s="77">
        <f t="shared" si="2"/>
        <v>-8459065</v>
      </c>
      <c r="T19" s="77">
        <f t="shared" si="2"/>
        <v>-9693918</v>
      </c>
      <c r="U19" s="77">
        <f t="shared" si="2"/>
        <v>-25193162</v>
      </c>
      <c r="V19" s="77">
        <f t="shared" si="2"/>
        <v>23023931</v>
      </c>
      <c r="W19" s="77">
        <f>IF(E10=E18,0,W10-W18)</f>
        <v>7054165</v>
      </c>
      <c r="X19" s="77">
        <f t="shared" si="2"/>
        <v>15969766</v>
      </c>
      <c r="Y19" s="78">
        <f>+IF(W19&lt;&gt;0,(X19/W19)*100,0)</f>
        <v>226.3877581542252</v>
      </c>
      <c r="Z19" s="79">
        <f t="shared" si="2"/>
        <v>-30652075</v>
      </c>
    </row>
    <row r="20" spans="1:26" ht="13.5">
      <c r="A20" s="58" t="s">
        <v>46</v>
      </c>
      <c r="B20" s="19">
        <v>37167691</v>
      </c>
      <c r="C20" s="19">
        <v>0</v>
      </c>
      <c r="D20" s="59">
        <v>48827000</v>
      </c>
      <c r="E20" s="60">
        <v>58827000</v>
      </c>
      <c r="F20" s="60">
        <v>3116902</v>
      </c>
      <c r="G20" s="60">
        <v>2838515</v>
      </c>
      <c r="H20" s="60">
        <v>1869660</v>
      </c>
      <c r="I20" s="60">
        <v>7825077</v>
      </c>
      <c r="J20" s="60">
        <v>3713921</v>
      </c>
      <c r="K20" s="60">
        <v>5391832</v>
      </c>
      <c r="L20" s="60">
        <v>6280923</v>
      </c>
      <c r="M20" s="60">
        <v>15386676</v>
      </c>
      <c r="N20" s="60">
        <v>2730162</v>
      </c>
      <c r="O20" s="60">
        <v>3209596</v>
      </c>
      <c r="P20" s="60">
        <v>4741878</v>
      </c>
      <c r="Q20" s="60">
        <v>10681636</v>
      </c>
      <c r="R20" s="60">
        <v>4968706</v>
      </c>
      <c r="S20" s="60">
        <v>4354035</v>
      </c>
      <c r="T20" s="60">
        <v>12034747</v>
      </c>
      <c r="U20" s="60">
        <v>21357488</v>
      </c>
      <c r="V20" s="60">
        <v>55250877</v>
      </c>
      <c r="W20" s="60">
        <v>48827001</v>
      </c>
      <c r="X20" s="60">
        <v>6423876</v>
      </c>
      <c r="Y20" s="61">
        <v>13.16</v>
      </c>
      <c r="Z20" s="62">
        <v>58827000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40152001</v>
      </c>
      <c r="C22" s="86">
        <f>SUM(C19:C21)</f>
        <v>0</v>
      </c>
      <c r="D22" s="87">
        <f aca="true" t="shared" si="3" ref="D22:Z22">SUM(D19:D21)</f>
        <v>55881097</v>
      </c>
      <c r="E22" s="88">
        <f t="shared" si="3"/>
        <v>28174925</v>
      </c>
      <c r="F22" s="88">
        <f t="shared" si="3"/>
        <v>49203996</v>
      </c>
      <c r="G22" s="88">
        <f t="shared" si="3"/>
        <v>-3141123</v>
      </c>
      <c r="H22" s="88">
        <f t="shared" si="3"/>
        <v>-6426666</v>
      </c>
      <c r="I22" s="88">
        <f t="shared" si="3"/>
        <v>39636207</v>
      </c>
      <c r="J22" s="88">
        <f t="shared" si="3"/>
        <v>-5867199</v>
      </c>
      <c r="K22" s="88">
        <f t="shared" si="3"/>
        <v>36195705</v>
      </c>
      <c r="L22" s="88">
        <f t="shared" si="3"/>
        <v>-7971641</v>
      </c>
      <c r="M22" s="88">
        <f t="shared" si="3"/>
        <v>22356865</v>
      </c>
      <c r="N22" s="88">
        <f t="shared" si="3"/>
        <v>-4956892</v>
      </c>
      <c r="O22" s="88">
        <f t="shared" si="3"/>
        <v>-4381582</v>
      </c>
      <c r="P22" s="88">
        <f t="shared" si="3"/>
        <v>29455884</v>
      </c>
      <c r="Q22" s="88">
        <f t="shared" si="3"/>
        <v>20117410</v>
      </c>
      <c r="R22" s="88">
        <f t="shared" si="3"/>
        <v>-2071473</v>
      </c>
      <c r="S22" s="88">
        <f t="shared" si="3"/>
        <v>-4105030</v>
      </c>
      <c r="T22" s="88">
        <f t="shared" si="3"/>
        <v>2340829</v>
      </c>
      <c r="U22" s="88">
        <f t="shared" si="3"/>
        <v>-3835674</v>
      </c>
      <c r="V22" s="88">
        <f t="shared" si="3"/>
        <v>78274808</v>
      </c>
      <c r="W22" s="88">
        <f t="shared" si="3"/>
        <v>55881166</v>
      </c>
      <c r="X22" s="88">
        <f t="shared" si="3"/>
        <v>22393642</v>
      </c>
      <c r="Y22" s="89">
        <f>+IF(W22&lt;&gt;0,(X22/W22)*100,0)</f>
        <v>40.07368421768437</v>
      </c>
      <c r="Z22" s="90">
        <f t="shared" si="3"/>
        <v>28174925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40152001</v>
      </c>
      <c r="C24" s="75">
        <f>SUM(C22:C23)</f>
        <v>0</v>
      </c>
      <c r="D24" s="76">
        <f aca="true" t="shared" si="4" ref="D24:Z24">SUM(D22:D23)</f>
        <v>55881097</v>
      </c>
      <c r="E24" s="77">
        <f t="shared" si="4"/>
        <v>28174925</v>
      </c>
      <c r="F24" s="77">
        <f t="shared" si="4"/>
        <v>49203996</v>
      </c>
      <c r="G24" s="77">
        <f t="shared" si="4"/>
        <v>-3141123</v>
      </c>
      <c r="H24" s="77">
        <f t="shared" si="4"/>
        <v>-6426666</v>
      </c>
      <c r="I24" s="77">
        <f t="shared" si="4"/>
        <v>39636207</v>
      </c>
      <c r="J24" s="77">
        <f t="shared" si="4"/>
        <v>-5867199</v>
      </c>
      <c r="K24" s="77">
        <f t="shared" si="4"/>
        <v>36195705</v>
      </c>
      <c r="L24" s="77">
        <f t="shared" si="4"/>
        <v>-7971641</v>
      </c>
      <c r="M24" s="77">
        <f t="shared" si="4"/>
        <v>22356865</v>
      </c>
      <c r="N24" s="77">
        <f t="shared" si="4"/>
        <v>-4956892</v>
      </c>
      <c r="O24" s="77">
        <f t="shared" si="4"/>
        <v>-4381582</v>
      </c>
      <c r="P24" s="77">
        <f t="shared" si="4"/>
        <v>29455884</v>
      </c>
      <c r="Q24" s="77">
        <f t="shared" si="4"/>
        <v>20117410</v>
      </c>
      <c r="R24" s="77">
        <f t="shared" si="4"/>
        <v>-2071473</v>
      </c>
      <c r="S24" s="77">
        <f t="shared" si="4"/>
        <v>-4105030</v>
      </c>
      <c r="T24" s="77">
        <f t="shared" si="4"/>
        <v>2340829</v>
      </c>
      <c r="U24" s="77">
        <f t="shared" si="4"/>
        <v>-3835674</v>
      </c>
      <c r="V24" s="77">
        <f t="shared" si="4"/>
        <v>78274808</v>
      </c>
      <c r="W24" s="77">
        <f t="shared" si="4"/>
        <v>55881166</v>
      </c>
      <c r="X24" s="77">
        <f t="shared" si="4"/>
        <v>22393642</v>
      </c>
      <c r="Y24" s="78">
        <f>+IF(W24&lt;&gt;0,(X24/W24)*100,0)</f>
        <v>40.07368421768437</v>
      </c>
      <c r="Z24" s="79">
        <f t="shared" si="4"/>
        <v>28174925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50996407</v>
      </c>
      <c r="C27" s="22">
        <v>0</v>
      </c>
      <c r="D27" s="99">
        <v>84954364</v>
      </c>
      <c r="E27" s="100">
        <v>94954000</v>
      </c>
      <c r="F27" s="100">
        <v>2921877</v>
      </c>
      <c r="G27" s="100">
        <v>4206700</v>
      </c>
      <c r="H27" s="100">
        <v>2739973</v>
      </c>
      <c r="I27" s="100">
        <v>9868550</v>
      </c>
      <c r="J27" s="100">
        <v>3602918</v>
      </c>
      <c r="K27" s="100">
        <v>6451591</v>
      </c>
      <c r="L27" s="100">
        <v>7485476</v>
      </c>
      <c r="M27" s="100">
        <v>17539985</v>
      </c>
      <c r="N27" s="100">
        <v>0</v>
      </c>
      <c r="O27" s="100">
        <v>3966928</v>
      </c>
      <c r="P27" s="100">
        <v>4341232</v>
      </c>
      <c r="Q27" s="100">
        <v>8308160</v>
      </c>
      <c r="R27" s="100">
        <v>7595536</v>
      </c>
      <c r="S27" s="100">
        <v>6451075</v>
      </c>
      <c r="T27" s="100">
        <v>0</v>
      </c>
      <c r="U27" s="100">
        <v>14046611</v>
      </c>
      <c r="V27" s="100">
        <v>49763306</v>
      </c>
      <c r="W27" s="100">
        <v>94954000</v>
      </c>
      <c r="X27" s="100">
        <v>-45190694</v>
      </c>
      <c r="Y27" s="101">
        <v>-47.59</v>
      </c>
      <c r="Z27" s="102">
        <v>94954000</v>
      </c>
    </row>
    <row r="28" spans="1:26" ht="13.5">
      <c r="A28" s="103" t="s">
        <v>46</v>
      </c>
      <c r="B28" s="19">
        <v>42866926</v>
      </c>
      <c r="C28" s="19">
        <v>0</v>
      </c>
      <c r="D28" s="59">
        <v>48827000</v>
      </c>
      <c r="E28" s="60">
        <v>58925000</v>
      </c>
      <c r="F28" s="60">
        <v>2734125</v>
      </c>
      <c r="G28" s="60">
        <v>2489926</v>
      </c>
      <c r="H28" s="60">
        <v>1640053</v>
      </c>
      <c r="I28" s="60">
        <v>6864104</v>
      </c>
      <c r="J28" s="60">
        <v>3257826</v>
      </c>
      <c r="K28" s="60">
        <v>4611911</v>
      </c>
      <c r="L28" s="60">
        <v>5509581</v>
      </c>
      <c r="M28" s="60">
        <v>13379318</v>
      </c>
      <c r="N28" s="60">
        <v>0</v>
      </c>
      <c r="O28" s="60">
        <v>3930628</v>
      </c>
      <c r="P28" s="60">
        <v>1561884</v>
      </c>
      <c r="Q28" s="60">
        <v>5492512</v>
      </c>
      <c r="R28" s="60">
        <v>5590133</v>
      </c>
      <c r="S28" s="60">
        <v>6421275</v>
      </c>
      <c r="T28" s="60">
        <v>0</v>
      </c>
      <c r="U28" s="60">
        <v>12011408</v>
      </c>
      <c r="V28" s="60">
        <v>37747342</v>
      </c>
      <c r="W28" s="60">
        <v>58925000</v>
      </c>
      <c r="X28" s="60">
        <v>-21177658</v>
      </c>
      <c r="Y28" s="61">
        <v>-35.94</v>
      </c>
      <c r="Z28" s="62">
        <v>58925000</v>
      </c>
    </row>
    <row r="29" spans="1:26" ht="13.5">
      <c r="A29" s="58" t="s">
        <v>283</v>
      </c>
      <c r="B29" s="19">
        <v>5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8129476</v>
      </c>
      <c r="C31" s="19">
        <v>0</v>
      </c>
      <c r="D31" s="59">
        <v>36127364</v>
      </c>
      <c r="E31" s="60">
        <v>36029000</v>
      </c>
      <c r="F31" s="60">
        <v>187752</v>
      </c>
      <c r="G31" s="60">
        <v>1716774</v>
      </c>
      <c r="H31" s="60">
        <v>1099920</v>
      </c>
      <c r="I31" s="60">
        <v>3004446</v>
      </c>
      <c r="J31" s="60">
        <v>345092</v>
      </c>
      <c r="K31" s="60">
        <v>1839681</v>
      </c>
      <c r="L31" s="60">
        <v>1975895</v>
      </c>
      <c r="M31" s="60">
        <v>4160668</v>
      </c>
      <c r="N31" s="60">
        <v>0</v>
      </c>
      <c r="O31" s="60">
        <v>36300</v>
      </c>
      <c r="P31" s="60">
        <v>2656693</v>
      </c>
      <c r="Q31" s="60">
        <v>2692993</v>
      </c>
      <c r="R31" s="60">
        <v>2005403</v>
      </c>
      <c r="S31" s="60">
        <v>29800</v>
      </c>
      <c r="T31" s="60">
        <v>0</v>
      </c>
      <c r="U31" s="60">
        <v>2035203</v>
      </c>
      <c r="V31" s="60">
        <v>11893310</v>
      </c>
      <c r="W31" s="60">
        <v>36029000</v>
      </c>
      <c r="X31" s="60">
        <v>-24135690</v>
      </c>
      <c r="Y31" s="61">
        <v>-66.99</v>
      </c>
      <c r="Z31" s="62">
        <v>36029000</v>
      </c>
    </row>
    <row r="32" spans="1:26" ht="13.5">
      <c r="A32" s="70" t="s">
        <v>54</v>
      </c>
      <c r="B32" s="22">
        <f>SUM(B28:B31)</f>
        <v>50996407</v>
      </c>
      <c r="C32" s="22">
        <f>SUM(C28:C31)</f>
        <v>0</v>
      </c>
      <c r="D32" s="99">
        <f aca="true" t="shared" si="5" ref="D32:Z32">SUM(D28:D31)</f>
        <v>84954364</v>
      </c>
      <c r="E32" s="100">
        <f t="shared" si="5"/>
        <v>94954000</v>
      </c>
      <c r="F32" s="100">
        <f t="shared" si="5"/>
        <v>2921877</v>
      </c>
      <c r="G32" s="100">
        <f t="shared" si="5"/>
        <v>4206700</v>
      </c>
      <c r="H32" s="100">
        <f t="shared" si="5"/>
        <v>2739973</v>
      </c>
      <c r="I32" s="100">
        <f t="shared" si="5"/>
        <v>9868550</v>
      </c>
      <c r="J32" s="100">
        <f t="shared" si="5"/>
        <v>3602918</v>
      </c>
      <c r="K32" s="100">
        <f t="shared" si="5"/>
        <v>6451592</v>
      </c>
      <c r="L32" s="100">
        <f t="shared" si="5"/>
        <v>7485476</v>
      </c>
      <c r="M32" s="100">
        <f t="shared" si="5"/>
        <v>17539986</v>
      </c>
      <c r="N32" s="100">
        <f t="shared" si="5"/>
        <v>0</v>
      </c>
      <c r="O32" s="100">
        <f t="shared" si="5"/>
        <v>3966928</v>
      </c>
      <c r="P32" s="100">
        <f t="shared" si="5"/>
        <v>4218577</v>
      </c>
      <c r="Q32" s="100">
        <f t="shared" si="5"/>
        <v>8185505</v>
      </c>
      <c r="R32" s="100">
        <f t="shared" si="5"/>
        <v>7595536</v>
      </c>
      <c r="S32" s="100">
        <f t="shared" si="5"/>
        <v>6451075</v>
      </c>
      <c r="T32" s="100">
        <f t="shared" si="5"/>
        <v>0</v>
      </c>
      <c r="U32" s="100">
        <f t="shared" si="5"/>
        <v>14046611</v>
      </c>
      <c r="V32" s="100">
        <f t="shared" si="5"/>
        <v>49640652</v>
      </c>
      <c r="W32" s="100">
        <f t="shared" si="5"/>
        <v>94954000</v>
      </c>
      <c r="X32" s="100">
        <f t="shared" si="5"/>
        <v>-45313348</v>
      </c>
      <c r="Y32" s="101">
        <f>+IF(W32&lt;&gt;0,(X32/W32)*100,0)</f>
        <v>-47.72136824146429</v>
      </c>
      <c r="Z32" s="102">
        <f t="shared" si="5"/>
        <v>94954000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86294432</v>
      </c>
      <c r="C35" s="19">
        <v>0</v>
      </c>
      <c r="D35" s="59">
        <v>107840000</v>
      </c>
      <c r="E35" s="60">
        <v>117840000</v>
      </c>
      <c r="F35" s="60">
        <v>141541759</v>
      </c>
      <c r="G35" s="60">
        <v>139546069</v>
      </c>
      <c r="H35" s="60">
        <v>130886033</v>
      </c>
      <c r="I35" s="60">
        <v>130886033</v>
      </c>
      <c r="J35" s="60">
        <v>151302604</v>
      </c>
      <c r="K35" s="60">
        <v>150329116</v>
      </c>
      <c r="L35" s="60">
        <v>181463858</v>
      </c>
      <c r="M35" s="60">
        <v>181463858</v>
      </c>
      <c r="N35" s="60">
        <v>184270462</v>
      </c>
      <c r="O35" s="60">
        <v>184270462</v>
      </c>
      <c r="P35" s="60">
        <v>177361473</v>
      </c>
      <c r="Q35" s="60">
        <v>177361473</v>
      </c>
      <c r="R35" s="60">
        <v>185721242</v>
      </c>
      <c r="S35" s="60">
        <v>159324563</v>
      </c>
      <c r="T35" s="60">
        <v>158632651</v>
      </c>
      <c r="U35" s="60">
        <v>158632651</v>
      </c>
      <c r="V35" s="60">
        <v>158632651</v>
      </c>
      <c r="W35" s="60">
        <v>117840000</v>
      </c>
      <c r="X35" s="60">
        <v>40792651</v>
      </c>
      <c r="Y35" s="61">
        <v>34.62</v>
      </c>
      <c r="Z35" s="62">
        <v>117840000</v>
      </c>
    </row>
    <row r="36" spans="1:26" ht="13.5">
      <c r="A36" s="58" t="s">
        <v>57</v>
      </c>
      <c r="B36" s="19">
        <v>221540643</v>
      </c>
      <c r="C36" s="19">
        <v>0</v>
      </c>
      <c r="D36" s="59">
        <v>395016000</v>
      </c>
      <c r="E36" s="60">
        <v>395016000</v>
      </c>
      <c r="F36" s="60">
        <v>256057444</v>
      </c>
      <c r="G36" s="60">
        <v>228401694</v>
      </c>
      <c r="H36" s="60">
        <v>230484807</v>
      </c>
      <c r="I36" s="60">
        <v>230484807</v>
      </c>
      <c r="J36" s="60">
        <v>234523004</v>
      </c>
      <c r="K36" s="60">
        <v>231434955</v>
      </c>
      <c r="L36" s="60">
        <v>242467002</v>
      </c>
      <c r="M36" s="60">
        <v>242467002</v>
      </c>
      <c r="N36" s="60">
        <v>245946370</v>
      </c>
      <c r="O36" s="60">
        <v>245946370</v>
      </c>
      <c r="P36" s="60">
        <v>254281514</v>
      </c>
      <c r="Q36" s="60">
        <v>254281514</v>
      </c>
      <c r="R36" s="60">
        <v>261877050</v>
      </c>
      <c r="S36" s="60">
        <v>282096173</v>
      </c>
      <c r="T36" s="60">
        <v>297482800</v>
      </c>
      <c r="U36" s="60">
        <v>297482800</v>
      </c>
      <c r="V36" s="60">
        <v>297482800</v>
      </c>
      <c r="W36" s="60">
        <v>395016000</v>
      </c>
      <c r="X36" s="60">
        <v>-97533200</v>
      </c>
      <c r="Y36" s="61">
        <v>-24.69</v>
      </c>
      <c r="Z36" s="62">
        <v>395016000</v>
      </c>
    </row>
    <row r="37" spans="1:26" ht="13.5">
      <c r="A37" s="58" t="s">
        <v>58</v>
      </c>
      <c r="B37" s="19">
        <v>9917780</v>
      </c>
      <c r="C37" s="19">
        <v>0</v>
      </c>
      <c r="D37" s="59">
        <v>9658000</v>
      </c>
      <c r="E37" s="60">
        <v>37556000</v>
      </c>
      <c r="F37" s="60">
        <v>41912301</v>
      </c>
      <c r="G37" s="60">
        <v>34588452</v>
      </c>
      <c r="H37" s="60">
        <v>31432911</v>
      </c>
      <c r="I37" s="60">
        <v>31432911</v>
      </c>
      <c r="J37" s="60">
        <v>58072134</v>
      </c>
      <c r="K37" s="60">
        <v>60833398</v>
      </c>
      <c r="L37" s="60">
        <v>74233411</v>
      </c>
      <c r="M37" s="60">
        <v>74233411</v>
      </c>
      <c r="N37" s="60">
        <v>81233391</v>
      </c>
      <c r="O37" s="60">
        <v>81233391</v>
      </c>
      <c r="P37" s="60">
        <v>84596321</v>
      </c>
      <c r="Q37" s="60">
        <v>84596321</v>
      </c>
      <c r="R37" s="60">
        <v>79325986</v>
      </c>
      <c r="S37" s="60">
        <v>73436591</v>
      </c>
      <c r="T37" s="60">
        <v>88330592</v>
      </c>
      <c r="U37" s="60">
        <v>88330592</v>
      </c>
      <c r="V37" s="60">
        <v>88330592</v>
      </c>
      <c r="W37" s="60">
        <v>37556000</v>
      </c>
      <c r="X37" s="60">
        <v>50774592</v>
      </c>
      <c r="Y37" s="61">
        <v>135.2</v>
      </c>
      <c r="Z37" s="62">
        <v>37556000</v>
      </c>
    </row>
    <row r="38" spans="1:26" ht="13.5">
      <c r="A38" s="58" t="s">
        <v>59</v>
      </c>
      <c r="B38" s="19">
        <v>10757370</v>
      </c>
      <c r="C38" s="19">
        <v>0</v>
      </c>
      <c r="D38" s="59">
        <v>17898000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287159925</v>
      </c>
      <c r="C39" s="19">
        <v>0</v>
      </c>
      <c r="D39" s="59">
        <v>475300000</v>
      </c>
      <c r="E39" s="60">
        <v>475300000</v>
      </c>
      <c r="F39" s="60">
        <v>355686902</v>
      </c>
      <c r="G39" s="60">
        <v>333359311</v>
      </c>
      <c r="H39" s="60">
        <v>329937929</v>
      </c>
      <c r="I39" s="60">
        <v>329937929</v>
      </c>
      <c r="J39" s="60">
        <v>327753474</v>
      </c>
      <c r="K39" s="60">
        <v>320930673</v>
      </c>
      <c r="L39" s="60">
        <v>349697449</v>
      </c>
      <c r="M39" s="60">
        <v>349697449</v>
      </c>
      <c r="N39" s="60">
        <v>348983441</v>
      </c>
      <c r="O39" s="60">
        <v>348983441</v>
      </c>
      <c r="P39" s="60">
        <v>347046666</v>
      </c>
      <c r="Q39" s="60">
        <v>347046666</v>
      </c>
      <c r="R39" s="60">
        <v>368272306</v>
      </c>
      <c r="S39" s="60">
        <v>367984145</v>
      </c>
      <c r="T39" s="60">
        <v>367784859</v>
      </c>
      <c r="U39" s="60">
        <v>367784859</v>
      </c>
      <c r="V39" s="60">
        <v>367784859</v>
      </c>
      <c r="W39" s="60">
        <v>475300000</v>
      </c>
      <c r="X39" s="60">
        <v>-107515141</v>
      </c>
      <c r="Y39" s="61">
        <v>-22.62</v>
      </c>
      <c r="Z39" s="62">
        <v>475300000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57564997</v>
      </c>
      <c r="C42" s="19">
        <v>0</v>
      </c>
      <c r="D42" s="59">
        <v>69544760</v>
      </c>
      <c r="E42" s="60">
        <v>28272085</v>
      </c>
      <c r="F42" s="60">
        <v>65797467</v>
      </c>
      <c r="G42" s="60">
        <v>-6056000</v>
      </c>
      <c r="H42" s="60">
        <v>-6571000</v>
      </c>
      <c r="I42" s="60">
        <v>53170467</v>
      </c>
      <c r="J42" s="60">
        <v>-9882000</v>
      </c>
      <c r="K42" s="60">
        <v>49741000</v>
      </c>
      <c r="L42" s="60">
        <v>-3178000</v>
      </c>
      <c r="M42" s="60">
        <v>36681000</v>
      </c>
      <c r="N42" s="60">
        <v>-10008534</v>
      </c>
      <c r="O42" s="60">
        <v>-10132397</v>
      </c>
      <c r="P42" s="60">
        <v>36415816</v>
      </c>
      <c r="Q42" s="60">
        <v>16274885</v>
      </c>
      <c r="R42" s="60">
        <v>-12359735</v>
      </c>
      <c r="S42" s="60">
        <v>-15756256</v>
      </c>
      <c r="T42" s="60">
        <v>-7839665</v>
      </c>
      <c r="U42" s="60">
        <v>-35955656</v>
      </c>
      <c r="V42" s="60">
        <v>70170696</v>
      </c>
      <c r="W42" s="60">
        <v>28272085</v>
      </c>
      <c r="X42" s="60">
        <v>41898611</v>
      </c>
      <c r="Y42" s="61">
        <v>148.2</v>
      </c>
      <c r="Z42" s="62">
        <v>28272085</v>
      </c>
    </row>
    <row r="43" spans="1:26" ht="13.5">
      <c r="A43" s="58" t="s">
        <v>63</v>
      </c>
      <c r="B43" s="19">
        <v>-50976402</v>
      </c>
      <c r="C43" s="19">
        <v>0</v>
      </c>
      <c r="D43" s="59">
        <v>-84953597</v>
      </c>
      <c r="E43" s="60">
        <v>-94953236</v>
      </c>
      <c r="F43" s="60">
        <v>-2922000</v>
      </c>
      <c r="G43" s="60">
        <v>-4604000</v>
      </c>
      <c r="H43" s="60">
        <v>-2706000</v>
      </c>
      <c r="I43" s="60">
        <v>-10232000</v>
      </c>
      <c r="J43" s="60">
        <v>-3603000</v>
      </c>
      <c r="K43" s="60">
        <v>-6452000</v>
      </c>
      <c r="L43" s="60">
        <v>-7485000</v>
      </c>
      <c r="M43" s="60">
        <v>-17540000</v>
      </c>
      <c r="N43" s="60">
        <v>-3395327</v>
      </c>
      <c r="O43" s="60">
        <v>-3966926</v>
      </c>
      <c r="P43" s="60">
        <v>-4051203</v>
      </c>
      <c r="Q43" s="60">
        <v>-11413456</v>
      </c>
      <c r="R43" s="60">
        <v>-7595535</v>
      </c>
      <c r="S43" s="60">
        <v>-6451076</v>
      </c>
      <c r="T43" s="60">
        <v>-15262595</v>
      </c>
      <c r="U43" s="60">
        <v>-29309206</v>
      </c>
      <c r="V43" s="60">
        <v>-68494662</v>
      </c>
      <c r="W43" s="60">
        <v>-94953236</v>
      </c>
      <c r="X43" s="60">
        <v>26458574</v>
      </c>
      <c r="Y43" s="61">
        <v>-27.86</v>
      </c>
      <c r="Z43" s="62">
        <v>-94953236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77638254</v>
      </c>
      <c r="C45" s="22">
        <v>0</v>
      </c>
      <c r="D45" s="99">
        <v>92358068</v>
      </c>
      <c r="E45" s="100">
        <v>10956849</v>
      </c>
      <c r="F45" s="100">
        <v>140513467</v>
      </c>
      <c r="G45" s="100">
        <v>129853467</v>
      </c>
      <c r="H45" s="100">
        <v>120576467</v>
      </c>
      <c r="I45" s="100">
        <v>120576467</v>
      </c>
      <c r="J45" s="100">
        <v>107091467</v>
      </c>
      <c r="K45" s="100">
        <v>150380467</v>
      </c>
      <c r="L45" s="100">
        <v>139717467</v>
      </c>
      <c r="M45" s="100">
        <v>139717467</v>
      </c>
      <c r="N45" s="100">
        <v>126313606</v>
      </c>
      <c r="O45" s="100">
        <v>112214283</v>
      </c>
      <c r="P45" s="100">
        <v>144578896</v>
      </c>
      <c r="Q45" s="100">
        <v>126313606</v>
      </c>
      <c r="R45" s="100">
        <v>124623626</v>
      </c>
      <c r="S45" s="100">
        <v>102416294</v>
      </c>
      <c r="T45" s="100">
        <v>79314034</v>
      </c>
      <c r="U45" s="100">
        <v>79314034</v>
      </c>
      <c r="V45" s="100">
        <v>79314034</v>
      </c>
      <c r="W45" s="100">
        <v>10956849</v>
      </c>
      <c r="X45" s="100">
        <v>68357185</v>
      </c>
      <c r="Y45" s="101">
        <v>623.88</v>
      </c>
      <c r="Z45" s="102">
        <v>10956849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1195211</v>
      </c>
      <c r="C49" s="52">
        <v>0</v>
      </c>
      <c r="D49" s="129">
        <v>1190031</v>
      </c>
      <c r="E49" s="54">
        <v>1003786</v>
      </c>
      <c r="F49" s="54">
        <v>0</v>
      </c>
      <c r="G49" s="54">
        <v>0</v>
      </c>
      <c r="H49" s="54">
        <v>0</v>
      </c>
      <c r="I49" s="54">
        <v>499451</v>
      </c>
      <c r="J49" s="54">
        <v>0</v>
      </c>
      <c r="K49" s="54">
        <v>0</v>
      </c>
      <c r="L49" s="54">
        <v>0</v>
      </c>
      <c r="M49" s="54">
        <v>567694</v>
      </c>
      <c r="N49" s="54">
        <v>0</v>
      </c>
      <c r="O49" s="54">
        <v>0</v>
      </c>
      <c r="P49" s="54">
        <v>0</v>
      </c>
      <c r="Q49" s="54">
        <v>719398</v>
      </c>
      <c r="R49" s="54">
        <v>0</v>
      </c>
      <c r="S49" s="54">
        <v>0</v>
      </c>
      <c r="T49" s="54">
        <v>0</v>
      </c>
      <c r="U49" s="54">
        <v>30276039</v>
      </c>
      <c r="V49" s="54">
        <v>0</v>
      </c>
      <c r="W49" s="54">
        <v>35451610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27772464</v>
      </c>
      <c r="C51" s="52">
        <v>0</v>
      </c>
      <c r="D51" s="129">
        <v>-1788297</v>
      </c>
      <c r="E51" s="54">
        <v>-560225</v>
      </c>
      <c r="F51" s="54">
        <v>0</v>
      </c>
      <c r="G51" s="54">
        <v>0</v>
      </c>
      <c r="H51" s="54">
        <v>0</v>
      </c>
      <c r="I51" s="54">
        <v>-318</v>
      </c>
      <c r="J51" s="54">
        <v>0</v>
      </c>
      <c r="K51" s="54">
        <v>0</v>
      </c>
      <c r="L51" s="54">
        <v>0</v>
      </c>
      <c r="M51" s="54">
        <v>-287030</v>
      </c>
      <c r="N51" s="54">
        <v>0</v>
      </c>
      <c r="O51" s="54">
        <v>0</v>
      </c>
      <c r="P51" s="54">
        <v>0</v>
      </c>
      <c r="Q51" s="54">
        <v>-4500</v>
      </c>
      <c r="R51" s="54">
        <v>0</v>
      </c>
      <c r="S51" s="54">
        <v>0</v>
      </c>
      <c r="T51" s="54">
        <v>0</v>
      </c>
      <c r="U51" s="54">
        <v>-6662</v>
      </c>
      <c r="V51" s="54">
        <v>0</v>
      </c>
      <c r="W51" s="54">
        <v>25125432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40.8705153258546</v>
      </c>
      <c r="C58" s="5">
        <f>IF(C67=0,0,+(C76/C67)*100)</f>
        <v>0</v>
      </c>
      <c r="D58" s="6">
        <f aca="true" t="shared" si="6" ref="D58:Z58">IF(D67=0,0,+(D76/D67)*100)</f>
        <v>83.10793255108973</v>
      </c>
      <c r="E58" s="7">
        <f t="shared" si="6"/>
        <v>99.99999444556613</v>
      </c>
      <c r="F58" s="7">
        <f t="shared" si="6"/>
        <v>13.585251244395222</v>
      </c>
      <c r="G58" s="7">
        <f t="shared" si="6"/>
        <v>3.448311534257251</v>
      </c>
      <c r="H58" s="7">
        <f t="shared" si="6"/>
        <v>12.896694032485875</v>
      </c>
      <c r="I58" s="7">
        <f t="shared" si="6"/>
        <v>9.976848653734617</v>
      </c>
      <c r="J58" s="7">
        <f t="shared" si="6"/>
        <v>177.381145322193</v>
      </c>
      <c r="K58" s="7">
        <f t="shared" si="6"/>
        <v>151.03614936440678</v>
      </c>
      <c r="L58" s="7">
        <f t="shared" si="6"/>
        <v>6.069028300292762</v>
      </c>
      <c r="M58" s="7">
        <f t="shared" si="6"/>
        <v>111.49543190571671</v>
      </c>
      <c r="N58" s="7">
        <f t="shared" si="6"/>
        <v>5.533026571327683</v>
      </c>
      <c r="O58" s="7">
        <f t="shared" si="6"/>
        <v>39.07994846839689</v>
      </c>
      <c r="P58" s="7">
        <f t="shared" si="6"/>
        <v>260.41087349929376</v>
      </c>
      <c r="Q58" s="7">
        <f t="shared" si="6"/>
        <v>101.6746161796728</v>
      </c>
      <c r="R58" s="7">
        <f t="shared" si="6"/>
        <v>10.11914614230226</v>
      </c>
      <c r="S58" s="7">
        <f t="shared" si="6"/>
        <v>260.032800361935</v>
      </c>
      <c r="T58" s="7">
        <f t="shared" si="6"/>
        <v>5.8373017651906745</v>
      </c>
      <c r="U58" s="7">
        <f t="shared" si="6"/>
        <v>91.99639628290237</v>
      </c>
      <c r="V58" s="7">
        <f t="shared" si="6"/>
        <v>78.78535718247143</v>
      </c>
      <c r="W58" s="7">
        <f t="shared" si="6"/>
        <v>86.59354259922314</v>
      </c>
      <c r="X58" s="7">
        <f t="shared" si="6"/>
        <v>0</v>
      </c>
      <c r="Y58" s="7">
        <f t="shared" si="6"/>
        <v>0</v>
      </c>
      <c r="Z58" s="8">
        <f t="shared" si="6"/>
        <v>99.99999444556613</v>
      </c>
    </row>
    <row r="59" spans="1:26" ht="13.5">
      <c r="A59" s="37" t="s">
        <v>31</v>
      </c>
      <c r="B59" s="9">
        <f aca="true" t="shared" si="7" ref="B59:Z66">IF(B68=0,0,+(B77/B68)*100)</f>
        <v>42.654522590272954</v>
      </c>
      <c r="C59" s="9">
        <f t="shared" si="7"/>
        <v>0</v>
      </c>
      <c r="D59" s="2">
        <f t="shared" si="7"/>
        <v>86.00021479648034</v>
      </c>
      <c r="E59" s="10">
        <f t="shared" si="7"/>
        <v>100</v>
      </c>
      <c r="F59" s="10">
        <f t="shared" si="7"/>
        <v>13.466801195126274</v>
      </c>
      <c r="G59" s="10">
        <f t="shared" si="7"/>
        <v>3.279480083787227</v>
      </c>
      <c r="H59" s="10">
        <f t="shared" si="7"/>
        <v>12.699272164242059</v>
      </c>
      <c r="I59" s="10">
        <f t="shared" si="7"/>
        <v>9.815183810249703</v>
      </c>
      <c r="J59" s="10">
        <f t="shared" si="7"/>
        <v>179.46431437235634</v>
      </c>
      <c r="K59" s="10">
        <f t="shared" si="7"/>
        <v>151.69350376407823</v>
      </c>
      <c r="L59" s="10">
        <f t="shared" si="7"/>
        <v>6.140303135601617</v>
      </c>
      <c r="M59" s="10">
        <f t="shared" si="7"/>
        <v>112.43269795911628</v>
      </c>
      <c r="N59" s="10">
        <f t="shared" si="7"/>
        <v>4.832980149362978</v>
      </c>
      <c r="O59" s="10">
        <f t="shared" si="7"/>
        <v>37.24382532779124</v>
      </c>
      <c r="P59" s="10">
        <f t="shared" si="7"/>
        <v>263.0866348533618</v>
      </c>
      <c r="Q59" s="10">
        <f t="shared" si="7"/>
        <v>101.72114677683868</v>
      </c>
      <c r="R59" s="10">
        <f t="shared" si="7"/>
        <v>7.94290630518863</v>
      </c>
      <c r="S59" s="10">
        <f t="shared" si="7"/>
        <v>263.0866348533618</v>
      </c>
      <c r="T59" s="10">
        <f t="shared" si="7"/>
        <v>5.905855197696828</v>
      </c>
      <c r="U59" s="10">
        <f t="shared" si="7"/>
        <v>92.31177868848646</v>
      </c>
      <c r="V59" s="10">
        <f t="shared" si="7"/>
        <v>79.07019840455554</v>
      </c>
      <c r="W59" s="10">
        <f t="shared" si="7"/>
        <v>85.90779236673252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76.99933580969717</v>
      </c>
      <c r="E60" s="13">
        <f t="shared" si="7"/>
        <v>99.99950487451045</v>
      </c>
      <c r="F60" s="13">
        <f t="shared" si="7"/>
        <v>23.76567048897867</v>
      </c>
      <c r="G60" s="13">
        <f t="shared" si="7"/>
        <v>17.824252866734003</v>
      </c>
      <c r="H60" s="13">
        <f t="shared" si="7"/>
        <v>29.70708811122334</v>
      </c>
      <c r="I60" s="13">
        <f t="shared" si="7"/>
        <v>23.76567048897867</v>
      </c>
      <c r="J60" s="13">
        <f t="shared" si="7"/>
        <v>0</v>
      </c>
      <c r="K60" s="13">
        <f t="shared" si="7"/>
        <v>95.06268195591468</v>
      </c>
      <c r="L60" s="13">
        <f t="shared" si="7"/>
        <v>0</v>
      </c>
      <c r="M60" s="13">
        <f t="shared" si="7"/>
        <v>31.68756065197156</v>
      </c>
      <c r="N60" s="13">
        <f t="shared" si="7"/>
        <v>65.14170281029054</v>
      </c>
      <c r="O60" s="13">
        <f t="shared" si="7"/>
        <v>195.4251084308716</v>
      </c>
      <c r="P60" s="13">
        <f t="shared" si="7"/>
        <v>32.57085140514527</v>
      </c>
      <c r="Q60" s="13">
        <f t="shared" si="7"/>
        <v>97.7125542154358</v>
      </c>
      <c r="R60" s="13">
        <f t="shared" si="7"/>
        <v>195.4251084308716</v>
      </c>
      <c r="S60" s="13">
        <f t="shared" si="7"/>
        <v>0</v>
      </c>
      <c r="T60" s="13">
        <f t="shared" si="7"/>
        <v>0</v>
      </c>
      <c r="U60" s="13">
        <f t="shared" si="7"/>
        <v>65.14170281029054</v>
      </c>
      <c r="V60" s="13">
        <f t="shared" si="7"/>
        <v>54.57687204166915</v>
      </c>
      <c r="W60" s="13">
        <f t="shared" si="7"/>
        <v>248.41701311160858</v>
      </c>
      <c r="X60" s="13">
        <f t="shared" si="7"/>
        <v>0</v>
      </c>
      <c r="Y60" s="13">
        <f t="shared" si="7"/>
        <v>0</v>
      </c>
      <c r="Z60" s="14">
        <f t="shared" si="7"/>
        <v>99.99950487451045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248.41701311160858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87.42084278007974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286</v>
      </c>
      <c r="B67" s="24">
        <v>30833093</v>
      </c>
      <c r="C67" s="24"/>
      <c r="D67" s="25">
        <v>20790966</v>
      </c>
      <c r="E67" s="26">
        <v>18003635</v>
      </c>
      <c r="F67" s="26">
        <v>1450102</v>
      </c>
      <c r="G67" s="26">
        <v>1449985</v>
      </c>
      <c r="H67" s="26">
        <v>1449984</v>
      </c>
      <c r="I67" s="26">
        <v>4350071</v>
      </c>
      <c r="J67" s="26">
        <v>1449985</v>
      </c>
      <c r="K67" s="26">
        <v>1449984</v>
      </c>
      <c r="L67" s="26">
        <v>1449985</v>
      </c>
      <c r="M67" s="26">
        <v>4349954</v>
      </c>
      <c r="N67" s="26">
        <v>1449984</v>
      </c>
      <c r="O67" s="26">
        <v>1449984</v>
      </c>
      <c r="P67" s="26">
        <v>1449984</v>
      </c>
      <c r="Q67" s="26">
        <v>4349952</v>
      </c>
      <c r="R67" s="26">
        <v>1449984</v>
      </c>
      <c r="S67" s="26">
        <v>1449984</v>
      </c>
      <c r="T67" s="26">
        <v>1449985</v>
      </c>
      <c r="U67" s="26">
        <v>4349953</v>
      </c>
      <c r="V67" s="26">
        <v>17399930</v>
      </c>
      <c r="W67" s="26">
        <v>20790966</v>
      </c>
      <c r="X67" s="26"/>
      <c r="Y67" s="25"/>
      <c r="Z67" s="27">
        <v>18003635</v>
      </c>
    </row>
    <row r="68" spans="1:26" ht="13.5" hidden="1">
      <c r="A68" s="37" t="s">
        <v>31</v>
      </c>
      <c r="B68" s="19">
        <v>29543512</v>
      </c>
      <c r="C68" s="19"/>
      <c r="D68" s="20">
        <v>20018950</v>
      </c>
      <c r="E68" s="21">
        <v>17197838</v>
      </c>
      <c r="F68" s="21">
        <v>1433154</v>
      </c>
      <c r="G68" s="21">
        <v>1433154</v>
      </c>
      <c r="H68" s="21">
        <v>1433153</v>
      </c>
      <c r="I68" s="21">
        <v>4299461</v>
      </c>
      <c r="J68" s="21">
        <v>1433154</v>
      </c>
      <c r="K68" s="21">
        <v>1433153</v>
      </c>
      <c r="L68" s="21">
        <v>1433154</v>
      </c>
      <c r="M68" s="21">
        <v>4299461</v>
      </c>
      <c r="N68" s="21">
        <v>1433153</v>
      </c>
      <c r="O68" s="21">
        <v>1433153</v>
      </c>
      <c r="P68" s="21">
        <v>1433153</v>
      </c>
      <c r="Q68" s="21">
        <v>4299459</v>
      </c>
      <c r="R68" s="21">
        <v>1433153</v>
      </c>
      <c r="S68" s="21">
        <v>1433153</v>
      </c>
      <c r="T68" s="21">
        <v>1433154</v>
      </c>
      <c r="U68" s="21">
        <v>4299460</v>
      </c>
      <c r="V68" s="21">
        <v>17197841</v>
      </c>
      <c r="W68" s="21">
        <v>20018950</v>
      </c>
      <c r="X68" s="21"/>
      <c r="Y68" s="20"/>
      <c r="Z68" s="23">
        <v>17197838</v>
      </c>
    </row>
    <row r="69" spans="1:26" ht="13.5" hidden="1">
      <c r="A69" s="38" t="s">
        <v>32</v>
      </c>
      <c r="B69" s="19">
        <v>79766</v>
      </c>
      <c r="C69" s="19"/>
      <c r="D69" s="20">
        <v>81302</v>
      </c>
      <c r="E69" s="21">
        <v>201969</v>
      </c>
      <c r="F69" s="21">
        <v>16831</v>
      </c>
      <c r="G69" s="21">
        <v>16831</v>
      </c>
      <c r="H69" s="21">
        <v>16831</v>
      </c>
      <c r="I69" s="21">
        <v>50493</v>
      </c>
      <c r="J69" s="21">
        <v>16831</v>
      </c>
      <c r="K69" s="21">
        <v>16831</v>
      </c>
      <c r="L69" s="21">
        <v>16831</v>
      </c>
      <c r="M69" s="21">
        <v>50493</v>
      </c>
      <c r="N69" s="21">
        <v>16831</v>
      </c>
      <c r="O69" s="21">
        <v>16831</v>
      </c>
      <c r="P69" s="21">
        <v>16831</v>
      </c>
      <c r="Q69" s="21">
        <v>50493</v>
      </c>
      <c r="R69" s="21">
        <v>16831</v>
      </c>
      <c r="S69" s="21">
        <v>16831</v>
      </c>
      <c r="T69" s="21">
        <v>16831</v>
      </c>
      <c r="U69" s="21">
        <v>50493</v>
      </c>
      <c r="V69" s="21">
        <v>201972</v>
      </c>
      <c r="W69" s="21">
        <v>81302</v>
      </c>
      <c r="X69" s="21"/>
      <c r="Y69" s="20"/>
      <c r="Z69" s="23">
        <v>201969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81302</v>
      </c>
      <c r="X73" s="21"/>
      <c r="Y73" s="20"/>
      <c r="Z73" s="23"/>
    </row>
    <row r="74" spans="1:26" ht="13.5" hidden="1">
      <c r="A74" s="39" t="s">
        <v>107</v>
      </c>
      <c r="B74" s="19">
        <v>79766</v>
      </c>
      <c r="C74" s="19"/>
      <c r="D74" s="20">
        <v>81302</v>
      </c>
      <c r="E74" s="21">
        <v>201969</v>
      </c>
      <c r="F74" s="21">
        <v>16831</v>
      </c>
      <c r="G74" s="21">
        <v>16831</v>
      </c>
      <c r="H74" s="21">
        <v>16831</v>
      </c>
      <c r="I74" s="21">
        <v>50493</v>
      </c>
      <c r="J74" s="21">
        <v>16831</v>
      </c>
      <c r="K74" s="21">
        <v>16831</v>
      </c>
      <c r="L74" s="21">
        <v>16831</v>
      </c>
      <c r="M74" s="21">
        <v>50493</v>
      </c>
      <c r="N74" s="21">
        <v>16831</v>
      </c>
      <c r="O74" s="21">
        <v>16831</v>
      </c>
      <c r="P74" s="21">
        <v>16831</v>
      </c>
      <c r="Q74" s="21">
        <v>50493</v>
      </c>
      <c r="R74" s="21">
        <v>16831</v>
      </c>
      <c r="S74" s="21">
        <v>16831</v>
      </c>
      <c r="T74" s="21">
        <v>16831</v>
      </c>
      <c r="U74" s="21">
        <v>50493</v>
      </c>
      <c r="V74" s="21">
        <v>201972</v>
      </c>
      <c r="W74" s="21"/>
      <c r="X74" s="21"/>
      <c r="Y74" s="20"/>
      <c r="Z74" s="23">
        <v>201969</v>
      </c>
    </row>
    <row r="75" spans="1:26" ht="13.5" hidden="1">
      <c r="A75" s="40" t="s">
        <v>110</v>
      </c>
      <c r="B75" s="28">
        <v>1209815</v>
      </c>
      <c r="C75" s="28"/>
      <c r="D75" s="29">
        <v>690714</v>
      </c>
      <c r="E75" s="30">
        <v>603828</v>
      </c>
      <c r="F75" s="30">
        <v>117</v>
      </c>
      <c r="G75" s="30"/>
      <c r="H75" s="30"/>
      <c r="I75" s="30">
        <v>117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117</v>
      </c>
      <c r="W75" s="30">
        <v>690714</v>
      </c>
      <c r="X75" s="30"/>
      <c r="Y75" s="29"/>
      <c r="Z75" s="31">
        <v>603828</v>
      </c>
    </row>
    <row r="76" spans="1:26" ht="13.5" hidden="1">
      <c r="A76" s="42" t="s">
        <v>287</v>
      </c>
      <c r="B76" s="32">
        <v>12601644</v>
      </c>
      <c r="C76" s="32"/>
      <c r="D76" s="33">
        <v>17278942</v>
      </c>
      <c r="E76" s="34">
        <v>18003634</v>
      </c>
      <c r="F76" s="34">
        <v>197000</v>
      </c>
      <c r="G76" s="34">
        <v>50000</v>
      </c>
      <c r="H76" s="34">
        <v>187000</v>
      </c>
      <c r="I76" s="34">
        <v>434000</v>
      </c>
      <c r="J76" s="34">
        <v>2572000</v>
      </c>
      <c r="K76" s="34">
        <v>2190000</v>
      </c>
      <c r="L76" s="34">
        <v>88000</v>
      </c>
      <c r="M76" s="34">
        <v>4850000</v>
      </c>
      <c r="N76" s="34">
        <v>80228</v>
      </c>
      <c r="O76" s="34">
        <v>566653</v>
      </c>
      <c r="P76" s="34">
        <v>3775916</v>
      </c>
      <c r="Q76" s="34">
        <v>4422797</v>
      </c>
      <c r="R76" s="34">
        <v>146726</v>
      </c>
      <c r="S76" s="34">
        <v>3770434</v>
      </c>
      <c r="T76" s="34">
        <v>84640</v>
      </c>
      <c r="U76" s="34">
        <v>4001800</v>
      </c>
      <c r="V76" s="34">
        <v>13708597</v>
      </c>
      <c r="W76" s="34">
        <v>18003634</v>
      </c>
      <c r="X76" s="34"/>
      <c r="Y76" s="33"/>
      <c r="Z76" s="35">
        <v>18003634</v>
      </c>
    </row>
    <row r="77" spans="1:26" ht="13.5" hidden="1">
      <c r="A77" s="37" t="s">
        <v>31</v>
      </c>
      <c r="B77" s="19">
        <v>12601644</v>
      </c>
      <c r="C77" s="19"/>
      <c r="D77" s="20">
        <v>17216340</v>
      </c>
      <c r="E77" s="21">
        <v>17197838</v>
      </c>
      <c r="F77" s="21">
        <v>193000</v>
      </c>
      <c r="G77" s="21">
        <v>47000</v>
      </c>
      <c r="H77" s="21">
        <v>182000</v>
      </c>
      <c r="I77" s="21">
        <v>422000</v>
      </c>
      <c r="J77" s="21">
        <v>2572000</v>
      </c>
      <c r="K77" s="21">
        <v>2174000</v>
      </c>
      <c r="L77" s="21">
        <v>88000</v>
      </c>
      <c r="M77" s="21">
        <v>4834000</v>
      </c>
      <c r="N77" s="21">
        <v>69264</v>
      </c>
      <c r="O77" s="21">
        <v>533761</v>
      </c>
      <c r="P77" s="21">
        <v>3770434</v>
      </c>
      <c r="Q77" s="21">
        <v>4373459</v>
      </c>
      <c r="R77" s="21">
        <v>113834</v>
      </c>
      <c r="S77" s="21">
        <v>3770434</v>
      </c>
      <c r="T77" s="21">
        <v>84640</v>
      </c>
      <c r="U77" s="21">
        <v>3968908</v>
      </c>
      <c r="V77" s="21">
        <v>13598367</v>
      </c>
      <c r="W77" s="21">
        <v>17197838</v>
      </c>
      <c r="X77" s="21"/>
      <c r="Y77" s="20"/>
      <c r="Z77" s="23">
        <v>17197838</v>
      </c>
    </row>
    <row r="78" spans="1:26" ht="13.5" hidden="1">
      <c r="A78" s="38" t="s">
        <v>32</v>
      </c>
      <c r="B78" s="19"/>
      <c r="C78" s="19"/>
      <c r="D78" s="20">
        <v>62602</v>
      </c>
      <c r="E78" s="21">
        <v>201968</v>
      </c>
      <c r="F78" s="21">
        <v>4000</v>
      </c>
      <c r="G78" s="21">
        <v>3000</v>
      </c>
      <c r="H78" s="21">
        <v>5000</v>
      </c>
      <c r="I78" s="21">
        <v>12000</v>
      </c>
      <c r="J78" s="21"/>
      <c r="K78" s="21">
        <v>16000</v>
      </c>
      <c r="L78" s="21"/>
      <c r="M78" s="21">
        <v>16000</v>
      </c>
      <c r="N78" s="21">
        <v>10964</v>
      </c>
      <c r="O78" s="21">
        <v>32892</v>
      </c>
      <c r="P78" s="21">
        <v>5482</v>
      </c>
      <c r="Q78" s="21">
        <v>49338</v>
      </c>
      <c r="R78" s="21">
        <v>32892</v>
      </c>
      <c r="S78" s="21"/>
      <c r="T78" s="21"/>
      <c r="U78" s="21">
        <v>32892</v>
      </c>
      <c r="V78" s="21">
        <v>110230</v>
      </c>
      <c r="W78" s="21">
        <v>201968</v>
      </c>
      <c r="X78" s="21"/>
      <c r="Y78" s="20"/>
      <c r="Z78" s="23">
        <v>201968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62602</v>
      </c>
      <c r="E82" s="21">
        <v>201968</v>
      </c>
      <c r="F82" s="21">
        <v>4000</v>
      </c>
      <c r="G82" s="21">
        <v>3000</v>
      </c>
      <c r="H82" s="21">
        <v>5000</v>
      </c>
      <c r="I82" s="21">
        <v>12000</v>
      </c>
      <c r="J82" s="21"/>
      <c r="K82" s="21">
        <v>16000</v>
      </c>
      <c r="L82" s="21"/>
      <c r="M82" s="21">
        <v>16000</v>
      </c>
      <c r="N82" s="21">
        <v>10964</v>
      </c>
      <c r="O82" s="21">
        <v>32892</v>
      </c>
      <c r="P82" s="21">
        <v>5482</v>
      </c>
      <c r="Q82" s="21">
        <v>49338</v>
      </c>
      <c r="R82" s="21">
        <v>32892</v>
      </c>
      <c r="S82" s="21"/>
      <c r="T82" s="21"/>
      <c r="U82" s="21">
        <v>32892</v>
      </c>
      <c r="V82" s="21">
        <v>110230</v>
      </c>
      <c r="W82" s="21">
        <v>201968</v>
      </c>
      <c r="X82" s="21"/>
      <c r="Y82" s="20"/>
      <c r="Z82" s="23">
        <v>201968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>
        <v>603828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603828</v>
      </c>
      <c r="X84" s="30"/>
      <c r="Y84" s="29"/>
      <c r="Z84" s="31">
        <v>603828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20299863</v>
      </c>
      <c r="F5" s="358">
        <f t="shared" si="0"/>
        <v>1187000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1187000</v>
      </c>
      <c r="Y5" s="358">
        <f t="shared" si="0"/>
        <v>-1187000</v>
      </c>
      <c r="Z5" s="359">
        <f>+IF(X5&lt;&gt;0,+(Y5/X5)*100,0)</f>
        <v>-100</v>
      </c>
      <c r="AA5" s="360">
        <f>+AA6+AA8+AA11+AA13+AA15</f>
        <v>1187000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9187863</v>
      </c>
      <c r="F6" s="59">
        <f t="shared" si="1"/>
        <v>688000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688000</v>
      </c>
      <c r="Y6" s="59">
        <f t="shared" si="1"/>
        <v>-688000</v>
      </c>
      <c r="Z6" s="61">
        <f>+IF(X6&lt;&gt;0,+(Y6/X6)*100,0)</f>
        <v>-100</v>
      </c>
      <c r="AA6" s="62">
        <f t="shared" si="1"/>
        <v>688000</v>
      </c>
    </row>
    <row r="7" spans="1:27" ht="13.5">
      <c r="A7" s="291" t="s">
        <v>229</v>
      </c>
      <c r="B7" s="142"/>
      <c r="C7" s="60"/>
      <c r="D7" s="340"/>
      <c r="E7" s="60">
        <v>9187863</v>
      </c>
      <c r="F7" s="59">
        <v>688000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688000</v>
      </c>
      <c r="Y7" s="59">
        <v>-688000</v>
      </c>
      <c r="Z7" s="61">
        <v>-100</v>
      </c>
      <c r="AA7" s="62">
        <v>688000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11112000</v>
      </c>
      <c r="F15" s="59">
        <f t="shared" si="5"/>
        <v>499000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499000</v>
      </c>
      <c r="Y15" s="59">
        <f t="shared" si="5"/>
        <v>-499000</v>
      </c>
      <c r="Z15" s="61">
        <f>+IF(X15&lt;&gt;0,+(Y15/X15)*100,0)</f>
        <v>-100</v>
      </c>
      <c r="AA15" s="62">
        <f>SUM(AA16:AA20)</f>
        <v>499000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11112000</v>
      </c>
      <c r="F20" s="59">
        <v>499000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499000</v>
      </c>
      <c r="Y20" s="59">
        <v>-499000</v>
      </c>
      <c r="Z20" s="61">
        <v>-100</v>
      </c>
      <c r="AA20" s="62">
        <v>499000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479660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>
        <v>479660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3446305</v>
      </c>
      <c r="F40" s="345">
        <f t="shared" si="9"/>
        <v>1385000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1385000</v>
      </c>
      <c r="Y40" s="345">
        <f t="shared" si="9"/>
        <v>-1385000</v>
      </c>
      <c r="Z40" s="336">
        <f>+IF(X40&lt;&gt;0,+(Y40/X40)*100,0)</f>
        <v>-100</v>
      </c>
      <c r="AA40" s="350">
        <f>SUM(AA41:AA49)</f>
        <v>1385000</v>
      </c>
    </row>
    <row r="41" spans="1:27" ht="13.5">
      <c r="A41" s="361" t="s">
        <v>248</v>
      </c>
      <c r="B41" s="142"/>
      <c r="C41" s="362"/>
      <c r="D41" s="363"/>
      <c r="E41" s="362">
        <v>3446305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>
        <v>1385000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1385000</v>
      </c>
      <c r="Y49" s="53">
        <v>-1385000</v>
      </c>
      <c r="Z49" s="94">
        <v>-100</v>
      </c>
      <c r="AA49" s="95">
        <v>1385000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24225828</v>
      </c>
      <c r="F60" s="264">
        <f t="shared" si="14"/>
        <v>2572000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2572000</v>
      </c>
      <c r="Y60" s="264">
        <f t="shared" si="14"/>
        <v>-2572000</v>
      </c>
      <c r="Z60" s="337">
        <f>+IF(X60&lt;&gt;0,+(Y60/X60)*100,0)</f>
        <v>-100</v>
      </c>
      <c r="AA60" s="232">
        <f>+AA57+AA54+AA51+AA40+AA37+AA34+AA22+AA5</f>
        <v>2572000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126621749</v>
      </c>
      <c r="D5" s="153">
        <f>SUM(D6:D8)</f>
        <v>0</v>
      </c>
      <c r="E5" s="154">
        <f t="shared" si="0"/>
        <v>149855093</v>
      </c>
      <c r="F5" s="100">
        <f t="shared" si="0"/>
        <v>147852220</v>
      </c>
      <c r="G5" s="100">
        <f t="shared" si="0"/>
        <v>52690136</v>
      </c>
      <c r="H5" s="100">
        <f t="shared" si="0"/>
        <v>2628459</v>
      </c>
      <c r="I5" s="100">
        <f t="shared" si="0"/>
        <v>2230712</v>
      </c>
      <c r="J5" s="100">
        <f t="shared" si="0"/>
        <v>57549307</v>
      </c>
      <c r="K5" s="100">
        <f t="shared" si="0"/>
        <v>2296769</v>
      </c>
      <c r="L5" s="100">
        <f t="shared" si="0"/>
        <v>42711161</v>
      </c>
      <c r="M5" s="100">
        <f t="shared" si="0"/>
        <v>2166128</v>
      </c>
      <c r="N5" s="100">
        <f t="shared" si="0"/>
        <v>47174058</v>
      </c>
      <c r="O5" s="100">
        <f t="shared" si="0"/>
        <v>2136683</v>
      </c>
      <c r="P5" s="100">
        <f t="shared" si="0"/>
        <v>2324814</v>
      </c>
      <c r="Q5" s="100">
        <f t="shared" si="0"/>
        <v>32707937</v>
      </c>
      <c r="R5" s="100">
        <f t="shared" si="0"/>
        <v>37169434</v>
      </c>
      <c r="S5" s="100">
        <f t="shared" si="0"/>
        <v>2219066</v>
      </c>
      <c r="T5" s="100">
        <f t="shared" si="0"/>
        <v>2265741</v>
      </c>
      <c r="U5" s="100">
        <f t="shared" si="0"/>
        <v>2233572</v>
      </c>
      <c r="V5" s="100">
        <f t="shared" si="0"/>
        <v>6718379</v>
      </c>
      <c r="W5" s="100">
        <f t="shared" si="0"/>
        <v>148611178</v>
      </c>
      <c r="X5" s="100">
        <f t="shared" si="0"/>
        <v>149855091</v>
      </c>
      <c r="Y5" s="100">
        <f t="shared" si="0"/>
        <v>-1243913</v>
      </c>
      <c r="Z5" s="137">
        <f>+IF(X5&lt;&gt;0,+(Y5/X5)*100,0)</f>
        <v>-0.8300772377496337</v>
      </c>
      <c r="AA5" s="153">
        <f>SUM(AA6:AA8)</f>
        <v>147852220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126621749</v>
      </c>
      <c r="D7" s="157"/>
      <c r="E7" s="158">
        <v>149855093</v>
      </c>
      <c r="F7" s="159">
        <v>147852220</v>
      </c>
      <c r="G7" s="159">
        <v>52690136</v>
      </c>
      <c r="H7" s="159">
        <v>2628459</v>
      </c>
      <c r="I7" s="159">
        <v>2230712</v>
      </c>
      <c r="J7" s="159">
        <v>57549307</v>
      </c>
      <c r="K7" s="159">
        <v>2296769</v>
      </c>
      <c r="L7" s="159">
        <v>42711161</v>
      </c>
      <c r="M7" s="159">
        <v>2166128</v>
      </c>
      <c r="N7" s="159">
        <v>47174058</v>
      </c>
      <c r="O7" s="159">
        <v>2136683</v>
      </c>
      <c r="P7" s="159">
        <v>2324814</v>
      </c>
      <c r="Q7" s="159">
        <v>32707937</v>
      </c>
      <c r="R7" s="159">
        <v>37169434</v>
      </c>
      <c r="S7" s="159">
        <v>2219066</v>
      </c>
      <c r="T7" s="159">
        <v>2265741</v>
      </c>
      <c r="U7" s="159">
        <v>2233572</v>
      </c>
      <c r="V7" s="159">
        <v>6718379</v>
      </c>
      <c r="W7" s="159">
        <v>148611178</v>
      </c>
      <c r="X7" s="159">
        <v>149855091</v>
      </c>
      <c r="Y7" s="159">
        <v>-1243913</v>
      </c>
      <c r="Z7" s="141">
        <v>-0.83</v>
      </c>
      <c r="AA7" s="157">
        <v>147852220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6509705</v>
      </c>
      <c r="D9" s="153">
        <f>SUM(D10:D14)</f>
        <v>0</v>
      </c>
      <c r="E9" s="154">
        <f t="shared" si="1"/>
        <v>6029373</v>
      </c>
      <c r="F9" s="100">
        <f t="shared" si="1"/>
        <v>6751609</v>
      </c>
      <c r="G9" s="100">
        <f t="shared" si="1"/>
        <v>672525</v>
      </c>
      <c r="H9" s="100">
        <f t="shared" si="1"/>
        <v>431901</v>
      </c>
      <c r="I9" s="100">
        <f t="shared" si="1"/>
        <v>594629</v>
      </c>
      <c r="J9" s="100">
        <f t="shared" si="1"/>
        <v>1699055</v>
      </c>
      <c r="K9" s="100">
        <f t="shared" si="1"/>
        <v>543377</v>
      </c>
      <c r="L9" s="100">
        <f t="shared" si="1"/>
        <v>555230</v>
      </c>
      <c r="M9" s="100">
        <f t="shared" si="1"/>
        <v>533759</v>
      </c>
      <c r="N9" s="100">
        <f t="shared" si="1"/>
        <v>1632366</v>
      </c>
      <c r="O9" s="100">
        <f t="shared" si="1"/>
        <v>623884</v>
      </c>
      <c r="P9" s="100">
        <f t="shared" si="1"/>
        <v>767472</v>
      </c>
      <c r="Q9" s="100">
        <f t="shared" si="1"/>
        <v>451862</v>
      </c>
      <c r="R9" s="100">
        <f t="shared" si="1"/>
        <v>1843218</v>
      </c>
      <c r="S9" s="100">
        <f t="shared" si="1"/>
        <v>642373</v>
      </c>
      <c r="T9" s="100">
        <f t="shared" si="1"/>
        <v>503669</v>
      </c>
      <c r="U9" s="100">
        <f t="shared" si="1"/>
        <v>646766</v>
      </c>
      <c r="V9" s="100">
        <f t="shared" si="1"/>
        <v>1792808</v>
      </c>
      <c r="W9" s="100">
        <f t="shared" si="1"/>
        <v>6967447</v>
      </c>
      <c r="X9" s="100">
        <f t="shared" si="1"/>
        <v>6029373</v>
      </c>
      <c r="Y9" s="100">
        <f t="shared" si="1"/>
        <v>938074</v>
      </c>
      <c r="Z9" s="137">
        <f>+IF(X9&lt;&gt;0,+(Y9/X9)*100,0)</f>
        <v>15.558400516936006</v>
      </c>
      <c r="AA9" s="153">
        <f>SUM(AA10:AA14)</f>
        <v>6751609</v>
      </c>
    </row>
    <row r="10" spans="1:27" ht="13.5">
      <c r="A10" s="138" t="s">
        <v>79</v>
      </c>
      <c r="B10" s="136"/>
      <c r="C10" s="155">
        <v>1722715</v>
      </c>
      <c r="D10" s="155"/>
      <c r="E10" s="156">
        <v>1669653</v>
      </c>
      <c r="F10" s="60">
        <v>1991889</v>
      </c>
      <c r="G10" s="60">
        <v>107655</v>
      </c>
      <c r="H10" s="60">
        <v>133541</v>
      </c>
      <c r="I10" s="60">
        <v>141429</v>
      </c>
      <c r="J10" s="60">
        <v>382625</v>
      </c>
      <c r="K10" s="60">
        <v>122167</v>
      </c>
      <c r="L10" s="60">
        <v>124340</v>
      </c>
      <c r="M10" s="60">
        <v>175699</v>
      </c>
      <c r="N10" s="60">
        <v>422206</v>
      </c>
      <c r="O10" s="60">
        <v>119904</v>
      </c>
      <c r="P10" s="60">
        <v>238022</v>
      </c>
      <c r="Q10" s="60">
        <v>115412</v>
      </c>
      <c r="R10" s="60">
        <v>473338</v>
      </c>
      <c r="S10" s="60">
        <v>115623</v>
      </c>
      <c r="T10" s="60">
        <v>150659</v>
      </c>
      <c r="U10" s="60">
        <v>313496</v>
      </c>
      <c r="V10" s="60">
        <v>579778</v>
      </c>
      <c r="W10" s="60">
        <v>1857947</v>
      </c>
      <c r="X10" s="60">
        <v>1669653</v>
      </c>
      <c r="Y10" s="60">
        <v>188294</v>
      </c>
      <c r="Z10" s="140">
        <v>11.28</v>
      </c>
      <c r="AA10" s="155">
        <v>1991889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4786990</v>
      </c>
      <c r="D12" s="155"/>
      <c r="E12" s="156">
        <v>4359720</v>
      </c>
      <c r="F12" s="60">
        <v>4759720</v>
      </c>
      <c r="G12" s="60">
        <v>564870</v>
      </c>
      <c r="H12" s="60">
        <v>298360</v>
      </c>
      <c r="I12" s="60">
        <v>453200</v>
      </c>
      <c r="J12" s="60">
        <v>1316430</v>
      </c>
      <c r="K12" s="60">
        <v>421210</v>
      </c>
      <c r="L12" s="60">
        <v>430890</v>
      </c>
      <c r="M12" s="60">
        <v>358060</v>
      </c>
      <c r="N12" s="60">
        <v>1210160</v>
      </c>
      <c r="O12" s="60">
        <v>503980</v>
      </c>
      <c r="P12" s="60">
        <v>529450</v>
      </c>
      <c r="Q12" s="60">
        <v>336450</v>
      </c>
      <c r="R12" s="60">
        <v>1369880</v>
      </c>
      <c r="S12" s="60">
        <v>526750</v>
      </c>
      <c r="T12" s="60">
        <v>353010</v>
      </c>
      <c r="U12" s="60">
        <v>333270</v>
      </c>
      <c r="V12" s="60">
        <v>1213030</v>
      </c>
      <c r="W12" s="60">
        <v>5109500</v>
      </c>
      <c r="X12" s="60">
        <v>4359720</v>
      </c>
      <c r="Y12" s="60">
        <v>749780</v>
      </c>
      <c r="Z12" s="140">
        <v>17.2</v>
      </c>
      <c r="AA12" s="155">
        <v>4759720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38522691</v>
      </c>
      <c r="D15" s="153">
        <f>SUM(D16:D18)</f>
        <v>0</v>
      </c>
      <c r="E15" s="154">
        <f t="shared" si="2"/>
        <v>50121000</v>
      </c>
      <c r="F15" s="100">
        <f t="shared" si="2"/>
        <v>60121000</v>
      </c>
      <c r="G15" s="100">
        <f t="shared" si="2"/>
        <v>3116902</v>
      </c>
      <c r="H15" s="100">
        <f t="shared" si="2"/>
        <v>3096391</v>
      </c>
      <c r="I15" s="100">
        <f t="shared" si="2"/>
        <v>2127333</v>
      </c>
      <c r="J15" s="100">
        <f t="shared" si="2"/>
        <v>8340626</v>
      </c>
      <c r="K15" s="100">
        <f t="shared" si="2"/>
        <v>3713921</v>
      </c>
      <c r="L15" s="100">
        <f t="shared" si="2"/>
        <v>5649505</v>
      </c>
      <c r="M15" s="100">
        <f t="shared" si="2"/>
        <v>6413702</v>
      </c>
      <c r="N15" s="100">
        <f t="shared" si="2"/>
        <v>15777128</v>
      </c>
      <c r="O15" s="100">
        <f t="shared" si="2"/>
        <v>2730162</v>
      </c>
      <c r="P15" s="100">
        <f t="shared" si="2"/>
        <v>3466248</v>
      </c>
      <c r="Q15" s="100">
        <f t="shared" si="2"/>
        <v>4873226</v>
      </c>
      <c r="R15" s="100">
        <f t="shared" si="2"/>
        <v>11069636</v>
      </c>
      <c r="S15" s="100">
        <f t="shared" si="2"/>
        <v>4968706</v>
      </c>
      <c r="T15" s="100">
        <f t="shared" si="2"/>
        <v>4354035</v>
      </c>
      <c r="U15" s="100">
        <f t="shared" si="2"/>
        <v>12034747</v>
      </c>
      <c r="V15" s="100">
        <f t="shared" si="2"/>
        <v>21357488</v>
      </c>
      <c r="W15" s="100">
        <f t="shared" si="2"/>
        <v>56544878</v>
      </c>
      <c r="X15" s="100">
        <f t="shared" si="2"/>
        <v>50121000</v>
      </c>
      <c r="Y15" s="100">
        <f t="shared" si="2"/>
        <v>6423878</v>
      </c>
      <c r="Z15" s="137">
        <f>+IF(X15&lt;&gt;0,+(Y15/X15)*100,0)</f>
        <v>12.816739490433152</v>
      </c>
      <c r="AA15" s="153">
        <f>SUM(AA16:AA18)</f>
        <v>60121000</v>
      </c>
    </row>
    <row r="16" spans="1:27" ht="13.5">
      <c r="A16" s="138" t="s">
        <v>85</v>
      </c>
      <c r="B16" s="136"/>
      <c r="C16" s="155">
        <v>38522691</v>
      </c>
      <c r="D16" s="155"/>
      <c r="E16" s="156">
        <v>50121000</v>
      </c>
      <c r="F16" s="60">
        <v>60121000</v>
      </c>
      <c r="G16" s="60">
        <v>3116902</v>
      </c>
      <c r="H16" s="60">
        <v>3096391</v>
      </c>
      <c r="I16" s="60">
        <v>2127333</v>
      </c>
      <c r="J16" s="60">
        <v>8340626</v>
      </c>
      <c r="K16" s="60">
        <v>3713921</v>
      </c>
      <c r="L16" s="60">
        <v>5649505</v>
      </c>
      <c r="M16" s="60">
        <v>6413702</v>
      </c>
      <c r="N16" s="60">
        <v>15777128</v>
      </c>
      <c r="O16" s="60">
        <v>2730162</v>
      </c>
      <c r="P16" s="60">
        <v>3466248</v>
      </c>
      <c r="Q16" s="60">
        <v>4873226</v>
      </c>
      <c r="R16" s="60">
        <v>11069636</v>
      </c>
      <c r="S16" s="60">
        <v>4968706</v>
      </c>
      <c r="T16" s="60">
        <v>4354035</v>
      </c>
      <c r="U16" s="60">
        <v>12034747</v>
      </c>
      <c r="V16" s="60">
        <v>21357488</v>
      </c>
      <c r="W16" s="60">
        <v>56544878</v>
      </c>
      <c r="X16" s="60">
        <v>50121000</v>
      </c>
      <c r="Y16" s="60">
        <v>6423878</v>
      </c>
      <c r="Z16" s="140">
        <v>12.82</v>
      </c>
      <c r="AA16" s="155">
        <v>60121000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171654145</v>
      </c>
      <c r="D25" s="168">
        <f>+D5+D9+D15+D19+D24</f>
        <v>0</v>
      </c>
      <c r="E25" s="169">
        <f t="shared" si="4"/>
        <v>206005466</v>
      </c>
      <c r="F25" s="73">
        <f t="shared" si="4"/>
        <v>214724829</v>
      </c>
      <c r="G25" s="73">
        <f t="shared" si="4"/>
        <v>56479563</v>
      </c>
      <c r="H25" s="73">
        <f t="shared" si="4"/>
        <v>6156751</v>
      </c>
      <c r="I25" s="73">
        <f t="shared" si="4"/>
        <v>4952674</v>
      </c>
      <c r="J25" s="73">
        <f t="shared" si="4"/>
        <v>67588988</v>
      </c>
      <c r="K25" s="73">
        <f t="shared" si="4"/>
        <v>6554067</v>
      </c>
      <c r="L25" s="73">
        <f t="shared" si="4"/>
        <v>48915896</v>
      </c>
      <c r="M25" s="73">
        <f t="shared" si="4"/>
        <v>9113589</v>
      </c>
      <c r="N25" s="73">
        <f t="shared" si="4"/>
        <v>64583552</v>
      </c>
      <c r="O25" s="73">
        <f t="shared" si="4"/>
        <v>5490729</v>
      </c>
      <c r="P25" s="73">
        <f t="shared" si="4"/>
        <v>6558534</v>
      </c>
      <c r="Q25" s="73">
        <f t="shared" si="4"/>
        <v>38033025</v>
      </c>
      <c r="R25" s="73">
        <f t="shared" si="4"/>
        <v>50082288</v>
      </c>
      <c r="S25" s="73">
        <f t="shared" si="4"/>
        <v>7830145</v>
      </c>
      <c r="T25" s="73">
        <f t="shared" si="4"/>
        <v>7123445</v>
      </c>
      <c r="U25" s="73">
        <f t="shared" si="4"/>
        <v>14915085</v>
      </c>
      <c r="V25" s="73">
        <f t="shared" si="4"/>
        <v>29868675</v>
      </c>
      <c r="W25" s="73">
        <f t="shared" si="4"/>
        <v>212123503</v>
      </c>
      <c r="X25" s="73">
        <f t="shared" si="4"/>
        <v>206005464</v>
      </c>
      <c r="Y25" s="73">
        <f t="shared" si="4"/>
        <v>6118039</v>
      </c>
      <c r="Z25" s="170">
        <f>+IF(X25&lt;&gt;0,+(Y25/X25)*100,0)</f>
        <v>2.9698430717352235</v>
      </c>
      <c r="AA25" s="168">
        <f>+AA5+AA9+AA15+AA19+AA24</f>
        <v>214724829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85294872</v>
      </c>
      <c r="D28" s="153">
        <f>SUM(D29:D31)</f>
        <v>0</v>
      </c>
      <c r="E28" s="154">
        <f t="shared" si="5"/>
        <v>74735644</v>
      </c>
      <c r="F28" s="100">
        <f t="shared" si="5"/>
        <v>100720244</v>
      </c>
      <c r="G28" s="100">
        <f t="shared" si="5"/>
        <v>3959122</v>
      </c>
      <c r="H28" s="100">
        <f t="shared" si="5"/>
        <v>4680857</v>
      </c>
      <c r="I28" s="100">
        <f t="shared" si="5"/>
        <v>7597468</v>
      </c>
      <c r="J28" s="100">
        <f t="shared" si="5"/>
        <v>16237447</v>
      </c>
      <c r="K28" s="100">
        <f t="shared" si="5"/>
        <v>6423818</v>
      </c>
      <c r="L28" s="100">
        <f t="shared" si="5"/>
        <v>5856108</v>
      </c>
      <c r="M28" s="100">
        <f t="shared" si="5"/>
        <v>8551318</v>
      </c>
      <c r="N28" s="100">
        <f t="shared" si="5"/>
        <v>20831244</v>
      </c>
      <c r="O28" s="100">
        <f t="shared" si="5"/>
        <v>5538107</v>
      </c>
      <c r="P28" s="100">
        <f t="shared" si="5"/>
        <v>5229254</v>
      </c>
      <c r="Q28" s="100">
        <f t="shared" si="5"/>
        <v>5181364</v>
      </c>
      <c r="R28" s="100">
        <f t="shared" si="5"/>
        <v>15948725</v>
      </c>
      <c r="S28" s="100">
        <f t="shared" si="5"/>
        <v>5211663</v>
      </c>
      <c r="T28" s="100">
        <f t="shared" si="5"/>
        <v>4897583</v>
      </c>
      <c r="U28" s="100">
        <f t="shared" si="5"/>
        <v>3750574</v>
      </c>
      <c r="V28" s="100">
        <f t="shared" si="5"/>
        <v>13859820</v>
      </c>
      <c r="W28" s="100">
        <f t="shared" si="5"/>
        <v>66877236</v>
      </c>
      <c r="X28" s="100">
        <f t="shared" si="5"/>
        <v>74735642</v>
      </c>
      <c r="Y28" s="100">
        <f t="shared" si="5"/>
        <v>-7858406</v>
      </c>
      <c r="Z28" s="137">
        <f>+IF(X28&lt;&gt;0,+(Y28/X28)*100,0)</f>
        <v>-10.514937437748912</v>
      </c>
      <c r="AA28" s="153">
        <f>SUM(AA29:AA31)</f>
        <v>100720244</v>
      </c>
    </row>
    <row r="29" spans="1:27" ht="13.5">
      <c r="A29" s="138" t="s">
        <v>75</v>
      </c>
      <c r="B29" s="136"/>
      <c r="C29" s="155">
        <v>27983126</v>
      </c>
      <c r="D29" s="155"/>
      <c r="E29" s="156">
        <v>35269993</v>
      </c>
      <c r="F29" s="60">
        <v>54090240</v>
      </c>
      <c r="G29" s="60">
        <v>2531743</v>
      </c>
      <c r="H29" s="60">
        <v>2367291</v>
      </c>
      <c r="I29" s="60">
        <v>2907792</v>
      </c>
      <c r="J29" s="60">
        <v>7806826</v>
      </c>
      <c r="K29" s="60">
        <v>4826082</v>
      </c>
      <c r="L29" s="60">
        <v>4240737</v>
      </c>
      <c r="M29" s="60">
        <v>2593926</v>
      </c>
      <c r="N29" s="60">
        <v>11660745</v>
      </c>
      <c r="O29" s="60">
        <v>3845860</v>
      </c>
      <c r="P29" s="60">
        <v>3040341</v>
      </c>
      <c r="Q29" s="60">
        <v>3476406</v>
      </c>
      <c r="R29" s="60">
        <v>10362607</v>
      </c>
      <c r="S29" s="60">
        <v>3645966</v>
      </c>
      <c r="T29" s="60">
        <v>2901436</v>
      </c>
      <c r="U29" s="60">
        <v>2037796</v>
      </c>
      <c r="V29" s="60">
        <v>8585198</v>
      </c>
      <c r="W29" s="60">
        <v>38415376</v>
      </c>
      <c r="X29" s="60">
        <v>35269991</v>
      </c>
      <c r="Y29" s="60">
        <v>3145385</v>
      </c>
      <c r="Z29" s="140">
        <v>8.92</v>
      </c>
      <c r="AA29" s="155">
        <v>54090240</v>
      </c>
    </row>
    <row r="30" spans="1:27" ht="13.5">
      <c r="A30" s="138" t="s">
        <v>76</v>
      </c>
      <c r="B30" s="136"/>
      <c r="C30" s="157">
        <v>47445568</v>
      </c>
      <c r="D30" s="157"/>
      <c r="E30" s="158">
        <v>27435169</v>
      </c>
      <c r="F30" s="159">
        <v>31778931</v>
      </c>
      <c r="G30" s="159">
        <v>688864</v>
      </c>
      <c r="H30" s="159">
        <v>1254885</v>
      </c>
      <c r="I30" s="159">
        <v>3918428</v>
      </c>
      <c r="J30" s="159">
        <v>5862177</v>
      </c>
      <c r="K30" s="159">
        <v>834548</v>
      </c>
      <c r="L30" s="159">
        <v>819929</v>
      </c>
      <c r="M30" s="159">
        <v>4686152</v>
      </c>
      <c r="N30" s="159">
        <v>6340629</v>
      </c>
      <c r="O30" s="159">
        <v>449103</v>
      </c>
      <c r="P30" s="159">
        <v>1685270</v>
      </c>
      <c r="Q30" s="159">
        <v>765329</v>
      </c>
      <c r="R30" s="159">
        <v>2899702</v>
      </c>
      <c r="S30" s="159">
        <v>725418</v>
      </c>
      <c r="T30" s="159">
        <v>1012118</v>
      </c>
      <c r="U30" s="159">
        <v>864326</v>
      </c>
      <c r="V30" s="159">
        <v>2601862</v>
      </c>
      <c r="W30" s="159">
        <v>17704370</v>
      </c>
      <c r="X30" s="159">
        <v>27435169</v>
      </c>
      <c r="Y30" s="159">
        <v>-9730799</v>
      </c>
      <c r="Z30" s="141">
        <v>-35.47</v>
      </c>
      <c r="AA30" s="157">
        <v>31778931</v>
      </c>
    </row>
    <row r="31" spans="1:27" ht="13.5">
      <c r="A31" s="138" t="s">
        <v>77</v>
      </c>
      <c r="B31" s="136"/>
      <c r="C31" s="155">
        <v>9866178</v>
      </c>
      <c r="D31" s="155"/>
      <c r="E31" s="156">
        <v>12030482</v>
      </c>
      <c r="F31" s="60">
        <v>14851073</v>
      </c>
      <c r="G31" s="60">
        <v>738515</v>
      </c>
      <c r="H31" s="60">
        <v>1058681</v>
      </c>
      <c r="I31" s="60">
        <v>771248</v>
      </c>
      <c r="J31" s="60">
        <v>2568444</v>
      </c>
      <c r="K31" s="60">
        <v>763188</v>
      </c>
      <c r="L31" s="60">
        <v>795442</v>
      </c>
      <c r="M31" s="60">
        <v>1271240</v>
      </c>
      <c r="N31" s="60">
        <v>2829870</v>
      </c>
      <c r="O31" s="60">
        <v>1243144</v>
      </c>
      <c r="P31" s="60">
        <v>503643</v>
      </c>
      <c r="Q31" s="60">
        <v>939629</v>
      </c>
      <c r="R31" s="60">
        <v>2686416</v>
      </c>
      <c r="S31" s="60">
        <v>840279</v>
      </c>
      <c r="T31" s="60">
        <v>984029</v>
      </c>
      <c r="U31" s="60">
        <v>848452</v>
      </c>
      <c r="V31" s="60">
        <v>2672760</v>
      </c>
      <c r="W31" s="60">
        <v>10757490</v>
      </c>
      <c r="X31" s="60">
        <v>12030482</v>
      </c>
      <c r="Y31" s="60">
        <v>-1272992</v>
      </c>
      <c r="Z31" s="140">
        <v>-10.58</v>
      </c>
      <c r="AA31" s="155">
        <v>14851073</v>
      </c>
    </row>
    <row r="32" spans="1:27" ht="13.5">
      <c r="A32" s="135" t="s">
        <v>78</v>
      </c>
      <c r="B32" s="136"/>
      <c r="C32" s="153">
        <f aca="true" t="shared" si="6" ref="C32:Y32">SUM(C33:C37)</f>
        <v>27236262</v>
      </c>
      <c r="D32" s="153">
        <f>SUM(D33:D37)</f>
        <v>0</v>
      </c>
      <c r="E32" s="154">
        <f t="shared" si="6"/>
        <v>34420776</v>
      </c>
      <c r="F32" s="100">
        <f t="shared" si="6"/>
        <v>38061499</v>
      </c>
      <c r="G32" s="100">
        <f t="shared" si="6"/>
        <v>2230060</v>
      </c>
      <c r="H32" s="100">
        <f t="shared" si="6"/>
        <v>2384367</v>
      </c>
      <c r="I32" s="100">
        <f t="shared" si="6"/>
        <v>2293366</v>
      </c>
      <c r="J32" s="100">
        <f t="shared" si="6"/>
        <v>6907793</v>
      </c>
      <c r="K32" s="100">
        <f t="shared" si="6"/>
        <v>2894512</v>
      </c>
      <c r="L32" s="100">
        <f t="shared" si="6"/>
        <v>3015456</v>
      </c>
      <c r="M32" s="100">
        <f t="shared" si="6"/>
        <v>3190335</v>
      </c>
      <c r="N32" s="100">
        <f t="shared" si="6"/>
        <v>9100303</v>
      </c>
      <c r="O32" s="100">
        <f t="shared" si="6"/>
        <v>2322269</v>
      </c>
      <c r="P32" s="100">
        <f t="shared" si="6"/>
        <v>2147608</v>
      </c>
      <c r="Q32" s="100">
        <f t="shared" si="6"/>
        <v>1694311</v>
      </c>
      <c r="R32" s="100">
        <f t="shared" si="6"/>
        <v>6164188</v>
      </c>
      <c r="S32" s="100">
        <f t="shared" si="6"/>
        <v>2218785</v>
      </c>
      <c r="T32" s="100">
        <f t="shared" si="6"/>
        <v>3817638</v>
      </c>
      <c r="U32" s="100">
        <f t="shared" si="6"/>
        <v>2492576</v>
      </c>
      <c r="V32" s="100">
        <f t="shared" si="6"/>
        <v>8528999</v>
      </c>
      <c r="W32" s="100">
        <f t="shared" si="6"/>
        <v>30701283</v>
      </c>
      <c r="X32" s="100">
        <f t="shared" si="6"/>
        <v>34420775</v>
      </c>
      <c r="Y32" s="100">
        <f t="shared" si="6"/>
        <v>-3719492</v>
      </c>
      <c r="Z32" s="137">
        <f>+IF(X32&lt;&gt;0,+(Y32/X32)*100,0)</f>
        <v>-10.805950766651826</v>
      </c>
      <c r="AA32" s="153">
        <f>SUM(AA33:AA37)</f>
        <v>38061499</v>
      </c>
    </row>
    <row r="33" spans="1:27" ht="13.5">
      <c r="A33" s="138" t="s">
        <v>79</v>
      </c>
      <c r="B33" s="136"/>
      <c r="C33" s="155">
        <v>20972510</v>
      </c>
      <c r="D33" s="155"/>
      <c r="E33" s="156">
        <v>25359023</v>
      </c>
      <c r="F33" s="60">
        <v>29168720</v>
      </c>
      <c r="G33" s="60">
        <v>1804119</v>
      </c>
      <c r="H33" s="60">
        <v>1874960</v>
      </c>
      <c r="I33" s="60">
        <v>1545759</v>
      </c>
      <c r="J33" s="60">
        <v>5224838</v>
      </c>
      <c r="K33" s="60">
        <v>2177759</v>
      </c>
      <c r="L33" s="60">
        <v>2261189</v>
      </c>
      <c r="M33" s="60">
        <v>2323762</v>
      </c>
      <c r="N33" s="60">
        <v>6762710</v>
      </c>
      <c r="O33" s="60">
        <v>1748855</v>
      </c>
      <c r="P33" s="60">
        <v>1471741</v>
      </c>
      <c r="Q33" s="60">
        <v>1111934</v>
      </c>
      <c r="R33" s="60">
        <v>4332530</v>
      </c>
      <c r="S33" s="60">
        <v>1583476</v>
      </c>
      <c r="T33" s="60">
        <v>3139481</v>
      </c>
      <c r="U33" s="60">
        <v>1923170</v>
      </c>
      <c r="V33" s="60">
        <v>6646127</v>
      </c>
      <c r="W33" s="60">
        <v>22966205</v>
      </c>
      <c r="X33" s="60">
        <v>25359022</v>
      </c>
      <c r="Y33" s="60">
        <v>-2392817</v>
      </c>
      <c r="Z33" s="140">
        <v>-9.44</v>
      </c>
      <c r="AA33" s="155">
        <v>29168720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6263752</v>
      </c>
      <c r="D35" s="155"/>
      <c r="E35" s="156">
        <v>9061753</v>
      </c>
      <c r="F35" s="60">
        <v>8892779</v>
      </c>
      <c r="G35" s="60">
        <v>425941</v>
      </c>
      <c r="H35" s="60">
        <v>509407</v>
      </c>
      <c r="I35" s="60">
        <v>747607</v>
      </c>
      <c r="J35" s="60">
        <v>1682955</v>
      </c>
      <c r="K35" s="60">
        <v>716753</v>
      </c>
      <c r="L35" s="60">
        <v>754267</v>
      </c>
      <c r="M35" s="60">
        <v>866573</v>
      </c>
      <c r="N35" s="60">
        <v>2337593</v>
      </c>
      <c r="O35" s="60">
        <v>573414</v>
      </c>
      <c r="P35" s="60">
        <v>675867</v>
      </c>
      <c r="Q35" s="60">
        <v>582377</v>
      </c>
      <c r="R35" s="60">
        <v>1831658</v>
      </c>
      <c r="S35" s="60">
        <v>635309</v>
      </c>
      <c r="T35" s="60">
        <v>678157</v>
      </c>
      <c r="U35" s="60">
        <v>569406</v>
      </c>
      <c r="V35" s="60">
        <v>1882872</v>
      </c>
      <c r="W35" s="60">
        <v>7735078</v>
      </c>
      <c r="X35" s="60">
        <v>9061753</v>
      </c>
      <c r="Y35" s="60">
        <v>-1326675</v>
      </c>
      <c r="Z35" s="140">
        <v>-14.64</v>
      </c>
      <c r="AA35" s="155">
        <v>8892779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18971010</v>
      </c>
      <c r="D38" s="153">
        <f>SUM(D39:D41)</f>
        <v>0</v>
      </c>
      <c r="E38" s="154">
        <f t="shared" si="7"/>
        <v>40967949</v>
      </c>
      <c r="F38" s="100">
        <f t="shared" si="7"/>
        <v>47768161</v>
      </c>
      <c r="G38" s="100">
        <f t="shared" si="7"/>
        <v>1086385</v>
      </c>
      <c r="H38" s="100">
        <f t="shared" si="7"/>
        <v>2232650</v>
      </c>
      <c r="I38" s="100">
        <f t="shared" si="7"/>
        <v>1488506</v>
      </c>
      <c r="J38" s="100">
        <f t="shared" si="7"/>
        <v>4807541</v>
      </c>
      <c r="K38" s="100">
        <f t="shared" si="7"/>
        <v>3102936</v>
      </c>
      <c r="L38" s="100">
        <f t="shared" si="7"/>
        <v>3848627</v>
      </c>
      <c r="M38" s="100">
        <f t="shared" si="7"/>
        <v>5343577</v>
      </c>
      <c r="N38" s="100">
        <f t="shared" si="7"/>
        <v>12295140</v>
      </c>
      <c r="O38" s="100">
        <f t="shared" si="7"/>
        <v>2587245</v>
      </c>
      <c r="P38" s="100">
        <f t="shared" si="7"/>
        <v>3563254</v>
      </c>
      <c r="Q38" s="100">
        <f t="shared" si="7"/>
        <v>1701466</v>
      </c>
      <c r="R38" s="100">
        <f t="shared" si="7"/>
        <v>7851965</v>
      </c>
      <c r="S38" s="100">
        <f t="shared" si="7"/>
        <v>2471170</v>
      </c>
      <c r="T38" s="100">
        <f t="shared" si="7"/>
        <v>2513254</v>
      </c>
      <c r="U38" s="100">
        <f t="shared" si="7"/>
        <v>6331106</v>
      </c>
      <c r="V38" s="100">
        <f t="shared" si="7"/>
        <v>11315530</v>
      </c>
      <c r="W38" s="100">
        <f t="shared" si="7"/>
        <v>36270176</v>
      </c>
      <c r="X38" s="100">
        <f t="shared" si="7"/>
        <v>40967879</v>
      </c>
      <c r="Y38" s="100">
        <f t="shared" si="7"/>
        <v>-4697703</v>
      </c>
      <c r="Z38" s="137">
        <f>+IF(X38&lt;&gt;0,+(Y38/X38)*100,0)</f>
        <v>-11.466795730381845</v>
      </c>
      <c r="AA38" s="153">
        <f>SUM(AA39:AA41)</f>
        <v>47768161</v>
      </c>
    </row>
    <row r="39" spans="1:27" ht="13.5">
      <c r="A39" s="138" t="s">
        <v>85</v>
      </c>
      <c r="B39" s="136"/>
      <c r="C39" s="155">
        <v>18971010</v>
      </c>
      <c r="D39" s="155"/>
      <c r="E39" s="156">
        <v>40967949</v>
      </c>
      <c r="F39" s="60">
        <v>47768161</v>
      </c>
      <c r="G39" s="60">
        <v>1086385</v>
      </c>
      <c r="H39" s="60">
        <v>2232650</v>
      </c>
      <c r="I39" s="60">
        <v>1488506</v>
      </c>
      <c r="J39" s="60">
        <v>4807541</v>
      </c>
      <c r="K39" s="60">
        <v>3102936</v>
      </c>
      <c r="L39" s="60">
        <v>3848627</v>
      </c>
      <c r="M39" s="60">
        <v>5343577</v>
      </c>
      <c r="N39" s="60">
        <v>12295140</v>
      </c>
      <c r="O39" s="60">
        <v>2587245</v>
      </c>
      <c r="P39" s="60">
        <v>3563254</v>
      </c>
      <c r="Q39" s="60">
        <v>1701466</v>
      </c>
      <c r="R39" s="60">
        <v>7851965</v>
      </c>
      <c r="S39" s="60">
        <v>2471170</v>
      </c>
      <c r="T39" s="60">
        <v>2513254</v>
      </c>
      <c r="U39" s="60">
        <v>6331106</v>
      </c>
      <c r="V39" s="60">
        <v>11315530</v>
      </c>
      <c r="W39" s="60">
        <v>36270176</v>
      </c>
      <c r="X39" s="60">
        <v>40967879</v>
      </c>
      <c r="Y39" s="60">
        <v>-4697703</v>
      </c>
      <c r="Z39" s="140">
        <v>-11.47</v>
      </c>
      <c r="AA39" s="155">
        <v>47768161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131502144</v>
      </c>
      <c r="D48" s="168">
        <f>+D28+D32+D38+D42+D47</f>
        <v>0</v>
      </c>
      <c r="E48" s="169">
        <f t="shared" si="9"/>
        <v>150124369</v>
      </c>
      <c r="F48" s="73">
        <f t="shared" si="9"/>
        <v>186549904</v>
      </c>
      <c r="G48" s="73">
        <f t="shared" si="9"/>
        <v>7275567</v>
      </c>
      <c r="H48" s="73">
        <f t="shared" si="9"/>
        <v>9297874</v>
      </c>
      <c r="I48" s="73">
        <f t="shared" si="9"/>
        <v>11379340</v>
      </c>
      <c r="J48" s="73">
        <f t="shared" si="9"/>
        <v>27952781</v>
      </c>
      <c r="K48" s="73">
        <f t="shared" si="9"/>
        <v>12421266</v>
      </c>
      <c r="L48" s="73">
        <f t="shared" si="9"/>
        <v>12720191</v>
      </c>
      <c r="M48" s="73">
        <f t="shared" si="9"/>
        <v>17085230</v>
      </c>
      <c r="N48" s="73">
        <f t="shared" si="9"/>
        <v>42226687</v>
      </c>
      <c r="O48" s="73">
        <f t="shared" si="9"/>
        <v>10447621</v>
      </c>
      <c r="P48" s="73">
        <f t="shared" si="9"/>
        <v>10940116</v>
      </c>
      <c r="Q48" s="73">
        <f t="shared" si="9"/>
        <v>8577141</v>
      </c>
      <c r="R48" s="73">
        <f t="shared" si="9"/>
        <v>29964878</v>
      </c>
      <c r="S48" s="73">
        <f t="shared" si="9"/>
        <v>9901618</v>
      </c>
      <c r="T48" s="73">
        <f t="shared" si="9"/>
        <v>11228475</v>
      </c>
      <c r="U48" s="73">
        <f t="shared" si="9"/>
        <v>12574256</v>
      </c>
      <c r="V48" s="73">
        <f t="shared" si="9"/>
        <v>33704349</v>
      </c>
      <c r="W48" s="73">
        <f t="shared" si="9"/>
        <v>133848695</v>
      </c>
      <c r="X48" s="73">
        <f t="shared" si="9"/>
        <v>150124296</v>
      </c>
      <c r="Y48" s="73">
        <f t="shared" si="9"/>
        <v>-16275601</v>
      </c>
      <c r="Z48" s="170">
        <f>+IF(X48&lt;&gt;0,+(Y48/X48)*100,0)</f>
        <v>-10.841417034854905</v>
      </c>
      <c r="AA48" s="168">
        <f>+AA28+AA32+AA38+AA42+AA47</f>
        <v>186549904</v>
      </c>
    </row>
    <row r="49" spans="1:27" ht="13.5">
      <c r="A49" s="148" t="s">
        <v>49</v>
      </c>
      <c r="B49" s="149"/>
      <c r="C49" s="171">
        <f aca="true" t="shared" si="10" ref="C49:Y49">+C25-C48</f>
        <v>40152001</v>
      </c>
      <c r="D49" s="171">
        <f>+D25-D48</f>
        <v>0</v>
      </c>
      <c r="E49" s="172">
        <f t="shared" si="10"/>
        <v>55881097</v>
      </c>
      <c r="F49" s="173">
        <f t="shared" si="10"/>
        <v>28174925</v>
      </c>
      <c r="G49" s="173">
        <f t="shared" si="10"/>
        <v>49203996</v>
      </c>
      <c r="H49" s="173">
        <f t="shared" si="10"/>
        <v>-3141123</v>
      </c>
      <c r="I49" s="173">
        <f t="shared" si="10"/>
        <v>-6426666</v>
      </c>
      <c r="J49" s="173">
        <f t="shared" si="10"/>
        <v>39636207</v>
      </c>
      <c r="K49" s="173">
        <f t="shared" si="10"/>
        <v>-5867199</v>
      </c>
      <c r="L49" s="173">
        <f t="shared" si="10"/>
        <v>36195705</v>
      </c>
      <c r="M49" s="173">
        <f t="shared" si="10"/>
        <v>-7971641</v>
      </c>
      <c r="N49" s="173">
        <f t="shared" si="10"/>
        <v>22356865</v>
      </c>
      <c r="O49" s="173">
        <f t="shared" si="10"/>
        <v>-4956892</v>
      </c>
      <c r="P49" s="173">
        <f t="shared" si="10"/>
        <v>-4381582</v>
      </c>
      <c r="Q49" s="173">
        <f t="shared" si="10"/>
        <v>29455884</v>
      </c>
      <c r="R49" s="173">
        <f t="shared" si="10"/>
        <v>20117410</v>
      </c>
      <c r="S49" s="173">
        <f t="shared" si="10"/>
        <v>-2071473</v>
      </c>
      <c r="T49" s="173">
        <f t="shared" si="10"/>
        <v>-4105030</v>
      </c>
      <c r="U49" s="173">
        <f t="shared" si="10"/>
        <v>2340829</v>
      </c>
      <c r="V49" s="173">
        <f t="shared" si="10"/>
        <v>-3835674</v>
      </c>
      <c r="W49" s="173">
        <f t="shared" si="10"/>
        <v>78274808</v>
      </c>
      <c r="X49" s="173">
        <f>IF(F25=F48,0,X25-X48)</f>
        <v>55881168</v>
      </c>
      <c r="Y49" s="173">
        <f t="shared" si="10"/>
        <v>22393640</v>
      </c>
      <c r="Z49" s="174">
        <f>+IF(X49&lt;&gt;0,+(Y49/X49)*100,0)</f>
        <v>40.073679204414624</v>
      </c>
      <c r="AA49" s="171">
        <f>+AA25-AA48</f>
        <v>28174925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29543512</v>
      </c>
      <c r="D5" s="155">
        <v>0</v>
      </c>
      <c r="E5" s="156">
        <v>20018950</v>
      </c>
      <c r="F5" s="60">
        <v>17197838</v>
      </c>
      <c r="G5" s="60">
        <v>1433154</v>
      </c>
      <c r="H5" s="60">
        <v>1433154</v>
      </c>
      <c r="I5" s="60">
        <v>1433153</v>
      </c>
      <c r="J5" s="60">
        <v>4299461</v>
      </c>
      <c r="K5" s="60">
        <v>1433154</v>
      </c>
      <c r="L5" s="60">
        <v>1433153</v>
      </c>
      <c r="M5" s="60">
        <v>1433154</v>
      </c>
      <c r="N5" s="60">
        <v>4299461</v>
      </c>
      <c r="O5" s="60">
        <v>1433153</v>
      </c>
      <c r="P5" s="60">
        <v>1433153</v>
      </c>
      <c r="Q5" s="60">
        <v>1433153</v>
      </c>
      <c r="R5" s="60">
        <v>4299459</v>
      </c>
      <c r="S5" s="60">
        <v>1433153</v>
      </c>
      <c r="T5" s="60">
        <v>1433153</v>
      </c>
      <c r="U5" s="60">
        <v>1433154</v>
      </c>
      <c r="V5" s="60">
        <v>4299460</v>
      </c>
      <c r="W5" s="60">
        <v>17197841</v>
      </c>
      <c r="X5" s="60">
        <v>20018950</v>
      </c>
      <c r="Y5" s="60">
        <v>-2821109</v>
      </c>
      <c r="Z5" s="140">
        <v>-14.09</v>
      </c>
      <c r="AA5" s="155">
        <v>17197838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81302</v>
      </c>
      <c r="Y10" s="54">
        <v>-81302</v>
      </c>
      <c r="Z10" s="184">
        <v>-100</v>
      </c>
      <c r="AA10" s="130">
        <v>0</v>
      </c>
    </row>
    <row r="11" spans="1:27" ht="13.5">
      <c r="A11" s="183" t="s">
        <v>107</v>
      </c>
      <c r="B11" s="185"/>
      <c r="C11" s="155">
        <v>79766</v>
      </c>
      <c r="D11" s="155">
        <v>0</v>
      </c>
      <c r="E11" s="156">
        <v>81302</v>
      </c>
      <c r="F11" s="60">
        <v>201969</v>
      </c>
      <c r="G11" s="60">
        <v>16831</v>
      </c>
      <c r="H11" s="60">
        <v>16831</v>
      </c>
      <c r="I11" s="60">
        <v>16831</v>
      </c>
      <c r="J11" s="60">
        <v>50493</v>
      </c>
      <c r="K11" s="60">
        <v>16831</v>
      </c>
      <c r="L11" s="60">
        <v>16831</v>
      </c>
      <c r="M11" s="60">
        <v>16831</v>
      </c>
      <c r="N11" s="60">
        <v>50493</v>
      </c>
      <c r="O11" s="60">
        <v>16831</v>
      </c>
      <c r="P11" s="60">
        <v>16831</v>
      </c>
      <c r="Q11" s="60">
        <v>16831</v>
      </c>
      <c r="R11" s="60">
        <v>50493</v>
      </c>
      <c r="S11" s="60">
        <v>16831</v>
      </c>
      <c r="T11" s="60">
        <v>16831</v>
      </c>
      <c r="U11" s="60">
        <v>16831</v>
      </c>
      <c r="V11" s="60">
        <v>50493</v>
      </c>
      <c r="W11" s="60">
        <v>201972</v>
      </c>
      <c r="X11" s="60"/>
      <c r="Y11" s="60">
        <v>201972</v>
      </c>
      <c r="Z11" s="140">
        <v>0</v>
      </c>
      <c r="AA11" s="155">
        <v>201969</v>
      </c>
    </row>
    <row r="12" spans="1:27" ht="13.5">
      <c r="A12" s="183" t="s">
        <v>108</v>
      </c>
      <c r="B12" s="185"/>
      <c r="C12" s="155">
        <v>79652</v>
      </c>
      <c r="D12" s="155">
        <v>0</v>
      </c>
      <c r="E12" s="156">
        <v>306834</v>
      </c>
      <c r="F12" s="60">
        <v>306834</v>
      </c>
      <c r="G12" s="60">
        <v>19675</v>
      </c>
      <c r="H12" s="60">
        <v>19675</v>
      </c>
      <c r="I12" s="60">
        <v>19675</v>
      </c>
      <c r="J12" s="60">
        <v>59025</v>
      </c>
      <c r="K12" s="60">
        <v>19863</v>
      </c>
      <c r="L12" s="60">
        <v>19863</v>
      </c>
      <c r="M12" s="60">
        <v>19863</v>
      </c>
      <c r="N12" s="60">
        <v>59589</v>
      </c>
      <c r="O12" s="60">
        <v>20569</v>
      </c>
      <c r="P12" s="60">
        <v>20569</v>
      </c>
      <c r="Q12" s="60">
        <v>20569</v>
      </c>
      <c r="R12" s="60">
        <v>61707</v>
      </c>
      <c r="S12" s="60">
        <v>20569</v>
      </c>
      <c r="T12" s="60">
        <v>20569</v>
      </c>
      <c r="U12" s="60">
        <v>20569</v>
      </c>
      <c r="V12" s="60">
        <v>61707</v>
      </c>
      <c r="W12" s="60">
        <v>242028</v>
      </c>
      <c r="X12" s="60">
        <v>306834</v>
      </c>
      <c r="Y12" s="60">
        <v>-64806</v>
      </c>
      <c r="Z12" s="140">
        <v>-21.12</v>
      </c>
      <c r="AA12" s="155">
        <v>306834</v>
      </c>
    </row>
    <row r="13" spans="1:27" ht="13.5">
      <c r="A13" s="181" t="s">
        <v>109</v>
      </c>
      <c r="B13" s="185"/>
      <c r="C13" s="155">
        <v>4973842</v>
      </c>
      <c r="D13" s="155">
        <v>0</v>
      </c>
      <c r="E13" s="156">
        <v>4910595</v>
      </c>
      <c r="F13" s="60">
        <v>5605781</v>
      </c>
      <c r="G13" s="60">
        <v>423948</v>
      </c>
      <c r="H13" s="60">
        <v>667804</v>
      </c>
      <c r="I13" s="60">
        <v>505788</v>
      </c>
      <c r="J13" s="60">
        <v>1597540</v>
      </c>
      <c r="K13" s="60">
        <v>468805</v>
      </c>
      <c r="L13" s="60">
        <v>546246</v>
      </c>
      <c r="M13" s="60">
        <v>547044</v>
      </c>
      <c r="N13" s="60">
        <v>1562095</v>
      </c>
      <c r="O13" s="60">
        <v>594515</v>
      </c>
      <c r="P13" s="60">
        <v>529358</v>
      </c>
      <c r="Q13" s="60">
        <v>637072</v>
      </c>
      <c r="R13" s="60">
        <v>1760945</v>
      </c>
      <c r="S13" s="60">
        <v>395901</v>
      </c>
      <c r="T13" s="60">
        <v>483482</v>
      </c>
      <c r="U13" s="60">
        <v>620915</v>
      </c>
      <c r="V13" s="60">
        <v>1500298</v>
      </c>
      <c r="W13" s="60">
        <v>6420878</v>
      </c>
      <c r="X13" s="60">
        <v>4910594</v>
      </c>
      <c r="Y13" s="60">
        <v>1510284</v>
      </c>
      <c r="Z13" s="140">
        <v>30.76</v>
      </c>
      <c r="AA13" s="155">
        <v>5605781</v>
      </c>
    </row>
    <row r="14" spans="1:27" ht="13.5">
      <c r="A14" s="181" t="s">
        <v>110</v>
      </c>
      <c r="B14" s="185"/>
      <c r="C14" s="155">
        <v>1209815</v>
      </c>
      <c r="D14" s="155">
        <v>0</v>
      </c>
      <c r="E14" s="156">
        <v>690714</v>
      </c>
      <c r="F14" s="60">
        <v>603828</v>
      </c>
      <c r="G14" s="60">
        <v>117</v>
      </c>
      <c r="H14" s="60">
        <v>0</v>
      </c>
      <c r="I14" s="60">
        <v>0</v>
      </c>
      <c r="J14" s="60">
        <v>117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117</v>
      </c>
      <c r="X14" s="60">
        <v>690714</v>
      </c>
      <c r="Y14" s="60">
        <v>-690597</v>
      </c>
      <c r="Z14" s="140">
        <v>-99.98</v>
      </c>
      <c r="AA14" s="155">
        <v>603828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968200</v>
      </c>
      <c r="D16" s="155">
        <v>0</v>
      </c>
      <c r="E16" s="156">
        <v>400000</v>
      </c>
      <c r="F16" s="60">
        <v>800000</v>
      </c>
      <c r="G16" s="60">
        <v>187200</v>
      </c>
      <c r="H16" s="60">
        <v>0</v>
      </c>
      <c r="I16" s="60">
        <v>152100</v>
      </c>
      <c r="J16" s="60">
        <v>339300</v>
      </c>
      <c r="K16" s="60">
        <v>125300</v>
      </c>
      <c r="L16" s="60">
        <v>95900</v>
      </c>
      <c r="M16" s="60">
        <v>107600</v>
      </c>
      <c r="N16" s="60">
        <v>328800</v>
      </c>
      <c r="O16" s="60">
        <v>218600</v>
      </c>
      <c r="P16" s="60">
        <v>171750</v>
      </c>
      <c r="Q16" s="60">
        <v>0</v>
      </c>
      <c r="R16" s="60">
        <v>390350</v>
      </c>
      <c r="S16" s="60">
        <v>217500</v>
      </c>
      <c r="T16" s="60">
        <v>0</v>
      </c>
      <c r="U16" s="60">
        <v>0</v>
      </c>
      <c r="V16" s="60">
        <v>217500</v>
      </c>
      <c r="W16" s="60">
        <v>1275950</v>
      </c>
      <c r="X16" s="60">
        <v>400000</v>
      </c>
      <c r="Y16" s="60">
        <v>875950</v>
      </c>
      <c r="Z16" s="140">
        <v>218.99</v>
      </c>
      <c r="AA16" s="155">
        <v>800000</v>
      </c>
    </row>
    <row r="17" spans="1:27" ht="13.5">
      <c r="A17" s="181" t="s">
        <v>113</v>
      </c>
      <c r="B17" s="185"/>
      <c r="C17" s="155">
        <v>3818790</v>
      </c>
      <c r="D17" s="155">
        <v>0</v>
      </c>
      <c r="E17" s="156">
        <v>3959720</v>
      </c>
      <c r="F17" s="60">
        <v>3959720</v>
      </c>
      <c r="G17" s="60">
        <v>377670</v>
      </c>
      <c r="H17" s="60">
        <v>298360</v>
      </c>
      <c r="I17" s="60">
        <v>301100</v>
      </c>
      <c r="J17" s="60">
        <v>977130</v>
      </c>
      <c r="K17" s="60">
        <v>295910</v>
      </c>
      <c r="L17" s="60">
        <v>334990</v>
      </c>
      <c r="M17" s="60">
        <v>250460</v>
      </c>
      <c r="N17" s="60">
        <v>881360</v>
      </c>
      <c r="O17" s="60">
        <v>285380</v>
      </c>
      <c r="P17" s="60">
        <v>357700</v>
      </c>
      <c r="Q17" s="60">
        <v>336450</v>
      </c>
      <c r="R17" s="60">
        <v>979530</v>
      </c>
      <c r="S17" s="60">
        <v>309250</v>
      </c>
      <c r="T17" s="60">
        <v>353010</v>
      </c>
      <c r="U17" s="60">
        <v>333270</v>
      </c>
      <c r="V17" s="60">
        <v>995530</v>
      </c>
      <c r="W17" s="60">
        <v>3833550</v>
      </c>
      <c r="X17" s="60">
        <v>3959720</v>
      </c>
      <c r="Y17" s="60">
        <v>-126170</v>
      </c>
      <c r="Z17" s="140">
        <v>-3.19</v>
      </c>
      <c r="AA17" s="155">
        <v>3959720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93546369</v>
      </c>
      <c r="D19" s="155">
        <v>0</v>
      </c>
      <c r="E19" s="156">
        <v>126728000</v>
      </c>
      <c r="F19" s="60">
        <v>126909569</v>
      </c>
      <c r="G19" s="60">
        <v>50890297</v>
      </c>
      <c r="H19" s="60">
        <v>776131</v>
      </c>
      <c r="I19" s="60">
        <v>615931</v>
      </c>
      <c r="J19" s="60">
        <v>52282359</v>
      </c>
      <c r="K19" s="60">
        <v>477986</v>
      </c>
      <c r="L19" s="60">
        <v>41058512</v>
      </c>
      <c r="M19" s="60">
        <v>444925</v>
      </c>
      <c r="N19" s="60">
        <v>41981423</v>
      </c>
      <c r="O19" s="60">
        <v>142632</v>
      </c>
      <c r="P19" s="60">
        <v>809080</v>
      </c>
      <c r="Q19" s="60">
        <v>30808679</v>
      </c>
      <c r="R19" s="60">
        <v>31760391</v>
      </c>
      <c r="S19" s="60">
        <v>132125</v>
      </c>
      <c r="T19" s="60">
        <v>232343</v>
      </c>
      <c r="U19" s="60">
        <v>412359</v>
      </c>
      <c r="V19" s="60">
        <v>776827</v>
      </c>
      <c r="W19" s="60">
        <v>126801000</v>
      </c>
      <c r="X19" s="60">
        <v>126727999</v>
      </c>
      <c r="Y19" s="60">
        <v>73001</v>
      </c>
      <c r="Z19" s="140">
        <v>0.06</v>
      </c>
      <c r="AA19" s="155">
        <v>126909569</v>
      </c>
    </row>
    <row r="20" spans="1:27" ht="13.5">
      <c r="A20" s="181" t="s">
        <v>35</v>
      </c>
      <c r="B20" s="185"/>
      <c r="C20" s="155">
        <v>266508</v>
      </c>
      <c r="D20" s="155">
        <v>0</v>
      </c>
      <c r="E20" s="156">
        <v>82351</v>
      </c>
      <c r="F20" s="54">
        <v>312290</v>
      </c>
      <c r="G20" s="54">
        <v>13769</v>
      </c>
      <c r="H20" s="54">
        <v>106281</v>
      </c>
      <c r="I20" s="54">
        <v>38436</v>
      </c>
      <c r="J20" s="54">
        <v>158486</v>
      </c>
      <c r="K20" s="54">
        <v>2297</v>
      </c>
      <c r="L20" s="54">
        <v>18569</v>
      </c>
      <c r="M20" s="54">
        <v>12789</v>
      </c>
      <c r="N20" s="54">
        <v>33655</v>
      </c>
      <c r="O20" s="54">
        <v>48887</v>
      </c>
      <c r="P20" s="54">
        <v>10497</v>
      </c>
      <c r="Q20" s="54">
        <v>38393</v>
      </c>
      <c r="R20" s="54">
        <v>97777</v>
      </c>
      <c r="S20" s="54">
        <v>336110</v>
      </c>
      <c r="T20" s="54">
        <v>230022</v>
      </c>
      <c r="U20" s="54">
        <v>43240</v>
      </c>
      <c r="V20" s="54">
        <v>609372</v>
      </c>
      <c r="W20" s="54">
        <v>899290</v>
      </c>
      <c r="X20" s="54">
        <v>82347</v>
      </c>
      <c r="Y20" s="54">
        <v>816943</v>
      </c>
      <c r="Z20" s="184">
        <v>992.07</v>
      </c>
      <c r="AA20" s="130">
        <v>312290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134486454</v>
      </c>
      <c r="D22" s="188">
        <f>SUM(D5:D21)</f>
        <v>0</v>
      </c>
      <c r="E22" s="189">
        <f t="shared" si="0"/>
        <v>157178466</v>
      </c>
      <c r="F22" s="190">
        <f t="shared" si="0"/>
        <v>155897829</v>
      </c>
      <c r="G22" s="190">
        <f t="shared" si="0"/>
        <v>53362661</v>
      </c>
      <c r="H22" s="190">
        <f t="shared" si="0"/>
        <v>3318236</v>
      </c>
      <c r="I22" s="190">
        <f t="shared" si="0"/>
        <v>3083014</v>
      </c>
      <c r="J22" s="190">
        <f t="shared" si="0"/>
        <v>59763911</v>
      </c>
      <c r="K22" s="190">
        <f t="shared" si="0"/>
        <v>2840146</v>
      </c>
      <c r="L22" s="190">
        <f t="shared" si="0"/>
        <v>43524064</v>
      </c>
      <c r="M22" s="190">
        <f t="shared" si="0"/>
        <v>2832666</v>
      </c>
      <c r="N22" s="190">
        <f t="shared" si="0"/>
        <v>49196876</v>
      </c>
      <c r="O22" s="190">
        <f t="shared" si="0"/>
        <v>2760567</v>
      </c>
      <c r="P22" s="190">
        <f t="shared" si="0"/>
        <v>3348938</v>
      </c>
      <c r="Q22" s="190">
        <f t="shared" si="0"/>
        <v>33291147</v>
      </c>
      <c r="R22" s="190">
        <f t="shared" si="0"/>
        <v>39400652</v>
      </c>
      <c r="S22" s="190">
        <f t="shared" si="0"/>
        <v>2861439</v>
      </c>
      <c r="T22" s="190">
        <f t="shared" si="0"/>
        <v>2769410</v>
      </c>
      <c r="U22" s="190">
        <f t="shared" si="0"/>
        <v>2880338</v>
      </c>
      <c r="V22" s="190">
        <f t="shared" si="0"/>
        <v>8511187</v>
      </c>
      <c r="W22" s="190">
        <f t="shared" si="0"/>
        <v>156872626</v>
      </c>
      <c r="X22" s="190">
        <f t="shared" si="0"/>
        <v>157178460</v>
      </c>
      <c r="Y22" s="190">
        <f t="shared" si="0"/>
        <v>-305834</v>
      </c>
      <c r="Z22" s="191">
        <f>+IF(X22&lt;&gt;0,+(Y22/X22)*100,0)</f>
        <v>-0.19457755216586292</v>
      </c>
      <c r="AA22" s="188">
        <f>SUM(AA5:AA21)</f>
        <v>155897829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32162557</v>
      </c>
      <c r="D25" s="155">
        <v>0</v>
      </c>
      <c r="E25" s="156">
        <v>38237421</v>
      </c>
      <c r="F25" s="60">
        <v>40422292</v>
      </c>
      <c r="G25" s="60">
        <v>2342750</v>
      </c>
      <c r="H25" s="60">
        <v>2395595</v>
      </c>
      <c r="I25" s="60">
        <v>2986191</v>
      </c>
      <c r="J25" s="60">
        <v>7724536</v>
      </c>
      <c r="K25" s="60">
        <v>3036774</v>
      </c>
      <c r="L25" s="60">
        <v>2806785</v>
      </c>
      <c r="M25" s="60">
        <v>3385637</v>
      </c>
      <c r="N25" s="60">
        <v>9229196</v>
      </c>
      <c r="O25" s="60">
        <v>2971383</v>
      </c>
      <c r="P25" s="60">
        <v>2884284</v>
      </c>
      <c r="Q25" s="60">
        <v>2450058</v>
      </c>
      <c r="R25" s="60">
        <v>8305725</v>
      </c>
      <c r="S25" s="60">
        <v>2952263</v>
      </c>
      <c r="T25" s="60">
        <v>3244647</v>
      </c>
      <c r="U25" s="60">
        <v>2953392</v>
      </c>
      <c r="V25" s="60">
        <v>9150302</v>
      </c>
      <c r="W25" s="60">
        <v>34409759</v>
      </c>
      <c r="X25" s="60">
        <v>38237418</v>
      </c>
      <c r="Y25" s="60">
        <v>-3827659</v>
      </c>
      <c r="Z25" s="140">
        <v>-10.01</v>
      </c>
      <c r="AA25" s="155">
        <v>40422292</v>
      </c>
    </row>
    <row r="26" spans="1:27" ht="13.5">
      <c r="A26" s="183" t="s">
        <v>38</v>
      </c>
      <c r="B26" s="182"/>
      <c r="C26" s="155">
        <v>8075830</v>
      </c>
      <c r="D26" s="155">
        <v>0</v>
      </c>
      <c r="E26" s="156">
        <v>9954775</v>
      </c>
      <c r="F26" s="60">
        <v>9971996</v>
      </c>
      <c r="G26" s="60">
        <v>672184</v>
      </c>
      <c r="H26" s="60">
        <v>672184</v>
      </c>
      <c r="I26" s="60">
        <v>672184</v>
      </c>
      <c r="J26" s="60">
        <v>2016552</v>
      </c>
      <c r="K26" s="60">
        <v>672184</v>
      </c>
      <c r="L26" s="60">
        <v>672184</v>
      </c>
      <c r="M26" s="60">
        <v>672184</v>
      </c>
      <c r="N26" s="60">
        <v>2016552</v>
      </c>
      <c r="O26" s="60">
        <v>672184</v>
      </c>
      <c r="P26" s="60">
        <v>672184</v>
      </c>
      <c r="Q26" s="60">
        <v>1776456</v>
      </c>
      <c r="R26" s="60">
        <v>3120824</v>
      </c>
      <c r="S26" s="60">
        <v>791720</v>
      </c>
      <c r="T26" s="60">
        <v>791720</v>
      </c>
      <c r="U26" s="60">
        <v>791902</v>
      </c>
      <c r="V26" s="60">
        <v>2375342</v>
      </c>
      <c r="W26" s="60">
        <v>9529270</v>
      </c>
      <c r="X26" s="60">
        <v>9954775</v>
      </c>
      <c r="Y26" s="60">
        <v>-425505</v>
      </c>
      <c r="Z26" s="140">
        <v>-4.27</v>
      </c>
      <c r="AA26" s="155">
        <v>9971996</v>
      </c>
    </row>
    <row r="27" spans="1:27" ht="13.5">
      <c r="A27" s="183" t="s">
        <v>118</v>
      </c>
      <c r="B27" s="182"/>
      <c r="C27" s="155">
        <v>24223102</v>
      </c>
      <c r="D27" s="155">
        <v>0</v>
      </c>
      <c r="E27" s="156">
        <v>4000000</v>
      </c>
      <c r="F27" s="60">
        <v>4000000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4000000</v>
      </c>
      <c r="Y27" s="60">
        <v>-4000000</v>
      </c>
      <c r="Z27" s="140">
        <v>-100</v>
      </c>
      <c r="AA27" s="155">
        <v>4000000</v>
      </c>
    </row>
    <row r="28" spans="1:27" ht="13.5">
      <c r="A28" s="183" t="s">
        <v>39</v>
      </c>
      <c r="B28" s="182"/>
      <c r="C28" s="155">
        <v>11647072</v>
      </c>
      <c r="D28" s="155">
        <v>0</v>
      </c>
      <c r="E28" s="156">
        <v>12000000</v>
      </c>
      <c r="F28" s="60">
        <v>12000000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12000000</v>
      </c>
      <c r="Y28" s="60">
        <v>-12000000</v>
      </c>
      <c r="Z28" s="140">
        <v>-100</v>
      </c>
      <c r="AA28" s="155">
        <v>12000000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106000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105600</v>
      </c>
      <c r="Y29" s="60">
        <v>-105600</v>
      </c>
      <c r="Z29" s="140">
        <v>-100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8008171</v>
      </c>
      <c r="D31" s="155">
        <v>0</v>
      </c>
      <c r="E31" s="156">
        <v>24225828</v>
      </c>
      <c r="F31" s="60">
        <v>489660</v>
      </c>
      <c r="G31" s="60">
        <v>10185</v>
      </c>
      <c r="H31" s="60">
        <v>1635826</v>
      </c>
      <c r="I31" s="60">
        <v>348873</v>
      </c>
      <c r="J31" s="60">
        <v>1994884</v>
      </c>
      <c r="K31" s="60">
        <v>2304308</v>
      </c>
      <c r="L31" s="60">
        <v>0</v>
      </c>
      <c r="M31" s="60">
        <v>0</v>
      </c>
      <c r="N31" s="60">
        <v>2304308</v>
      </c>
      <c r="O31" s="60">
        <v>1353124</v>
      </c>
      <c r="P31" s="60">
        <v>2637008</v>
      </c>
      <c r="Q31" s="60">
        <v>0</v>
      </c>
      <c r="R31" s="60">
        <v>3990132</v>
      </c>
      <c r="S31" s="60">
        <v>1648618</v>
      </c>
      <c r="T31" s="60">
        <v>0</v>
      </c>
      <c r="U31" s="60">
        <v>0</v>
      </c>
      <c r="V31" s="60">
        <v>1648618</v>
      </c>
      <c r="W31" s="60">
        <v>9937942</v>
      </c>
      <c r="X31" s="60">
        <v>24225828</v>
      </c>
      <c r="Y31" s="60">
        <v>-14287886</v>
      </c>
      <c r="Z31" s="140">
        <v>-58.98</v>
      </c>
      <c r="AA31" s="155">
        <v>489660</v>
      </c>
    </row>
    <row r="32" spans="1:27" ht="13.5">
      <c r="A32" s="183" t="s">
        <v>121</v>
      </c>
      <c r="B32" s="182"/>
      <c r="C32" s="155">
        <v>41565</v>
      </c>
      <c r="D32" s="155">
        <v>0</v>
      </c>
      <c r="E32" s="156">
        <v>2539680</v>
      </c>
      <c r="F32" s="60">
        <v>31736168</v>
      </c>
      <c r="G32" s="60">
        <v>175167</v>
      </c>
      <c r="H32" s="60">
        <v>187568</v>
      </c>
      <c r="I32" s="60">
        <v>7756</v>
      </c>
      <c r="J32" s="60">
        <v>370491</v>
      </c>
      <c r="K32" s="60">
        <v>190655</v>
      </c>
      <c r="L32" s="60">
        <v>2984778</v>
      </c>
      <c r="M32" s="60">
        <v>3984027</v>
      </c>
      <c r="N32" s="60">
        <v>7159460</v>
      </c>
      <c r="O32" s="60">
        <v>255595</v>
      </c>
      <c r="P32" s="60">
        <v>0</v>
      </c>
      <c r="Q32" s="60">
        <v>0</v>
      </c>
      <c r="R32" s="60">
        <v>255595</v>
      </c>
      <c r="S32" s="60">
        <v>349498</v>
      </c>
      <c r="T32" s="60">
        <v>375050</v>
      </c>
      <c r="U32" s="60">
        <v>363402</v>
      </c>
      <c r="V32" s="60">
        <v>1087950</v>
      </c>
      <c r="W32" s="60">
        <v>8873496</v>
      </c>
      <c r="X32" s="60">
        <v>2539680</v>
      </c>
      <c r="Y32" s="60">
        <v>6333816</v>
      </c>
      <c r="Z32" s="140">
        <v>249.39</v>
      </c>
      <c r="AA32" s="155">
        <v>31736168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46347243</v>
      </c>
      <c r="D34" s="155">
        <v>0</v>
      </c>
      <c r="E34" s="156">
        <v>59060665</v>
      </c>
      <c r="F34" s="60">
        <v>87903233</v>
      </c>
      <c r="G34" s="60">
        <v>4075281</v>
      </c>
      <c r="H34" s="60">
        <v>4406701</v>
      </c>
      <c r="I34" s="60">
        <v>7364336</v>
      </c>
      <c r="J34" s="60">
        <v>15846318</v>
      </c>
      <c r="K34" s="60">
        <v>6217345</v>
      </c>
      <c r="L34" s="60">
        <v>6256444</v>
      </c>
      <c r="M34" s="60">
        <v>9043382</v>
      </c>
      <c r="N34" s="60">
        <v>21517171</v>
      </c>
      <c r="O34" s="60">
        <v>5195335</v>
      </c>
      <c r="P34" s="60">
        <v>4746640</v>
      </c>
      <c r="Q34" s="60">
        <v>4350627</v>
      </c>
      <c r="R34" s="60">
        <v>14292602</v>
      </c>
      <c r="S34" s="60">
        <v>4159519</v>
      </c>
      <c r="T34" s="60">
        <v>6817058</v>
      </c>
      <c r="U34" s="60">
        <v>8465167</v>
      </c>
      <c r="V34" s="60">
        <v>19441744</v>
      </c>
      <c r="W34" s="60">
        <v>71097835</v>
      </c>
      <c r="X34" s="60">
        <v>59060994</v>
      </c>
      <c r="Y34" s="60">
        <v>12036841</v>
      </c>
      <c r="Z34" s="140">
        <v>20.38</v>
      </c>
      <c r="AA34" s="155">
        <v>87903233</v>
      </c>
    </row>
    <row r="35" spans="1:27" ht="13.5">
      <c r="A35" s="181" t="s">
        <v>122</v>
      </c>
      <c r="B35" s="185"/>
      <c r="C35" s="155">
        <v>996604</v>
      </c>
      <c r="D35" s="155">
        <v>0</v>
      </c>
      <c r="E35" s="156">
        <v>0</v>
      </c>
      <c r="F35" s="60">
        <v>26555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393</v>
      </c>
      <c r="V35" s="60">
        <v>393</v>
      </c>
      <c r="W35" s="60">
        <v>393</v>
      </c>
      <c r="X35" s="60"/>
      <c r="Y35" s="60">
        <v>393</v>
      </c>
      <c r="Z35" s="140">
        <v>0</v>
      </c>
      <c r="AA35" s="155">
        <v>26555</v>
      </c>
    </row>
    <row r="36" spans="1:27" ht="12.75">
      <c r="A36" s="193" t="s">
        <v>44</v>
      </c>
      <c r="B36" s="187"/>
      <c r="C36" s="188">
        <f aca="true" t="shared" si="1" ref="C36:Y36">SUM(C25:C35)</f>
        <v>131502144</v>
      </c>
      <c r="D36" s="188">
        <f>SUM(D25:D35)</f>
        <v>0</v>
      </c>
      <c r="E36" s="189">
        <f t="shared" si="1"/>
        <v>150124369</v>
      </c>
      <c r="F36" s="190">
        <f t="shared" si="1"/>
        <v>186549904</v>
      </c>
      <c r="G36" s="190">
        <f t="shared" si="1"/>
        <v>7275567</v>
      </c>
      <c r="H36" s="190">
        <f t="shared" si="1"/>
        <v>9297874</v>
      </c>
      <c r="I36" s="190">
        <f t="shared" si="1"/>
        <v>11379340</v>
      </c>
      <c r="J36" s="190">
        <f t="shared" si="1"/>
        <v>27952781</v>
      </c>
      <c r="K36" s="190">
        <f t="shared" si="1"/>
        <v>12421266</v>
      </c>
      <c r="L36" s="190">
        <f t="shared" si="1"/>
        <v>12720191</v>
      </c>
      <c r="M36" s="190">
        <f t="shared" si="1"/>
        <v>17085230</v>
      </c>
      <c r="N36" s="190">
        <f t="shared" si="1"/>
        <v>42226687</v>
      </c>
      <c r="O36" s="190">
        <f t="shared" si="1"/>
        <v>10447621</v>
      </c>
      <c r="P36" s="190">
        <f t="shared" si="1"/>
        <v>10940116</v>
      </c>
      <c r="Q36" s="190">
        <f t="shared" si="1"/>
        <v>8577141</v>
      </c>
      <c r="R36" s="190">
        <f t="shared" si="1"/>
        <v>29964878</v>
      </c>
      <c r="S36" s="190">
        <f t="shared" si="1"/>
        <v>9901618</v>
      </c>
      <c r="T36" s="190">
        <f t="shared" si="1"/>
        <v>11228475</v>
      </c>
      <c r="U36" s="190">
        <f t="shared" si="1"/>
        <v>12574256</v>
      </c>
      <c r="V36" s="190">
        <f t="shared" si="1"/>
        <v>33704349</v>
      </c>
      <c r="W36" s="190">
        <f t="shared" si="1"/>
        <v>133848695</v>
      </c>
      <c r="X36" s="190">
        <f t="shared" si="1"/>
        <v>150124295</v>
      </c>
      <c r="Y36" s="190">
        <f t="shared" si="1"/>
        <v>-16275600</v>
      </c>
      <c r="Z36" s="191">
        <f>+IF(X36&lt;&gt;0,+(Y36/X36)*100,0)</f>
        <v>-10.841416440956475</v>
      </c>
      <c r="AA36" s="188">
        <f>SUM(AA25:AA35)</f>
        <v>186549904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2984310</v>
      </c>
      <c r="D38" s="199">
        <f>+D22-D36</f>
        <v>0</v>
      </c>
      <c r="E38" s="200">
        <f t="shared" si="2"/>
        <v>7054097</v>
      </c>
      <c r="F38" s="106">
        <f t="shared" si="2"/>
        <v>-30652075</v>
      </c>
      <c r="G38" s="106">
        <f t="shared" si="2"/>
        <v>46087094</v>
      </c>
      <c r="H38" s="106">
        <f t="shared" si="2"/>
        <v>-5979638</v>
      </c>
      <c r="I38" s="106">
        <f t="shared" si="2"/>
        <v>-8296326</v>
      </c>
      <c r="J38" s="106">
        <f t="shared" si="2"/>
        <v>31811130</v>
      </c>
      <c r="K38" s="106">
        <f t="shared" si="2"/>
        <v>-9581120</v>
      </c>
      <c r="L38" s="106">
        <f t="shared" si="2"/>
        <v>30803873</v>
      </c>
      <c r="M38" s="106">
        <f t="shared" si="2"/>
        <v>-14252564</v>
      </c>
      <c r="N38" s="106">
        <f t="shared" si="2"/>
        <v>6970189</v>
      </c>
      <c r="O38" s="106">
        <f t="shared" si="2"/>
        <v>-7687054</v>
      </c>
      <c r="P38" s="106">
        <f t="shared" si="2"/>
        <v>-7591178</v>
      </c>
      <c r="Q38" s="106">
        <f t="shared" si="2"/>
        <v>24714006</v>
      </c>
      <c r="R38" s="106">
        <f t="shared" si="2"/>
        <v>9435774</v>
      </c>
      <c r="S38" s="106">
        <f t="shared" si="2"/>
        <v>-7040179</v>
      </c>
      <c r="T38" s="106">
        <f t="shared" si="2"/>
        <v>-8459065</v>
      </c>
      <c r="U38" s="106">
        <f t="shared" si="2"/>
        <v>-9693918</v>
      </c>
      <c r="V38" s="106">
        <f t="shared" si="2"/>
        <v>-25193162</v>
      </c>
      <c r="W38" s="106">
        <f t="shared" si="2"/>
        <v>23023931</v>
      </c>
      <c r="X38" s="106">
        <f>IF(F22=F36,0,X22-X36)</f>
        <v>7054165</v>
      </c>
      <c r="Y38" s="106">
        <f t="shared" si="2"/>
        <v>15969766</v>
      </c>
      <c r="Z38" s="201">
        <f>+IF(X38&lt;&gt;0,+(Y38/X38)*100,0)</f>
        <v>226.3877581542252</v>
      </c>
      <c r="AA38" s="199">
        <f>+AA22-AA36</f>
        <v>-30652075</v>
      </c>
    </row>
    <row r="39" spans="1:27" ht="13.5">
      <c r="A39" s="181" t="s">
        <v>46</v>
      </c>
      <c r="B39" s="185"/>
      <c r="C39" s="155">
        <v>37167691</v>
      </c>
      <c r="D39" s="155">
        <v>0</v>
      </c>
      <c r="E39" s="156">
        <v>48827000</v>
      </c>
      <c r="F39" s="60">
        <v>58827000</v>
      </c>
      <c r="G39" s="60">
        <v>3116902</v>
      </c>
      <c r="H39" s="60">
        <v>2838515</v>
      </c>
      <c r="I39" s="60">
        <v>1869660</v>
      </c>
      <c r="J39" s="60">
        <v>7825077</v>
      </c>
      <c r="K39" s="60">
        <v>3713921</v>
      </c>
      <c r="L39" s="60">
        <v>5391832</v>
      </c>
      <c r="M39" s="60">
        <v>6280923</v>
      </c>
      <c r="N39" s="60">
        <v>15386676</v>
      </c>
      <c r="O39" s="60">
        <v>2730162</v>
      </c>
      <c r="P39" s="60">
        <v>3209596</v>
      </c>
      <c r="Q39" s="60">
        <v>4741878</v>
      </c>
      <c r="R39" s="60">
        <v>10681636</v>
      </c>
      <c r="S39" s="60">
        <v>4968706</v>
      </c>
      <c r="T39" s="60">
        <v>4354035</v>
      </c>
      <c r="U39" s="60">
        <v>12034747</v>
      </c>
      <c r="V39" s="60">
        <v>21357488</v>
      </c>
      <c r="W39" s="60">
        <v>55250877</v>
      </c>
      <c r="X39" s="60">
        <v>48827001</v>
      </c>
      <c r="Y39" s="60">
        <v>6423876</v>
      </c>
      <c r="Z39" s="140">
        <v>13.16</v>
      </c>
      <c r="AA39" s="155">
        <v>58827000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40152001</v>
      </c>
      <c r="D42" s="206">
        <f>SUM(D38:D41)</f>
        <v>0</v>
      </c>
      <c r="E42" s="207">
        <f t="shared" si="3"/>
        <v>55881097</v>
      </c>
      <c r="F42" s="88">
        <f t="shared" si="3"/>
        <v>28174925</v>
      </c>
      <c r="G42" s="88">
        <f t="shared" si="3"/>
        <v>49203996</v>
      </c>
      <c r="H42" s="88">
        <f t="shared" si="3"/>
        <v>-3141123</v>
      </c>
      <c r="I42" s="88">
        <f t="shared" si="3"/>
        <v>-6426666</v>
      </c>
      <c r="J42" s="88">
        <f t="shared" si="3"/>
        <v>39636207</v>
      </c>
      <c r="K42" s="88">
        <f t="shared" si="3"/>
        <v>-5867199</v>
      </c>
      <c r="L42" s="88">
        <f t="shared" si="3"/>
        <v>36195705</v>
      </c>
      <c r="M42" s="88">
        <f t="shared" si="3"/>
        <v>-7971641</v>
      </c>
      <c r="N42" s="88">
        <f t="shared" si="3"/>
        <v>22356865</v>
      </c>
      <c r="O42" s="88">
        <f t="shared" si="3"/>
        <v>-4956892</v>
      </c>
      <c r="P42" s="88">
        <f t="shared" si="3"/>
        <v>-4381582</v>
      </c>
      <c r="Q42" s="88">
        <f t="shared" si="3"/>
        <v>29455884</v>
      </c>
      <c r="R42" s="88">
        <f t="shared" si="3"/>
        <v>20117410</v>
      </c>
      <c r="S42" s="88">
        <f t="shared" si="3"/>
        <v>-2071473</v>
      </c>
      <c r="T42" s="88">
        <f t="shared" si="3"/>
        <v>-4105030</v>
      </c>
      <c r="U42" s="88">
        <f t="shared" si="3"/>
        <v>2340829</v>
      </c>
      <c r="V42" s="88">
        <f t="shared" si="3"/>
        <v>-3835674</v>
      </c>
      <c r="W42" s="88">
        <f t="shared" si="3"/>
        <v>78274808</v>
      </c>
      <c r="X42" s="88">
        <f t="shared" si="3"/>
        <v>55881166</v>
      </c>
      <c r="Y42" s="88">
        <f t="shared" si="3"/>
        <v>22393642</v>
      </c>
      <c r="Z42" s="208">
        <f>+IF(X42&lt;&gt;0,+(Y42/X42)*100,0)</f>
        <v>40.07368421768437</v>
      </c>
      <c r="AA42" s="206">
        <f>SUM(AA38:AA41)</f>
        <v>28174925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40152001</v>
      </c>
      <c r="D44" s="210">
        <f>+D42-D43</f>
        <v>0</v>
      </c>
      <c r="E44" s="211">
        <f t="shared" si="4"/>
        <v>55881097</v>
      </c>
      <c r="F44" s="77">
        <f t="shared" si="4"/>
        <v>28174925</v>
      </c>
      <c r="G44" s="77">
        <f t="shared" si="4"/>
        <v>49203996</v>
      </c>
      <c r="H44" s="77">
        <f t="shared" si="4"/>
        <v>-3141123</v>
      </c>
      <c r="I44" s="77">
        <f t="shared" si="4"/>
        <v>-6426666</v>
      </c>
      <c r="J44" s="77">
        <f t="shared" si="4"/>
        <v>39636207</v>
      </c>
      <c r="K44" s="77">
        <f t="shared" si="4"/>
        <v>-5867199</v>
      </c>
      <c r="L44" s="77">
        <f t="shared" si="4"/>
        <v>36195705</v>
      </c>
      <c r="M44" s="77">
        <f t="shared" si="4"/>
        <v>-7971641</v>
      </c>
      <c r="N44" s="77">
        <f t="shared" si="4"/>
        <v>22356865</v>
      </c>
      <c r="O44" s="77">
        <f t="shared" si="4"/>
        <v>-4956892</v>
      </c>
      <c r="P44" s="77">
        <f t="shared" si="4"/>
        <v>-4381582</v>
      </c>
      <c r="Q44" s="77">
        <f t="shared" si="4"/>
        <v>29455884</v>
      </c>
      <c r="R44" s="77">
        <f t="shared" si="4"/>
        <v>20117410</v>
      </c>
      <c r="S44" s="77">
        <f t="shared" si="4"/>
        <v>-2071473</v>
      </c>
      <c r="T44" s="77">
        <f t="shared" si="4"/>
        <v>-4105030</v>
      </c>
      <c r="U44" s="77">
        <f t="shared" si="4"/>
        <v>2340829</v>
      </c>
      <c r="V44" s="77">
        <f t="shared" si="4"/>
        <v>-3835674</v>
      </c>
      <c r="W44" s="77">
        <f t="shared" si="4"/>
        <v>78274808</v>
      </c>
      <c r="X44" s="77">
        <f t="shared" si="4"/>
        <v>55881166</v>
      </c>
      <c r="Y44" s="77">
        <f t="shared" si="4"/>
        <v>22393642</v>
      </c>
      <c r="Z44" s="212">
        <f>+IF(X44&lt;&gt;0,+(Y44/X44)*100,0)</f>
        <v>40.07368421768437</v>
      </c>
      <c r="AA44" s="210">
        <f>+AA42-AA43</f>
        <v>28174925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40152001</v>
      </c>
      <c r="D46" s="206">
        <f>SUM(D44:D45)</f>
        <v>0</v>
      </c>
      <c r="E46" s="207">
        <f t="shared" si="5"/>
        <v>55881097</v>
      </c>
      <c r="F46" s="88">
        <f t="shared" si="5"/>
        <v>28174925</v>
      </c>
      <c r="G46" s="88">
        <f t="shared" si="5"/>
        <v>49203996</v>
      </c>
      <c r="H46" s="88">
        <f t="shared" si="5"/>
        <v>-3141123</v>
      </c>
      <c r="I46" s="88">
        <f t="shared" si="5"/>
        <v>-6426666</v>
      </c>
      <c r="J46" s="88">
        <f t="shared" si="5"/>
        <v>39636207</v>
      </c>
      <c r="K46" s="88">
        <f t="shared" si="5"/>
        <v>-5867199</v>
      </c>
      <c r="L46" s="88">
        <f t="shared" si="5"/>
        <v>36195705</v>
      </c>
      <c r="M46" s="88">
        <f t="shared" si="5"/>
        <v>-7971641</v>
      </c>
      <c r="N46" s="88">
        <f t="shared" si="5"/>
        <v>22356865</v>
      </c>
      <c r="O46" s="88">
        <f t="shared" si="5"/>
        <v>-4956892</v>
      </c>
      <c r="P46" s="88">
        <f t="shared" si="5"/>
        <v>-4381582</v>
      </c>
      <c r="Q46" s="88">
        <f t="shared" si="5"/>
        <v>29455884</v>
      </c>
      <c r="R46" s="88">
        <f t="shared" si="5"/>
        <v>20117410</v>
      </c>
      <c r="S46" s="88">
        <f t="shared" si="5"/>
        <v>-2071473</v>
      </c>
      <c r="T46" s="88">
        <f t="shared" si="5"/>
        <v>-4105030</v>
      </c>
      <c r="U46" s="88">
        <f t="shared" si="5"/>
        <v>2340829</v>
      </c>
      <c r="V46" s="88">
        <f t="shared" si="5"/>
        <v>-3835674</v>
      </c>
      <c r="W46" s="88">
        <f t="shared" si="5"/>
        <v>78274808</v>
      </c>
      <c r="X46" s="88">
        <f t="shared" si="5"/>
        <v>55881166</v>
      </c>
      <c r="Y46" s="88">
        <f t="shared" si="5"/>
        <v>22393642</v>
      </c>
      <c r="Z46" s="208">
        <f>+IF(X46&lt;&gt;0,+(Y46/X46)*100,0)</f>
        <v>40.07368421768437</v>
      </c>
      <c r="AA46" s="206">
        <f>SUM(AA44:AA45)</f>
        <v>28174925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40152001</v>
      </c>
      <c r="D48" s="217">
        <f>SUM(D46:D47)</f>
        <v>0</v>
      </c>
      <c r="E48" s="218">
        <f t="shared" si="6"/>
        <v>55881097</v>
      </c>
      <c r="F48" s="219">
        <f t="shared" si="6"/>
        <v>28174925</v>
      </c>
      <c r="G48" s="219">
        <f t="shared" si="6"/>
        <v>49203996</v>
      </c>
      <c r="H48" s="220">
        <f t="shared" si="6"/>
        <v>-3141123</v>
      </c>
      <c r="I48" s="220">
        <f t="shared" si="6"/>
        <v>-6426666</v>
      </c>
      <c r="J48" s="220">
        <f t="shared" si="6"/>
        <v>39636207</v>
      </c>
      <c r="K48" s="220">
        <f t="shared" si="6"/>
        <v>-5867199</v>
      </c>
      <c r="L48" s="220">
        <f t="shared" si="6"/>
        <v>36195705</v>
      </c>
      <c r="M48" s="219">
        <f t="shared" si="6"/>
        <v>-7971641</v>
      </c>
      <c r="N48" s="219">
        <f t="shared" si="6"/>
        <v>22356865</v>
      </c>
      <c r="O48" s="220">
        <f t="shared" si="6"/>
        <v>-4956892</v>
      </c>
      <c r="P48" s="220">
        <f t="shared" si="6"/>
        <v>-4381582</v>
      </c>
      <c r="Q48" s="220">
        <f t="shared" si="6"/>
        <v>29455884</v>
      </c>
      <c r="R48" s="220">
        <f t="shared" si="6"/>
        <v>20117410</v>
      </c>
      <c r="S48" s="220">
        <f t="shared" si="6"/>
        <v>-2071473</v>
      </c>
      <c r="T48" s="219">
        <f t="shared" si="6"/>
        <v>-4105030</v>
      </c>
      <c r="U48" s="219">
        <f t="shared" si="6"/>
        <v>2340829</v>
      </c>
      <c r="V48" s="220">
        <f t="shared" si="6"/>
        <v>-3835674</v>
      </c>
      <c r="W48" s="220">
        <f t="shared" si="6"/>
        <v>78274808</v>
      </c>
      <c r="X48" s="220">
        <f t="shared" si="6"/>
        <v>55881166</v>
      </c>
      <c r="Y48" s="220">
        <f t="shared" si="6"/>
        <v>22393642</v>
      </c>
      <c r="Z48" s="221">
        <f>+IF(X48&lt;&gt;0,+(Y48/X48)*100,0)</f>
        <v>40.07368421768437</v>
      </c>
      <c r="AA48" s="222">
        <f>SUM(AA46:AA47)</f>
        <v>28174925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800000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36300</v>
      </c>
      <c r="Q5" s="100">
        <f t="shared" si="0"/>
        <v>122655</v>
      </c>
      <c r="R5" s="100">
        <f t="shared" si="0"/>
        <v>158955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158955</v>
      </c>
      <c r="X5" s="100">
        <f t="shared" si="0"/>
        <v>800000</v>
      </c>
      <c r="Y5" s="100">
        <f t="shared" si="0"/>
        <v>-641045</v>
      </c>
      <c r="Z5" s="137">
        <f>+IF(X5&lt;&gt;0,+(Y5/X5)*100,0)</f>
        <v>-80.130625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>
        <v>200000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200000</v>
      </c>
      <c r="Y6" s="60">
        <v>-200000</v>
      </c>
      <c r="Z6" s="140">
        <v>-100</v>
      </c>
      <c r="AA6" s="62"/>
    </row>
    <row r="7" spans="1:27" ht="13.5">
      <c r="A7" s="138" t="s">
        <v>76</v>
      </c>
      <c r="B7" s="136"/>
      <c r="C7" s="157"/>
      <c r="D7" s="157"/>
      <c r="E7" s="158">
        <v>600000</v>
      </c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>
        <v>36300</v>
      </c>
      <c r="Q7" s="159">
        <v>122655</v>
      </c>
      <c r="R7" s="159">
        <v>158955</v>
      </c>
      <c r="S7" s="159"/>
      <c r="T7" s="159"/>
      <c r="U7" s="159"/>
      <c r="V7" s="159"/>
      <c r="W7" s="159">
        <v>158955</v>
      </c>
      <c r="X7" s="159">
        <v>600000</v>
      </c>
      <c r="Y7" s="159">
        <v>-441045</v>
      </c>
      <c r="Z7" s="141">
        <v>-73.51</v>
      </c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50828058</v>
      </c>
      <c r="D15" s="153">
        <f>SUM(D16:D18)</f>
        <v>0</v>
      </c>
      <c r="E15" s="154">
        <f t="shared" si="2"/>
        <v>84154364</v>
      </c>
      <c r="F15" s="100">
        <f t="shared" si="2"/>
        <v>94954000</v>
      </c>
      <c r="G15" s="100">
        <f t="shared" si="2"/>
        <v>2921877</v>
      </c>
      <c r="H15" s="100">
        <f t="shared" si="2"/>
        <v>4206700</v>
      </c>
      <c r="I15" s="100">
        <f t="shared" si="2"/>
        <v>2739973</v>
      </c>
      <c r="J15" s="100">
        <f t="shared" si="2"/>
        <v>9868550</v>
      </c>
      <c r="K15" s="100">
        <f t="shared" si="2"/>
        <v>3602918</v>
      </c>
      <c r="L15" s="100">
        <f t="shared" si="2"/>
        <v>6451591</v>
      </c>
      <c r="M15" s="100">
        <f t="shared" si="2"/>
        <v>7485476</v>
      </c>
      <c r="N15" s="100">
        <f t="shared" si="2"/>
        <v>17539985</v>
      </c>
      <c r="O15" s="100">
        <f t="shared" si="2"/>
        <v>0</v>
      </c>
      <c r="P15" s="100">
        <f t="shared" si="2"/>
        <v>3930628</v>
      </c>
      <c r="Q15" s="100">
        <f t="shared" si="2"/>
        <v>4218577</v>
      </c>
      <c r="R15" s="100">
        <f t="shared" si="2"/>
        <v>8149205</v>
      </c>
      <c r="S15" s="100">
        <f t="shared" si="2"/>
        <v>7595536</v>
      </c>
      <c r="T15" s="100">
        <f t="shared" si="2"/>
        <v>6451075</v>
      </c>
      <c r="U15" s="100">
        <f t="shared" si="2"/>
        <v>0</v>
      </c>
      <c r="V15" s="100">
        <f t="shared" si="2"/>
        <v>14046611</v>
      </c>
      <c r="W15" s="100">
        <f t="shared" si="2"/>
        <v>49604351</v>
      </c>
      <c r="X15" s="100">
        <f t="shared" si="2"/>
        <v>84154364</v>
      </c>
      <c r="Y15" s="100">
        <f t="shared" si="2"/>
        <v>-34550013</v>
      </c>
      <c r="Z15" s="137">
        <f>+IF(X15&lt;&gt;0,+(Y15/X15)*100,0)</f>
        <v>-41.055521493811064</v>
      </c>
      <c r="AA15" s="102">
        <f>SUM(AA16:AA18)</f>
        <v>94954000</v>
      </c>
    </row>
    <row r="16" spans="1:27" ht="13.5">
      <c r="A16" s="138" t="s">
        <v>85</v>
      </c>
      <c r="B16" s="136"/>
      <c r="C16" s="155">
        <v>50828058</v>
      </c>
      <c r="D16" s="155"/>
      <c r="E16" s="156">
        <v>84154364</v>
      </c>
      <c r="F16" s="60">
        <v>94954000</v>
      </c>
      <c r="G16" s="60">
        <v>2921877</v>
      </c>
      <c r="H16" s="60">
        <v>4206700</v>
      </c>
      <c r="I16" s="60">
        <v>2739973</v>
      </c>
      <c r="J16" s="60">
        <v>9868550</v>
      </c>
      <c r="K16" s="60">
        <v>3602918</v>
      </c>
      <c r="L16" s="60">
        <v>6451591</v>
      </c>
      <c r="M16" s="60">
        <v>7485476</v>
      </c>
      <c r="N16" s="60">
        <v>17539985</v>
      </c>
      <c r="O16" s="60"/>
      <c r="P16" s="60">
        <v>3930628</v>
      </c>
      <c r="Q16" s="60">
        <v>4218577</v>
      </c>
      <c r="R16" s="60">
        <v>8149205</v>
      </c>
      <c r="S16" s="60">
        <v>7595536</v>
      </c>
      <c r="T16" s="60">
        <v>6451075</v>
      </c>
      <c r="U16" s="60"/>
      <c r="V16" s="60">
        <v>14046611</v>
      </c>
      <c r="W16" s="60">
        <v>49604351</v>
      </c>
      <c r="X16" s="60">
        <v>84154364</v>
      </c>
      <c r="Y16" s="60">
        <v>-34550013</v>
      </c>
      <c r="Z16" s="140">
        <v>-41.06</v>
      </c>
      <c r="AA16" s="62">
        <v>94954000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>
        <v>168349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50996407</v>
      </c>
      <c r="D25" s="217">
        <f>+D5+D9+D15+D19+D24</f>
        <v>0</v>
      </c>
      <c r="E25" s="230">
        <f t="shared" si="4"/>
        <v>84954364</v>
      </c>
      <c r="F25" s="219">
        <f t="shared" si="4"/>
        <v>94954000</v>
      </c>
      <c r="G25" s="219">
        <f t="shared" si="4"/>
        <v>2921877</v>
      </c>
      <c r="H25" s="219">
        <f t="shared" si="4"/>
        <v>4206700</v>
      </c>
      <c r="I25" s="219">
        <f t="shared" si="4"/>
        <v>2739973</v>
      </c>
      <c r="J25" s="219">
        <f t="shared" si="4"/>
        <v>9868550</v>
      </c>
      <c r="K25" s="219">
        <f t="shared" si="4"/>
        <v>3602918</v>
      </c>
      <c r="L25" s="219">
        <f t="shared" si="4"/>
        <v>6451591</v>
      </c>
      <c r="M25" s="219">
        <f t="shared" si="4"/>
        <v>7485476</v>
      </c>
      <c r="N25" s="219">
        <f t="shared" si="4"/>
        <v>17539985</v>
      </c>
      <c r="O25" s="219">
        <f t="shared" si="4"/>
        <v>0</v>
      </c>
      <c r="P25" s="219">
        <f t="shared" si="4"/>
        <v>3966928</v>
      </c>
      <c r="Q25" s="219">
        <f t="shared" si="4"/>
        <v>4341232</v>
      </c>
      <c r="R25" s="219">
        <f t="shared" si="4"/>
        <v>8308160</v>
      </c>
      <c r="S25" s="219">
        <f t="shared" si="4"/>
        <v>7595536</v>
      </c>
      <c r="T25" s="219">
        <f t="shared" si="4"/>
        <v>6451075</v>
      </c>
      <c r="U25" s="219">
        <f t="shared" si="4"/>
        <v>0</v>
      </c>
      <c r="V25" s="219">
        <f t="shared" si="4"/>
        <v>14046611</v>
      </c>
      <c r="W25" s="219">
        <f t="shared" si="4"/>
        <v>49763306</v>
      </c>
      <c r="X25" s="219">
        <f t="shared" si="4"/>
        <v>84954364</v>
      </c>
      <c r="Y25" s="219">
        <f t="shared" si="4"/>
        <v>-35191058</v>
      </c>
      <c r="Z25" s="231">
        <f>+IF(X25&lt;&gt;0,+(Y25/X25)*100,0)</f>
        <v>-41.42348473116696</v>
      </c>
      <c r="AA25" s="232">
        <f>+AA5+AA9+AA15+AA19+AA24</f>
        <v>94954000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42866926</v>
      </c>
      <c r="D28" s="155"/>
      <c r="E28" s="156">
        <v>48827000</v>
      </c>
      <c r="F28" s="60">
        <v>58925000</v>
      </c>
      <c r="G28" s="60">
        <v>2734125</v>
      </c>
      <c r="H28" s="60">
        <v>2489926</v>
      </c>
      <c r="I28" s="60">
        <v>1640053</v>
      </c>
      <c r="J28" s="60">
        <v>6864104</v>
      </c>
      <c r="K28" s="60">
        <v>3257826</v>
      </c>
      <c r="L28" s="60">
        <v>4611911</v>
      </c>
      <c r="M28" s="60">
        <v>5509581</v>
      </c>
      <c r="N28" s="60">
        <v>13379318</v>
      </c>
      <c r="O28" s="60"/>
      <c r="P28" s="60">
        <v>3930628</v>
      </c>
      <c r="Q28" s="60">
        <v>1561884</v>
      </c>
      <c r="R28" s="60">
        <v>5492512</v>
      </c>
      <c r="S28" s="60">
        <v>5590133</v>
      </c>
      <c r="T28" s="60">
        <v>6421275</v>
      </c>
      <c r="U28" s="60"/>
      <c r="V28" s="60">
        <v>12011408</v>
      </c>
      <c r="W28" s="60">
        <v>37747342</v>
      </c>
      <c r="X28" s="60">
        <v>48827000</v>
      </c>
      <c r="Y28" s="60">
        <v>-11079658</v>
      </c>
      <c r="Z28" s="140">
        <v>-22.69</v>
      </c>
      <c r="AA28" s="155">
        <v>58925000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42866926</v>
      </c>
      <c r="D32" s="210">
        <f>SUM(D28:D31)</f>
        <v>0</v>
      </c>
      <c r="E32" s="211">
        <f t="shared" si="5"/>
        <v>48827000</v>
      </c>
      <c r="F32" s="77">
        <f t="shared" si="5"/>
        <v>58925000</v>
      </c>
      <c r="G32" s="77">
        <f t="shared" si="5"/>
        <v>2734125</v>
      </c>
      <c r="H32" s="77">
        <f t="shared" si="5"/>
        <v>2489926</v>
      </c>
      <c r="I32" s="77">
        <f t="shared" si="5"/>
        <v>1640053</v>
      </c>
      <c r="J32" s="77">
        <f t="shared" si="5"/>
        <v>6864104</v>
      </c>
      <c r="K32" s="77">
        <f t="shared" si="5"/>
        <v>3257826</v>
      </c>
      <c r="L32" s="77">
        <f t="shared" si="5"/>
        <v>4611911</v>
      </c>
      <c r="M32" s="77">
        <f t="shared" si="5"/>
        <v>5509581</v>
      </c>
      <c r="N32" s="77">
        <f t="shared" si="5"/>
        <v>13379318</v>
      </c>
      <c r="O32" s="77">
        <f t="shared" si="5"/>
        <v>0</v>
      </c>
      <c r="P32" s="77">
        <f t="shared" si="5"/>
        <v>3930628</v>
      </c>
      <c r="Q32" s="77">
        <f t="shared" si="5"/>
        <v>1561884</v>
      </c>
      <c r="R32" s="77">
        <f t="shared" si="5"/>
        <v>5492512</v>
      </c>
      <c r="S32" s="77">
        <f t="shared" si="5"/>
        <v>5590133</v>
      </c>
      <c r="T32" s="77">
        <f t="shared" si="5"/>
        <v>6421275</v>
      </c>
      <c r="U32" s="77">
        <f t="shared" si="5"/>
        <v>0</v>
      </c>
      <c r="V32" s="77">
        <f t="shared" si="5"/>
        <v>12011408</v>
      </c>
      <c r="W32" s="77">
        <f t="shared" si="5"/>
        <v>37747342</v>
      </c>
      <c r="X32" s="77">
        <f t="shared" si="5"/>
        <v>48827000</v>
      </c>
      <c r="Y32" s="77">
        <f t="shared" si="5"/>
        <v>-11079658</v>
      </c>
      <c r="Z32" s="212">
        <f>+IF(X32&lt;&gt;0,+(Y32/X32)*100,0)</f>
        <v>-22.691662399901695</v>
      </c>
      <c r="AA32" s="79">
        <f>SUM(AA28:AA31)</f>
        <v>58925000</v>
      </c>
    </row>
    <row r="33" spans="1:27" ht="13.5">
      <c r="A33" s="237" t="s">
        <v>51</v>
      </c>
      <c r="B33" s="136" t="s">
        <v>137</v>
      </c>
      <c r="C33" s="155">
        <v>5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8129476</v>
      </c>
      <c r="D35" s="155"/>
      <c r="E35" s="156">
        <v>36127364</v>
      </c>
      <c r="F35" s="60">
        <v>36029000</v>
      </c>
      <c r="G35" s="60">
        <v>187752</v>
      </c>
      <c r="H35" s="60">
        <v>1716774</v>
      </c>
      <c r="I35" s="60">
        <v>1099920</v>
      </c>
      <c r="J35" s="60">
        <v>3004446</v>
      </c>
      <c r="K35" s="60">
        <v>345092</v>
      </c>
      <c r="L35" s="60">
        <v>1839681</v>
      </c>
      <c r="M35" s="60">
        <v>1975895</v>
      </c>
      <c r="N35" s="60">
        <v>4160668</v>
      </c>
      <c r="O35" s="60"/>
      <c r="P35" s="60">
        <v>36300</v>
      </c>
      <c r="Q35" s="60">
        <v>2656693</v>
      </c>
      <c r="R35" s="60">
        <v>2692993</v>
      </c>
      <c r="S35" s="60">
        <v>2005403</v>
      </c>
      <c r="T35" s="60">
        <v>29800</v>
      </c>
      <c r="U35" s="60"/>
      <c r="V35" s="60">
        <v>2035203</v>
      </c>
      <c r="W35" s="60">
        <v>11893310</v>
      </c>
      <c r="X35" s="60">
        <v>36127364</v>
      </c>
      <c r="Y35" s="60">
        <v>-24234054</v>
      </c>
      <c r="Z35" s="140">
        <v>-67.08</v>
      </c>
      <c r="AA35" s="62">
        <v>36029000</v>
      </c>
    </row>
    <row r="36" spans="1:27" ht="13.5">
      <c r="A36" s="238" t="s">
        <v>139</v>
      </c>
      <c r="B36" s="149"/>
      <c r="C36" s="222">
        <f aca="true" t="shared" si="6" ref="C36:Y36">SUM(C32:C35)</f>
        <v>50996407</v>
      </c>
      <c r="D36" s="222">
        <f>SUM(D32:D35)</f>
        <v>0</v>
      </c>
      <c r="E36" s="218">
        <f t="shared" si="6"/>
        <v>84954364</v>
      </c>
      <c r="F36" s="220">
        <f t="shared" si="6"/>
        <v>94954000</v>
      </c>
      <c r="G36" s="220">
        <f t="shared" si="6"/>
        <v>2921877</v>
      </c>
      <c r="H36" s="220">
        <f t="shared" si="6"/>
        <v>4206700</v>
      </c>
      <c r="I36" s="220">
        <f t="shared" si="6"/>
        <v>2739973</v>
      </c>
      <c r="J36" s="220">
        <f t="shared" si="6"/>
        <v>9868550</v>
      </c>
      <c r="K36" s="220">
        <f t="shared" si="6"/>
        <v>3602918</v>
      </c>
      <c r="L36" s="220">
        <f t="shared" si="6"/>
        <v>6451592</v>
      </c>
      <c r="M36" s="220">
        <f t="shared" si="6"/>
        <v>7485476</v>
      </c>
      <c r="N36" s="220">
        <f t="shared" si="6"/>
        <v>17539986</v>
      </c>
      <c r="O36" s="220">
        <f t="shared" si="6"/>
        <v>0</v>
      </c>
      <c r="P36" s="220">
        <f t="shared" si="6"/>
        <v>3966928</v>
      </c>
      <c r="Q36" s="220">
        <f t="shared" si="6"/>
        <v>4218577</v>
      </c>
      <c r="R36" s="220">
        <f t="shared" si="6"/>
        <v>8185505</v>
      </c>
      <c r="S36" s="220">
        <f t="shared" si="6"/>
        <v>7595536</v>
      </c>
      <c r="T36" s="220">
        <f t="shared" si="6"/>
        <v>6451075</v>
      </c>
      <c r="U36" s="220">
        <f t="shared" si="6"/>
        <v>0</v>
      </c>
      <c r="V36" s="220">
        <f t="shared" si="6"/>
        <v>14046611</v>
      </c>
      <c r="W36" s="220">
        <f t="shared" si="6"/>
        <v>49640652</v>
      </c>
      <c r="X36" s="220">
        <f t="shared" si="6"/>
        <v>84954364</v>
      </c>
      <c r="Y36" s="220">
        <f t="shared" si="6"/>
        <v>-35313712</v>
      </c>
      <c r="Z36" s="221">
        <f>+IF(X36&lt;&gt;0,+(Y36/X36)*100,0)</f>
        <v>-41.56786106950315</v>
      </c>
      <c r="AA36" s="239">
        <f>SUM(AA32:AA35)</f>
        <v>94954000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77638254</v>
      </c>
      <c r="D6" s="155"/>
      <c r="E6" s="59">
        <v>24693000</v>
      </c>
      <c r="F6" s="60">
        <v>24693000</v>
      </c>
      <c r="G6" s="60">
        <v>140512111</v>
      </c>
      <c r="H6" s="60">
        <v>60633027</v>
      </c>
      <c r="I6" s="60">
        <v>50020512</v>
      </c>
      <c r="J6" s="60">
        <v>50020512</v>
      </c>
      <c r="K6" s="60">
        <v>39693853</v>
      </c>
      <c r="L6" s="60">
        <v>42115503</v>
      </c>
      <c r="M6" s="60">
        <v>68184000</v>
      </c>
      <c r="N6" s="60">
        <v>68184000</v>
      </c>
      <c r="O6" s="60">
        <v>65893556</v>
      </c>
      <c r="P6" s="60">
        <v>65893556</v>
      </c>
      <c r="Q6" s="60">
        <v>72189997</v>
      </c>
      <c r="R6" s="60">
        <v>72189997</v>
      </c>
      <c r="S6" s="60">
        <v>57038668</v>
      </c>
      <c r="T6" s="60">
        <v>31222504</v>
      </c>
      <c r="U6" s="60">
        <v>48951299</v>
      </c>
      <c r="V6" s="60">
        <v>48951299</v>
      </c>
      <c r="W6" s="60">
        <v>48951299</v>
      </c>
      <c r="X6" s="60">
        <v>24693000</v>
      </c>
      <c r="Y6" s="60">
        <v>24258299</v>
      </c>
      <c r="Z6" s="140">
        <v>98.24</v>
      </c>
      <c r="AA6" s="62">
        <v>24693000</v>
      </c>
    </row>
    <row r="7" spans="1:27" ht="13.5">
      <c r="A7" s="249" t="s">
        <v>144</v>
      </c>
      <c r="B7" s="182"/>
      <c r="C7" s="155"/>
      <c r="D7" s="155"/>
      <c r="E7" s="59">
        <v>67665000</v>
      </c>
      <c r="F7" s="60">
        <v>77665000</v>
      </c>
      <c r="G7" s="60"/>
      <c r="H7" s="60">
        <v>69917015</v>
      </c>
      <c r="I7" s="60">
        <v>70300371</v>
      </c>
      <c r="J7" s="60">
        <v>70300371</v>
      </c>
      <c r="K7" s="60">
        <v>70606640</v>
      </c>
      <c r="L7" s="60">
        <v>70606752</v>
      </c>
      <c r="M7" s="60">
        <v>71363000</v>
      </c>
      <c r="N7" s="60">
        <v>71363000</v>
      </c>
      <c r="O7" s="60">
        <v>71645588</v>
      </c>
      <c r="P7" s="60">
        <v>71645588</v>
      </c>
      <c r="Q7" s="60">
        <v>72388899</v>
      </c>
      <c r="R7" s="60">
        <v>72388899</v>
      </c>
      <c r="S7" s="60">
        <v>72785191</v>
      </c>
      <c r="T7" s="60">
        <v>73350515</v>
      </c>
      <c r="U7" s="60">
        <v>53786325</v>
      </c>
      <c r="V7" s="60">
        <v>53786325</v>
      </c>
      <c r="W7" s="60">
        <v>53786325</v>
      </c>
      <c r="X7" s="60">
        <v>77665000</v>
      </c>
      <c r="Y7" s="60">
        <v>-23878675</v>
      </c>
      <c r="Z7" s="140">
        <v>-30.75</v>
      </c>
      <c r="AA7" s="62">
        <v>77665000</v>
      </c>
    </row>
    <row r="8" spans="1:27" ht="13.5">
      <c r="A8" s="249" t="s">
        <v>145</v>
      </c>
      <c r="B8" s="182"/>
      <c r="C8" s="155"/>
      <c r="D8" s="155"/>
      <c r="E8" s="59"/>
      <c r="F8" s="60"/>
      <c r="G8" s="60">
        <v>1029648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>
        <v>38776422</v>
      </c>
      <c r="V8" s="60">
        <v>38776422</v>
      </c>
      <c r="W8" s="60">
        <v>38776422</v>
      </c>
      <c r="X8" s="60"/>
      <c r="Y8" s="60">
        <v>38776422</v>
      </c>
      <c r="Z8" s="140"/>
      <c r="AA8" s="62"/>
    </row>
    <row r="9" spans="1:27" ht="13.5">
      <c r="A9" s="249" t="s">
        <v>146</v>
      </c>
      <c r="B9" s="182"/>
      <c r="C9" s="155">
        <v>8656178</v>
      </c>
      <c r="D9" s="155"/>
      <c r="E9" s="59">
        <v>15482000</v>
      </c>
      <c r="F9" s="60">
        <v>15482000</v>
      </c>
      <c r="G9" s="60"/>
      <c r="H9" s="60">
        <v>8996027</v>
      </c>
      <c r="I9" s="60">
        <v>10565150</v>
      </c>
      <c r="J9" s="60">
        <v>10565150</v>
      </c>
      <c r="K9" s="60">
        <v>41002111</v>
      </c>
      <c r="L9" s="60">
        <v>37606861</v>
      </c>
      <c r="M9" s="60">
        <v>41916858</v>
      </c>
      <c r="N9" s="60">
        <v>41916858</v>
      </c>
      <c r="O9" s="60">
        <v>46731318</v>
      </c>
      <c r="P9" s="60">
        <v>46731318</v>
      </c>
      <c r="Q9" s="60">
        <v>32782577</v>
      </c>
      <c r="R9" s="60">
        <v>32782577</v>
      </c>
      <c r="S9" s="60">
        <v>55897383</v>
      </c>
      <c r="T9" s="60">
        <v>54751544</v>
      </c>
      <c r="U9" s="60">
        <v>14705778</v>
      </c>
      <c r="V9" s="60">
        <v>14705778</v>
      </c>
      <c r="W9" s="60">
        <v>14705778</v>
      </c>
      <c r="X9" s="60">
        <v>15482000</v>
      </c>
      <c r="Y9" s="60">
        <v>-776222</v>
      </c>
      <c r="Z9" s="140">
        <v>-5.01</v>
      </c>
      <c r="AA9" s="62">
        <v>15482000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>
        <v>2412827</v>
      </c>
      <c r="V10" s="159">
        <v>2412827</v>
      </c>
      <c r="W10" s="159">
        <v>2412827</v>
      </c>
      <c r="X10" s="60"/>
      <c r="Y10" s="159">
        <v>2412827</v>
      </c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86294432</v>
      </c>
      <c r="D12" s="168">
        <f>SUM(D6:D11)</f>
        <v>0</v>
      </c>
      <c r="E12" s="72">
        <f t="shared" si="0"/>
        <v>107840000</v>
      </c>
      <c r="F12" s="73">
        <f t="shared" si="0"/>
        <v>117840000</v>
      </c>
      <c r="G12" s="73">
        <f t="shared" si="0"/>
        <v>141541759</v>
      </c>
      <c r="H12" s="73">
        <f t="shared" si="0"/>
        <v>139546069</v>
      </c>
      <c r="I12" s="73">
        <f t="shared" si="0"/>
        <v>130886033</v>
      </c>
      <c r="J12" s="73">
        <f t="shared" si="0"/>
        <v>130886033</v>
      </c>
      <c r="K12" s="73">
        <f t="shared" si="0"/>
        <v>151302604</v>
      </c>
      <c r="L12" s="73">
        <f t="shared" si="0"/>
        <v>150329116</v>
      </c>
      <c r="M12" s="73">
        <f t="shared" si="0"/>
        <v>181463858</v>
      </c>
      <c r="N12" s="73">
        <f t="shared" si="0"/>
        <v>181463858</v>
      </c>
      <c r="O12" s="73">
        <f t="shared" si="0"/>
        <v>184270462</v>
      </c>
      <c r="P12" s="73">
        <f t="shared" si="0"/>
        <v>184270462</v>
      </c>
      <c r="Q12" s="73">
        <f t="shared" si="0"/>
        <v>177361473</v>
      </c>
      <c r="R12" s="73">
        <f t="shared" si="0"/>
        <v>177361473</v>
      </c>
      <c r="S12" s="73">
        <f t="shared" si="0"/>
        <v>185721242</v>
      </c>
      <c r="T12" s="73">
        <f t="shared" si="0"/>
        <v>159324563</v>
      </c>
      <c r="U12" s="73">
        <f t="shared" si="0"/>
        <v>158632651</v>
      </c>
      <c r="V12" s="73">
        <f t="shared" si="0"/>
        <v>158632651</v>
      </c>
      <c r="W12" s="73">
        <f t="shared" si="0"/>
        <v>158632651</v>
      </c>
      <c r="X12" s="73">
        <f t="shared" si="0"/>
        <v>117840000</v>
      </c>
      <c r="Y12" s="73">
        <f t="shared" si="0"/>
        <v>40792651</v>
      </c>
      <c r="Z12" s="170">
        <f>+IF(X12&lt;&gt;0,+(Y12/X12)*100,0)</f>
        <v>34.61698150033944</v>
      </c>
      <c r="AA12" s="74">
        <f>SUM(AA6:AA11)</f>
        <v>117840000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221089195</v>
      </c>
      <c r="D19" s="155"/>
      <c r="E19" s="59">
        <v>395016000</v>
      </c>
      <c r="F19" s="60">
        <v>395016000</v>
      </c>
      <c r="G19" s="60">
        <v>255605996</v>
      </c>
      <c r="H19" s="60">
        <v>227950246</v>
      </c>
      <c r="I19" s="60">
        <v>230033359</v>
      </c>
      <c r="J19" s="60">
        <v>230033359</v>
      </c>
      <c r="K19" s="60">
        <v>233891170</v>
      </c>
      <c r="L19" s="60">
        <v>230860938</v>
      </c>
      <c r="M19" s="60">
        <v>241892985</v>
      </c>
      <c r="N19" s="60">
        <v>241892985</v>
      </c>
      <c r="O19" s="60">
        <v>245372353</v>
      </c>
      <c r="P19" s="60">
        <v>245372353</v>
      </c>
      <c r="Q19" s="60">
        <v>253623220</v>
      </c>
      <c r="R19" s="60">
        <v>253623220</v>
      </c>
      <c r="S19" s="60">
        <v>261218756</v>
      </c>
      <c r="T19" s="60">
        <v>281150721</v>
      </c>
      <c r="U19" s="60">
        <v>296537348</v>
      </c>
      <c r="V19" s="60">
        <v>296537348</v>
      </c>
      <c r="W19" s="60">
        <v>296537348</v>
      </c>
      <c r="X19" s="60">
        <v>395016000</v>
      </c>
      <c r="Y19" s="60">
        <v>-98478652</v>
      </c>
      <c r="Z19" s="140">
        <v>-24.93</v>
      </c>
      <c r="AA19" s="62">
        <v>395016000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451448</v>
      </c>
      <c r="D22" s="155"/>
      <c r="E22" s="59"/>
      <c r="F22" s="60"/>
      <c r="G22" s="60">
        <v>451448</v>
      </c>
      <c r="H22" s="60">
        <v>451448</v>
      </c>
      <c r="I22" s="60">
        <v>451448</v>
      </c>
      <c r="J22" s="60">
        <v>451448</v>
      </c>
      <c r="K22" s="60">
        <v>631834</v>
      </c>
      <c r="L22" s="60">
        <v>574017</v>
      </c>
      <c r="M22" s="60">
        <v>574017</v>
      </c>
      <c r="N22" s="60">
        <v>574017</v>
      </c>
      <c r="O22" s="60">
        <v>574017</v>
      </c>
      <c r="P22" s="60">
        <v>574017</v>
      </c>
      <c r="Q22" s="60">
        <v>658294</v>
      </c>
      <c r="R22" s="60">
        <v>658294</v>
      </c>
      <c r="S22" s="60">
        <v>658294</v>
      </c>
      <c r="T22" s="60">
        <v>945452</v>
      </c>
      <c r="U22" s="60">
        <v>945452</v>
      </c>
      <c r="V22" s="60">
        <v>945452</v>
      </c>
      <c r="W22" s="60">
        <v>945452</v>
      </c>
      <c r="X22" s="60"/>
      <c r="Y22" s="60">
        <v>945452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221540643</v>
      </c>
      <c r="D24" s="168">
        <f>SUM(D15:D23)</f>
        <v>0</v>
      </c>
      <c r="E24" s="76">
        <f t="shared" si="1"/>
        <v>395016000</v>
      </c>
      <c r="F24" s="77">
        <f t="shared" si="1"/>
        <v>395016000</v>
      </c>
      <c r="G24" s="77">
        <f t="shared" si="1"/>
        <v>256057444</v>
      </c>
      <c r="H24" s="77">
        <f t="shared" si="1"/>
        <v>228401694</v>
      </c>
      <c r="I24" s="77">
        <f t="shared" si="1"/>
        <v>230484807</v>
      </c>
      <c r="J24" s="77">
        <f t="shared" si="1"/>
        <v>230484807</v>
      </c>
      <c r="K24" s="77">
        <f t="shared" si="1"/>
        <v>234523004</v>
      </c>
      <c r="L24" s="77">
        <f t="shared" si="1"/>
        <v>231434955</v>
      </c>
      <c r="M24" s="77">
        <f t="shared" si="1"/>
        <v>242467002</v>
      </c>
      <c r="N24" s="77">
        <f t="shared" si="1"/>
        <v>242467002</v>
      </c>
      <c r="O24" s="77">
        <f t="shared" si="1"/>
        <v>245946370</v>
      </c>
      <c r="P24" s="77">
        <f t="shared" si="1"/>
        <v>245946370</v>
      </c>
      <c r="Q24" s="77">
        <f t="shared" si="1"/>
        <v>254281514</v>
      </c>
      <c r="R24" s="77">
        <f t="shared" si="1"/>
        <v>254281514</v>
      </c>
      <c r="S24" s="77">
        <f t="shared" si="1"/>
        <v>261877050</v>
      </c>
      <c r="T24" s="77">
        <f t="shared" si="1"/>
        <v>282096173</v>
      </c>
      <c r="U24" s="77">
        <f t="shared" si="1"/>
        <v>297482800</v>
      </c>
      <c r="V24" s="77">
        <f t="shared" si="1"/>
        <v>297482800</v>
      </c>
      <c r="W24" s="77">
        <f t="shared" si="1"/>
        <v>297482800</v>
      </c>
      <c r="X24" s="77">
        <f t="shared" si="1"/>
        <v>395016000</v>
      </c>
      <c r="Y24" s="77">
        <f t="shared" si="1"/>
        <v>-97533200</v>
      </c>
      <c r="Z24" s="212">
        <f>+IF(X24&lt;&gt;0,+(Y24/X24)*100,0)</f>
        <v>-24.690949227373068</v>
      </c>
      <c r="AA24" s="79">
        <f>SUM(AA15:AA23)</f>
        <v>395016000</v>
      </c>
    </row>
    <row r="25" spans="1:27" ht="13.5">
      <c r="A25" s="250" t="s">
        <v>159</v>
      </c>
      <c r="B25" s="251"/>
      <c r="C25" s="168">
        <f aca="true" t="shared" si="2" ref="C25:Y25">+C12+C24</f>
        <v>307835075</v>
      </c>
      <c r="D25" s="168">
        <f>+D12+D24</f>
        <v>0</v>
      </c>
      <c r="E25" s="72">
        <f t="shared" si="2"/>
        <v>502856000</v>
      </c>
      <c r="F25" s="73">
        <f t="shared" si="2"/>
        <v>512856000</v>
      </c>
      <c r="G25" s="73">
        <f t="shared" si="2"/>
        <v>397599203</v>
      </c>
      <c r="H25" s="73">
        <f t="shared" si="2"/>
        <v>367947763</v>
      </c>
      <c r="I25" s="73">
        <f t="shared" si="2"/>
        <v>361370840</v>
      </c>
      <c r="J25" s="73">
        <f t="shared" si="2"/>
        <v>361370840</v>
      </c>
      <c r="K25" s="73">
        <f t="shared" si="2"/>
        <v>385825608</v>
      </c>
      <c r="L25" s="73">
        <f t="shared" si="2"/>
        <v>381764071</v>
      </c>
      <c r="M25" s="73">
        <f t="shared" si="2"/>
        <v>423930860</v>
      </c>
      <c r="N25" s="73">
        <f t="shared" si="2"/>
        <v>423930860</v>
      </c>
      <c r="O25" s="73">
        <f t="shared" si="2"/>
        <v>430216832</v>
      </c>
      <c r="P25" s="73">
        <f t="shared" si="2"/>
        <v>430216832</v>
      </c>
      <c r="Q25" s="73">
        <f t="shared" si="2"/>
        <v>431642987</v>
      </c>
      <c r="R25" s="73">
        <f t="shared" si="2"/>
        <v>431642987</v>
      </c>
      <c r="S25" s="73">
        <f t="shared" si="2"/>
        <v>447598292</v>
      </c>
      <c r="T25" s="73">
        <f t="shared" si="2"/>
        <v>441420736</v>
      </c>
      <c r="U25" s="73">
        <f t="shared" si="2"/>
        <v>456115451</v>
      </c>
      <c r="V25" s="73">
        <f t="shared" si="2"/>
        <v>456115451</v>
      </c>
      <c r="W25" s="73">
        <f t="shared" si="2"/>
        <v>456115451</v>
      </c>
      <c r="X25" s="73">
        <f t="shared" si="2"/>
        <v>512856000</v>
      </c>
      <c r="Y25" s="73">
        <f t="shared" si="2"/>
        <v>-56740549</v>
      </c>
      <c r="Z25" s="170">
        <f>+IF(X25&lt;&gt;0,+(Y25/X25)*100,0)</f>
        <v>-11.06364145101159</v>
      </c>
      <c r="AA25" s="74">
        <f>+AA12+AA24</f>
        <v>512856000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>
        <v>74205</v>
      </c>
      <c r="P29" s="60">
        <v>74205</v>
      </c>
      <c r="Q29" s="60">
        <v>3893261</v>
      </c>
      <c r="R29" s="60">
        <v>3893261</v>
      </c>
      <c r="S29" s="60">
        <v>860245</v>
      </c>
      <c r="T29" s="60">
        <v>274226</v>
      </c>
      <c r="U29" s="60">
        <v>412249</v>
      </c>
      <c r="V29" s="60">
        <v>412249</v>
      </c>
      <c r="W29" s="60">
        <v>412249</v>
      </c>
      <c r="X29" s="60"/>
      <c r="Y29" s="60">
        <v>412249</v>
      </c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9917780</v>
      </c>
      <c r="D32" s="155"/>
      <c r="E32" s="59">
        <v>9658000</v>
      </c>
      <c r="F32" s="60">
        <v>19658000</v>
      </c>
      <c r="G32" s="60">
        <v>41912301</v>
      </c>
      <c r="H32" s="60">
        <v>34588452</v>
      </c>
      <c r="I32" s="60">
        <v>31432911</v>
      </c>
      <c r="J32" s="60">
        <v>31432911</v>
      </c>
      <c r="K32" s="60">
        <v>58072134</v>
      </c>
      <c r="L32" s="60">
        <v>60833398</v>
      </c>
      <c r="M32" s="60">
        <v>74233411</v>
      </c>
      <c r="N32" s="60">
        <v>74233411</v>
      </c>
      <c r="O32" s="60">
        <v>41450693</v>
      </c>
      <c r="P32" s="60">
        <v>41450693</v>
      </c>
      <c r="Q32" s="60">
        <v>46228180</v>
      </c>
      <c r="R32" s="60">
        <v>46228180</v>
      </c>
      <c r="S32" s="60">
        <v>43982735</v>
      </c>
      <c r="T32" s="60">
        <v>38377036</v>
      </c>
      <c r="U32" s="60">
        <v>53123994</v>
      </c>
      <c r="V32" s="60">
        <v>53123994</v>
      </c>
      <c r="W32" s="60">
        <v>53123994</v>
      </c>
      <c r="X32" s="60">
        <v>19658000</v>
      </c>
      <c r="Y32" s="60">
        <v>33465994</v>
      </c>
      <c r="Z32" s="140">
        <v>170.24</v>
      </c>
      <c r="AA32" s="62">
        <v>19658000</v>
      </c>
    </row>
    <row r="33" spans="1:27" ht="13.5">
      <c r="A33" s="249" t="s">
        <v>165</v>
      </c>
      <c r="B33" s="182"/>
      <c r="C33" s="155"/>
      <c r="D33" s="155"/>
      <c r="E33" s="59"/>
      <c r="F33" s="60">
        <v>17898000</v>
      </c>
      <c r="G33" s="60"/>
      <c r="H33" s="60"/>
      <c r="I33" s="60"/>
      <c r="J33" s="60"/>
      <c r="K33" s="60"/>
      <c r="L33" s="60"/>
      <c r="M33" s="60"/>
      <c r="N33" s="60"/>
      <c r="O33" s="60">
        <v>39708493</v>
      </c>
      <c r="P33" s="60">
        <v>39708493</v>
      </c>
      <c r="Q33" s="60">
        <v>34474880</v>
      </c>
      <c r="R33" s="60">
        <v>34474880</v>
      </c>
      <c r="S33" s="60">
        <v>34483006</v>
      </c>
      <c r="T33" s="60">
        <v>34785329</v>
      </c>
      <c r="U33" s="60">
        <v>34794349</v>
      </c>
      <c r="V33" s="60">
        <v>34794349</v>
      </c>
      <c r="W33" s="60">
        <v>34794349</v>
      </c>
      <c r="X33" s="60">
        <v>17898000</v>
      </c>
      <c r="Y33" s="60">
        <v>16896349</v>
      </c>
      <c r="Z33" s="140">
        <v>94.4</v>
      </c>
      <c r="AA33" s="62">
        <v>17898000</v>
      </c>
    </row>
    <row r="34" spans="1:27" ht="13.5">
      <c r="A34" s="250" t="s">
        <v>58</v>
      </c>
      <c r="B34" s="251"/>
      <c r="C34" s="168">
        <f aca="true" t="shared" si="3" ref="C34:Y34">SUM(C29:C33)</f>
        <v>9917780</v>
      </c>
      <c r="D34" s="168">
        <f>SUM(D29:D33)</f>
        <v>0</v>
      </c>
      <c r="E34" s="72">
        <f t="shared" si="3"/>
        <v>9658000</v>
      </c>
      <c r="F34" s="73">
        <f t="shared" si="3"/>
        <v>37556000</v>
      </c>
      <c r="G34" s="73">
        <f t="shared" si="3"/>
        <v>41912301</v>
      </c>
      <c r="H34" s="73">
        <f t="shared" si="3"/>
        <v>34588452</v>
      </c>
      <c r="I34" s="73">
        <f t="shared" si="3"/>
        <v>31432911</v>
      </c>
      <c r="J34" s="73">
        <f t="shared" si="3"/>
        <v>31432911</v>
      </c>
      <c r="K34" s="73">
        <f t="shared" si="3"/>
        <v>58072134</v>
      </c>
      <c r="L34" s="73">
        <f t="shared" si="3"/>
        <v>60833398</v>
      </c>
      <c r="M34" s="73">
        <f t="shared" si="3"/>
        <v>74233411</v>
      </c>
      <c r="N34" s="73">
        <f t="shared" si="3"/>
        <v>74233411</v>
      </c>
      <c r="O34" s="73">
        <f t="shared" si="3"/>
        <v>81233391</v>
      </c>
      <c r="P34" s="73">
        <f t="shared" si="3"/>
        <v>81233391</v>
      </c>
      <c r="Q34" s="73">
        <f t="shared" si="3"/>
        <v>84596321</v>
      </c>
      <c r="R34" s="73">
        <f t="shared" si="3"/>
        <v>84596321</v>
      </c>
      <c r="S34" s="73">
        <f t="shared" si="3"/>
        <v>79325986</v>
      </c>
      <c r="T34" s="73">
        <f t="shared" si="3"/>
        <v>73436591</v>
      </c>
      <c r="U34" s="73">
        <f t="shared" si="3"/>
        <v>88330592</v>
      </c>
      <c r="V34" s="73">
        <f t="shared" si="3"/>
        <v>88330592</v>
      </c>
      <c r="W34" s="73">
        <f t="shared" si="3"/>
        <v>88330592</v>
      </c>
      <c r="X34" s="73">
        <f t="shared" si="3"/>
        <v>37556000</v>
      </c>
      <c r="Y34" s="73">
        <f t="shared" si="3"/>
        <v>50774592</v>
      </c>
      <c r="Z34" s="170">
        <f>+IF(X34&lt;&gt;0,+(Y34/X34)*100,0)</f>
        <v>135.19701778677177</v>
      </c>
      <c r="AA34" s="74">
        <f>SUM(AA29:AA33)</f>
        <v>37556000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10757370</v>
      </c>
      <c r="D38" s="155"/>
      <c r="E38" s="59">
        <v>17898000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10757370</v>
      </c>
      <c r="D39" s="168">
        <f>SUM(D37:D38)</f>
        <v>0</v>
      </c>
      <c r="E39" s="76">
        <f t="shared" si="4"/>
        <v>17898000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20675150</v>
      </c>
      <c r="D40" s="168">
        <f>+D34+D39</f>
        <v>0</v>
      </c>
      <c r="E40" s="72">
        <f t="shared" si="5"/>
        <v>27556000</v>
      </c>
      <c r="F40" s="73">
        <f t="shared" si="5"/>
        <v>37556000</v>
      </c>
      <c r="G40" s="73">
        <f t="shared" si="5"/>
        <v>41912301</v>
      </c>
      <c r="H40" s="73">
        <f t="shared" si="5"/>
        <v>34588452</v>
      </c>
      <c r="I40" s="73">
        <f t="shared" si="5"/>
        <v>31432911</v>
      </c>
      <c r="J40" s="73">
        <f t="shared" si="5"/>
        <v>31432911</v>
      </c>
      <c r="K40" s="73">
        <f t="shared" si="5"/>
        <v>58072134</v>
      </c>
      <c r="L40" s="73">
        <f t="shared" si="5"/>
        <v>60833398</v>
      </c>
      <c r="M40" s="73">
        <f t="shared" si="5"/>
        <v>74233411</v>
      </c>
      <c r="N40" s="73">
        <f t="shared" si="5"/>
        <v>74233411</v>
      </c>
      <c r="O40" s="73">
        <f t="shared" si="5"/>
        <v>81233391</v>
      </c>
      <c r="P40" s="73">
        <f t="shared" si="5"/>
        <v>81233391</v>
      </c>
      <c r="Q40" s="73">
        <f t="shared" si="5"/>
        <v>84596321</v>
      </c>
      <c r="R40" s="73">
        <f t="shared" si="5"/>
        <v>84596321</v>
      </c>
      <c r="S40" s="73">
        <f t="shared" si="5"/>
        <v>79325986</v>
      </c>
      <c r="T40" s="73">
        <f t="shared" si="5"/>
        <v>73436591</v>
      </c>
      <c r="U40" s="73">
        <f t="shared" si="5"/>
        <v>88330592</v>
      </c>
      <c r="V40" s="73">
        <f t="shared" si="5"/>
        <v>88330592</v>
      </c>
      <c r="W40" s="73">
        <f t="shared" si="5"/>
        <v>88330592</v>
      </c>
      <c r="X40" s="73">
        <f t="shared" si="5"/>
        <v>37556000</v>
      </c>
      <c r="Y40" s="73">
        <f t="shared" si="5"/>
        <v>50774592</v>
      </c>
      <c r="Z40" s="170">
        <f>+IF(X40&lt;&gt;0,+(Y40/X40)*100,0)</f>
        <v>135.19701778677177</v>
      </c>
      <c r="AA40" s="74">
        <f>+AA34+AA39</f>
        <v>37556000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287159925</v>
      </c>
      <c r="D42" s="257">
        <f>+D25-D40</f>
        <v>0</v>
      </c>
      <c r="E42" s="258">
        <f t="shared" si="6"/>
        <v>475300000</v>
      </c>
      <c r="F42" s="259">
        <f t="shared" si="6"/>
        <v>475300000</v>
      </c>
      <c r="G42" s="259">
        <f t="shared" si="6"/>
        <v>355686902</v>
      </c>
      <c r="H42" s="259">
        <f t="shared" si="6"/>
        <v>333359311</v>
      </c>
      <c r="I42" s="259">
        <f t="shared" si="6"/>
        <v>329937929</v>
      </c>
      <c r="J42" s="259">
        <f t="shared" si="6"/>
        <v>329937929</v>
      </c>
      <c r="K42" s="259">
        <f t="shared" si="6"/>
        <v>327753474</v>
      </c>
      <c r="L42" s="259">
        <f t="shared" si="6"/>
        <v>320930673</v>
      </c>
      <c r="M42" s="259">
        <f t="shared" si="6"/>
        <v>349697449</v>
      </c>
      <c r="N42" s="259">
        <f t="shared" si="6"/>
        <v>349697449</v>
      </c>
      <c r="O42" s="259">
        <f t="shared" si="6"/>
        <v>348983441</v>
      </c>
      <c r="P42" s="259">
        <f t="shared" si="6"/>
        <v>348983441</v>
      </c>
      <c r="Q42" s="259">
        <f t="shared" si="6"/>
        <v>347046666</v>
      </c>
      <c r="R42" s="259">
        <f t="shared" si="6"/>
        <v>347046666</v>
      </c>
      <c r="S42" s="259">
        <f t="shared" si="6"/>
        <v>368272306</v>
      </c>
      <c r="T42" s="259">
        <f t="shared" si="6"/>
        <v>367984145</v>
      </c>
      <c r="U42" s="259">
        <f t="shared" si="6"/>
        <v>367784859</v>
      </c>
      <c r="V42" s="259">
        <f t="shared" si="6"/>
        <v>367784859</v>
      </c>
      <c r="W42" s="259">
        <f t="shared" si="6"/>
        <v>367784859</v>
      </c>
      <c r="X42" s="259">
        <f t="shared" si="6"/>
        <v>475300000</v>
      </c>
      <c r="Y42" s="259">
        <f t="shared" si="6"/>
        <v>-107515141</v>
      </c>
      <c r="Z42" s="260">
        <f>+IF(X42&lt;&gt;0,+(Y42/X42)*100,0)</f>
        <v>-22.620479907426887</v>
      </c>
      <c r="AA42" s="261">
        <f>+AA25-AA40</f>
        <v>475300000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287159925</v>
      </c>
      <c r="D45" s="155"/>
      <c r="E45" s="59">
        <v>475300000</v>
      </c>
      <c r="F45" s="60">
        <v>475300000</v>
      </c>
      <c r="G45" s="60">
        <v>355686902</v>
      </c>
      <c r="H45" s="60">
        <v>333359311</v>
      </c>
      <c r="I45" s="60">
        <v>329937929</v>
      </c>
      <c r="J45" s="60">
        <v>329937929</v>
      </c>
      <c r="K45" s="60">
        <v>327753474</v>
      </c>
      <c r="L45" s="60">
        <v>320930673</v>
      </c>
      <c r="M45" s="60">
        <v>349697449</v>
      </c>
      <c r="N45" s="60">
        <v>349697449</v>
      </c>
      <c r="O45" s="60">
        <v>348983441</v>
      </c>
      <c r="P45" s="60">
        <v>348983441</v>
      </c>
      <c r="Q45" s="60">
        <v>347046666</v>
      </c>
      <c r="R45" s="60">
        <v>347046666</v>
      </c>
      <c r="S45" s="60">
        <v>368272306</v>
      </c>
      <c r="T45" s="60">
        <v>367984145</v>
      </c>
      <c r="U45" s="60">
        <v>367784859</v>
      </c>
      <c r="V45" s="60">
        <v>367784859</v>
      </c>
      <c r="W45" s="60">
        <v>367784859</v>
      </c>
      <c r="X45" s="60">
        <v>475300000</v>
      </c>
      <c r="Y45" s="60">
        <v>-107515141</v>
      </c>
      <c r="Z45" s="139">
        <v>-22.62</v>
      </c>
      <c r="AA45" s="62">
        <v>475300000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287159925</v>
      </c>
      <c r="D48" s="217">
        <f>SUM(D45:D47)</f>
        <v>0</v>
      </c>
      <c r="E48" s="264">
        <f t="shared" si="7"/>
        <v>475300000</v>
      </c>
      <c r="F48" s="219">
        <f t="shared" si="7"/>
        <v>475300000</v>
      </c>
      <c r="G48" s="219">
        <f t="shared" si="7"/>
        <v>355686902</v>
      </c>
      <c r="H48" s="219">
        <f t="shared" si="7"/>
        <v>333359311</v>
      </c>
      <c r="I48" s="219">
        <f t="shared" si="7"/>
        <v>329937929</v>
      </c>
      <c r="J48" s="219">
        <f t="shared" si="7"/>
        <v>329937929</v>
      </c>
      <c r="K48" s="219">
        <f t="shared" si="7"/>
        <v>327753474</v>
      </c>
      <c r="L48" s="219">
        <f t="shared" si="7"/>
        <v>320930673</v>
      </c>
      <c r="M48" s="219">
        <f t="shared" si="7"/>
        <v>349697449</v>
      </c>
      <c r="N48" s="219">
        <f t="shared" si="7"/>
        <v>349697449</v>
      </c>
      <c r="O48" s="219">
        <f t="shared" si="7"/>
        <v>348983441</v>
      </c>
      <c r="P48" s="219">
        <f t="shared" si="7"/>
        <v>348983441</v>
      </c>
      <c r="Q48" s="219">
        <f t="shared" si="7"/>
        <v>347046666</v>
      </c>
      <c r="R48" s="219">
        <f t="shared" si="7"/>
        <v>347046666</v>
      </c>
      <c r="S48" s="219">
        <f t="shared" si="7"/>
        <v>368272306</v>
      </c>
      <c r="T48" s="219">
        <f t="shared" si="7"/>
        <v>367984145</v>
      </c>
      <c r="U48" s="219">
        <f t="shared" si="7"/>
        <v>367784859</v>
      </c>
      <c r="V48" s="219">
        <f t="shared" si="7"/>
        <v>367784859</v>
      </c>
      <c r="W48" s="219">
        <f t="shared" si="7"/>
        <v>367784859</v>
      </c>
      <c r="X48" s="219">
        <f t="shared" si="7"/>
        <v>475300000</v>
      </c>
      <c r="Y48" s="219">
        <f t="shared" si="7"/>
        <v>-107515141</v>
      </c>
      <c r="Z48" s="265">
        <f>+IF(X48&lt;&gt;0,+(Y48/X48)*100,0)</f>
        <v>-22.620479907426887</v>
      </c>
      <c r="AA48" s="232">
        <f>SUM(AA45:AA47)</f>
        <v>475300000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12601644</v>
      </c>
      <c r="D6" s="155"/>
      <c r="E6" s="59">
        <v>17216340</v>
      </c>
      <c r="F6" s="60">
        <v>17197838</v>
      </c>
      <c r="G6" s="60">
        <v>193000</v>
      </c>
      <c r="H6" s="60">
        <v>47000</v>
      </c>
      <c r="I6" s="60">
        <v>182000</v>
      </c>
      <c r="J6" s="60">
        <v>422000</v>
      </c>
      <c r="K6" s="60">
        <v>2572000</v>
      </c>
      <c r="L6" s="60">
        <v>2174000</v>
      </c>
      <c r="M6" s="60">
        <v>88000</v>
      </c>
      <c r="N6" s="60">
        <v>4834000</v>
      </c>
      <c r="O6" s="60">
        <v>69264</v>
      </c>
      <c r="P6" s="60">
        <v>533761</v>
      </c>
      <c r="Q6" s="60">
        <v>3770434</v>
      </c>
      <c r="R6" s="60">
        <v>4373459</v>
      </c>
      <c r="S6" s="60">
        <v>113834</v>
      </c>
      <c r="T6" s="60">
        <v>3770434</v>
      </c>
      <c r="U6" s="60">
        <v>84640</v>
      </c>
      <c r="V6" s="60">
        <v>3968908</v>
      </c>
      <c r="W6" s="60">
        <v>13598367</v>
      </c>
      <c r="X6" s="60">
        <v>17197838</v>
      </c>
      <c r="Y6" s="60">
        <v>-3599471</v>
      </c>
      <c r="Z6" s="140">
        <v>-20.93</v>
      </c>
      <c r="AA6" s="62">
        <v>17197838</v>
      </c>
    </row>
    <row r="7" spans="1:27" ht="13.5">
      <c r="A7" s="249" t="s">
        <v>32</v>
      </c>
      <c r="B7" s="182"/>
      <c r="C7" s="155"/>
      <c r="D7" s="155"/>
      <c r="E7" s="59">
        <v>62602</v>
      </c>
      <c r="F7" s="60">
        <v>201968</v>
      </c>
      <c r="G7" s="60">
        <v>4000</v>
      </c>
      <c r="H7" s="60">
        <v>3000</v>
      </c>
      <c r="I7" s="60">
        <v>5000</v>
      </c>
      <c r="J7" s="60">
        <v>12000</v>
      </c>
      <c r="K7" s="60"/>
      <c r="L7" s="60">
        <v>16000</v>
      </c>
      <c r="M7" s="60"/>
      <c r="N7" s="60">
        <v>16000</v>
      </c>
      <c r="O7" s="60">
        <v>10964</v>
      </c>
      <c r="P7" s="60">
        <v>32892</v>
      </c>
      <c r="Q7" s="60">
        <v>5482</v>
      </c>
      <c r="R7" s="60">
        <v>49338</v>
      </c>
      <c r="S7" s="60">
        <v>32892</v>
      </c>
      <c r="T7" s="60"/>
      <c r="U7" s="60"/>
      <c r="V7" s="60">
        <v>32892</v>
      </c>
      <c r="W7" s="60">
        <v>110230</v>
      </c>
      <c r="X7" s="60">
        <v>201968</v>
      </c>
      <c r="Y7" s="60">
        <v>-91738</v>
      </c>
      <c r="Z7" s="140">
        <v>-45.42</v>
      </c>
      <c r="AA7" s="62">
        <v>201968</v>
      </c>
    </row>
    <row r="8" spans="1:27" ht="13.5">
      <c r="A8" s="249" t="s">
        <v>178</v>
      </c>
      <c r="B8" s="182"/>
      <c r="C8" s="155">
        <v>4313955</v>
      </c>
      <c r="D8" s="155"/>
      <c r="E8" s="59">
        <v>4776995</v>
      </c>
      <c r="F8" s="60">
        <v>5378734</v>
      </c>
      <c r="G8" s="60">
        <v>440000</v>
      </c>
      <c r="H8" s="60">
        <v>573000</v>
      </c>
      <c r="I8" s="60">
        <v>503000</v>
      </c>
      <c r="J8" s="60">
        <v>1516000</v>
      </c>
      <c r="K8" s="60">
        <v>298000</v>
      </c>
      <c r="L8" s="60">
        <v>41102000</v>
      </c>
      <c r="M8" s="60">
        <v>1266000</v>
      </c>
      <c r="N8" s="60">
        <v>42666000</v>
      </c>
      <c r="O8" s="60">
        <v>363617</v>
      </c>
      <c r="P8" s="60">
        <v>419102</v>
      </c>
      <c r="Q8" s="60">
        <v>405700</v>
      </c>
      <c r="R8" s="60">
        <v>1188419</v>
      </c>
      <c r="S8" s="60">
        <v>383728</v>
      </c>
      <c r="T8" s="60">
        <v>438266</v>
      </c>
      <c r="U8" s="60">
        <v>385108</v>
      </c>
      <c r="V8" s="60">
        <v>1207102</v>
      </c>
      <c r="W8" s="60">
        <v>46577521</v>
      </c>
      <c r="X8" s="60">
        <v>5378734</v>
      </c>
      <c r="Y8" s="60">
        <v>41198787</v>
      </c>
      <c r="Z8" s="140">
        <v>765.96</v>
      </c>
      <c r="AA8" s="62">
        <v>5378734</v>
      </c>
    </row>
    <row r="9" spans="1:27" ht="13.5">
      <c r="A9" s="249" t="s">
        <v>179</v>
      </c>
      <c r="B9" s="182"/>
      <c r="C9" s="155">
        <v>93546369</v>
      </c>
      <c r="D9" s="155"/>
      <c r="E9" s="59">
        <v>126727999</v>
      </c>
      <c r="F9" s="60">
        <v>126909569</v>
      </c>
      <c r="G9" s="60">
        <v>53204000</v>
      </c>
      <c r="H9" s="60">
        <v>518000</v>
      </c>
      <c r="I9" s="60"/>
      <c r="J9" s="60">
        <v>53722000</v>
      </c>
      <c r="K9" s="60"/>
      <c r="L9" s="60"/>
      <c r="M9" s="60"/>
      <c r="N9" s="60"/>
      <c r="O9" s="60"/>
      <c r="P9" s="60">
        <v>388000</v>
      </c>
      <c r="Q9" s="60">
        <v>30843000</v>
      </c>
      <c r="R9" s="60">
        <v>31231000</v>
      </c>
      <c r="S9" s="60"/>
      <c r="T9" s="60"/>
      <c r="U9" s="60"/>
      <c r="V9" s="60"/>
      <c r="W9" s="60">
        <v>84953000</v>
      </c>
      <c r="X9" s="60">
        <v>126909569</v>
      </c>
      <c r="Y9" s="60">
        <v>-41956569</v>
      </c>
      <c r="Z9" s="140">
        <v>-33.06</v>
      </c>
      <c r="AA9" s="62">
        <v>126909569</v>
      </c>
    </row>
    <row r="10" spans="1:27" ht="13.5">
      <c r="A10" s="249" t="s">
        <v>180</v>
      </c>
      <c r="B10" s="182"/>
      <c r="C10" s="155">
        <v>37167691</v>
      </c>
      <c r="D10" s="155"/>
      <c r="E10" s="59">
        <v>48827001</v>
      </c>
      <c r="F10" s="60">
        <v>58925000</v>
      </c>
      <c r="G10" s="60">
        <v>21000000</v>
      </c>
      <c r="H10" s="60"/>
      <c r="I10" s="60"/>
      <c r="J10" s="60">
        <v>21000000</v>
      </c>
      <c r="K10" s="60"/>
      <c r="L10" s="60">
        <v>18000000</v>
      </c>
      <c r="M10" s="60">
        <v>10000000</v>
      </c>
      <c r="N10" s="60">
        <v>28000000</v>
      </c>
      <c r="O10" s="60"/>
      <c r="P10" s="60"/>
      <c r="Q10" s="60">
        <v>13327000</v>
      </c>
      <c r="R10" s="60">
        <v>13327000</v>
      </c>
      <c r="S10" s="60"/>
      <c r="T10" s="60"/>
      <c r="U10" s="60"/>
      <c r="V10" s="60"/>
      <c r="W10" s="60">
        <v>62327000</v>
      </c>
      <c r="X10" s="60">
        <v>58925000</v>
      </c>
      <c r="Y10" s="60">
        <v>3402000</v>
      </c>
      <c r="Z10" s="140">
        <v>5.77</v>
      </c>
      <c r="AA10" s="62">
        <v>58925000</v>
      </c>
    </row>
    <row r="11" spans="1:27" ht="13.5">
      <c r="A11" s="249" t="s">
        <v>181</v>
      </c>
      <c r="B11" s="182"/>
      <c r="C11" s="155">
        <v>4973842</v>
      </c>
      <c r="D11" s="155"/>
      <c r="E11" s="59">
        <v>4910594</v>
      </c>
      <c r="F11" s="60">
        <v>6209609</v>
      </c>
      <c r="G11" s="60">
        <v>424000</v>
      </c>
      <c r="H11" s="60">
        <v>668000</v>
      </c>
      <c r="I11" s="60">
        <v>506000</v>
      </c>
      <c r="J11" s="60">
        <v>1598000</v>
      </c>
      <c r="K11" s="60">
        <v>469000</v>
      </c>
      <c r="L11" s="60">
        <v>546000</v>
      </c>
      <c r="M11" s="60">
        <v>547000</v>
      </c>
      <c r="N11" s="60">
        <v>1562000</v>
      </c>
      <c r="O11" s="60">
        <v>594156</v>
      </c>
      <c r="P11" s="60">
        <v>529358</v>
      </c>
      <c r="Q11" s="60">
        <v>637072</v>
      </c>
      <c r="R11" s="60">
        <v>1760586</v>
      </c>
      <c r="S11" s="60">
        <v>704687</v>
      </c>
      <c r="T11" s="60">
        <v>697477</v>
      </c>
      <c r="U11" s="60">
        <v>620915</v>
      </c>
      <c r="V11" s="60">
        <v>2023079</v>
      </c>
      <c r="W11" s="60">
        <v>6943665</v>
      </c>
      <c r="X11" s="60">
        <v>6209609</v>
      </c>
      <c r="Y11" s="60">
        <v>734056</v>
      </c>
      <c r="Z11" s="140">
        <v>11.82</v>
      </c>
      <c r="AA11" s="62">
        <v>6209609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-94194260</v>
      </c>
      <c r="D14" s="155"/>
      <c r="E14" s="59">
        <v>-132871171</v>
      </c>
      <c r="F14" s="60">
        <v>-186344633</v>
      </c>
      <c r="G14" s="60">
        <v>-9467533</v>
      </c>
      <c r="H14" s="60">
        <v>-7865000</v>
      </c>
      <c r="I14" s="60">
        <v>-7767000</v>
      </c>
      <c r="J14" s="60">
        <v>-25099533</v>
      </c>
      <c r="K14" s="60">
        <v>-13221000</v>
      </c>
      <c r="L14" s="60">
        <v>-12097000</v>
      </c>
      <c r="M14" s="60">
        <v>-15079000</v>
      </c>
      <c r="N14" s="60">
        <v>-40397000</v>
      </c>
      <c r="O14" s="60">
        <v>-11046535</v>
      </c>
      <c r="P14" s="60">
        <v>-12035510</v>
      </c>
      <c r="Q14" s="60">
        <v>-12572872</v>
      </c>
      <c r="R14" s="60">
        <v>-35654917</v>
      </c>
      <c r="S14" s="60">
        <v>-13594876</v>
      </c>
      <c r="T14" s="60">
        <v>-20662433</v>
      </c>
      <c r="U14" s="60">
        <v>-8930328</v>
      </c>
      <c r="V14" s="60">
        <v>-43187637</v>
      </c>
      <c r="W14" s="60">
        <v>-144339087</v>
      </c>
      <c r="X14" s="60">
        <v>-186344633</v>
      </c>
      <c r="Y14" s="60">
        <v>42005546</v>
      </c>
      <c r="Z14" s="140">
        <v>-22.54</v>
      </c>
      <c r="AA14" s="62">
        <v>-186344633</v>
      </c>
    </row>
    <row r="15" spans="1:27" ht="13.5">
      <c r="A15" s="249" t="s">
        <v>40</v>
      </c>
      <c r="B15" s="182"/>
      <c r="C15" s="155">
        <v>-844244</v>
      </c>
      <c r="D15" s="155"/>
      <c r="E15" s="59">
        <v>-105600</v>
      </c>
      <c r="F15" s="60">
        <v>-206000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-206000</v>
      </c>
      <c r="Y15" s="60">
        <v>206000</v>
      </c>
      <c r="Z15" s="140">
        <v>-100</v>
      </c>
      <c r="AA15" s="62">
        <v>-206000</v>
      </c>
    </row>
    <row r="16" spans="1:27" ht="13.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57564997</v>
      </c>
      <c r="D17" s="168">
        <f t="shared" si="0"/>
        <v>0</v>
      </c>
      <c r="E17" s="72">
        <f t="shared" si="0"/>
        <v>69544760</v>
      </c>
      <c r="F17" s="73">
        <f t="shared" si="0"/>
        <v>28272085</v>
      </c>
      <c r="G17" s="73">
        <f t="shared" si="0"/>
        <v>65797467</v>
      </c>
      <c r="H17" s="73">
        <f t="shared" si="0"/>
        <v>-6056000</v>
      </c>
      <c r="I17" s="73">
        <f t="shared" si="0"/>
        <v>-6571000</v>
      </c>
      <c r="J17" s="73">
        <f t="shared" si="0"/>
        <v>53170467</v>
      </c>
      <c r="K17" s="73">
        <f t="shared" si="0"/>
        <v>-9882000</v>
      </c>
      <c r="L17" s="73">
        <f t="shared" si="0"/>
        <v>49741000</v>
      </c>
      <c r="M17" s="73">
        <f t="shared" si="0"/>
        <v>-3178000</v>
      </c>
      <c r="N17" s="73">
        <f t="shared" si="0"/>
        <v>36681000</v>
      </c>
      <c r="O17" s="73">
        <f t="shared" si="0"/>
        <v>-10008534</v>
      </c>
      <c r="P17" s="73">
        <f t="shared" si="0"/>
        <v>-10132397</v>
      </c>
      <c r="Q17" s="73">
        <f t="shared" si="0"/>
        <v>36415816</v>
      </c>
      <c r="R17" s="73">
        <f t="shared" si="0"/>
        <v>16274885</v>
      </c>
      <c r="S17" s="73">
        <f t="shared" si="0"/>
        <v>-12359735</v>
      </c>
      <c r="T17" s="73">
        <f t="shared" si="0"/>
        <v>-15756256</v>
      </c>
      <c r="U17" s="73">
        <f t="shared" si="0"/>
        <v>-7839665</v>
      </c>
      <c r="V17" s="73">
        <f t="shared" si="0"/>
        <v>-35955656</v>
      </c>
      <c r="W17" s="73">
        <f t="shared" si="0"/>
        <v>70170696</v>
      </c>
      <c r="X17" s="73">
        <f t="shared" si="0"/>
        <v>28272085</v>
      </c>
      <c r="Y17" s="73">
        <f t="shared" si="0"/>
        <v>41898611</v>
      </c>
      <c r="Z17" s="170">
        <f>+IF(X17&lt;&gt;0,+(Y17/X17)*100,0)</f>
        <v>148.19781066730664</v>
      </c>
      <c r="AA17" s="74">
        <f>SUM(AA6:AA16)</f>
        <v>28272085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-50976402</v>
      </c>
      <c r="D26" s="155"/>
      <c r="E26" s="59">
        <v>-84953597</v>
      </c>
      <c r="F26" s="60">
        <v>-94953236</v>
      </c>
      <c r="G26" s="60">
        <v>-2922000</v>
      </c>
      <c r="H26" s="60">
        <v>-4604000</v>
      </c>
      <c r="I26" s="60">
        <v>-2706000</v>
      </c>
      <c r="J26" s="60">
        <v>-10232000</v>
      </c>
      <c r="K26" s="60">
        <v>-3603000</v>
      </c>
      <c r="L26" s="60">
        <v>-6452000</v>
      </c>
      <c r="M26" s="60">
        <v>-7485000</v>
      </c>
      <c r="N26" s="60">
        <v>-17540000</v>
      </c>
      <c r="O26" s="60">
        <v>-3395327</v>
      </c>
      <c r="P26" s="60">
        <v>-3966926</v>
      </c>
      <c r="Q26" s="60">
        <v>-4051203</v>
      </c>
      <c r="R26" s="60">
        <v>-11413456</v>
      </c>
      <c r="S26" s="60">
        <v>-7595535</v>
      </c>
      <c r="T26" s="60">
        <v>-6451076</v>
      </c>
      <c r="U26" s="60">
        <v>-15262595</v>
      </c>
      <c r="V26" s="60">
        <v>-29309206</v>
      </c>
      <c r="W26" s="60">
        <v>-68494662</v>
      </c>
      <c r="X26" s="60">
        <v>-94953236</v>
      </c>
      <c r="Y26" s="60">
        <v>26458574</v>
      </c>
      <c r="Z26" s="140">
        <v>-27.86</v>
      </c>
      <c r="AA26" s="62">
        <v>-94953236</v>
      </c>
    </row>
    <row r="27" spans="1:27" ht="13.5">
      <c r="A27" s="250" t="s">
        <v>192</v>
      </c>
      <c r="B27" s="251"/>
      <c r="C27" s="168">
        <f aca="true" t="shared" si="1" ref="C27:Y27">SUM(C21:C26)</f>
        <v>-50976402</v>
      </c>
      <c r="D27" s="168">
        <f>SUM(D21:D26)</f>
        <v>0</v>
      </c>
      <c r="E27" s="72">
        <f t="shared" si="1"/>
        <v>-84953597</v>
      </c>
      <c r="F27" s="73">
        <f t="shared" si="1"/>
        <v>-94953236</v>
      </c>
      <c r="G27" s="73">
        <f t="shared" si="1"/>
        <v>-2922000</v>
      </c>
      <c r="H27" s="73">
        <f t="shared" si="1"/>
        <v>-4604000</v>
      </c>
      <c r="I27" s="73">
        <f t="shared" si="1"/>
        <v>-2706000</v>
      </c>
      <c r="J27" s="73">
        <f t="shared" si="1"/>
        <v>-10232000</v>
      </c>
      <c r="K27" s="73">
        <f t="shared" si="1"/>
        <v>-3603000</v>
      </c>
      <c r="L27" s="73">
        <f t="shared" si="1"/>
        <v>-6452000</v>
      </c>
      <c r="M27" s="73">
        <f t="shared" si="1"/>
        <v>-7485000</v>
      </c>
      <c r="N27" s="73">
        <f t="shared" si="1"/>
        <v>-17540000</v>
      </c>
      <c r="O27" s="73">
        <f t="shared" si="1"/>
        <v>-3395327</v>
      </c>
      <c r="P27" s="73">
        <f t="shared" si="1"/>
        <v>-3966926</v>
      </c>
      <c r="Q27" s="73">
        <f t="shared" si="1"/>
        <v>-4051203</v>
      </c>
      <c r="R27" s="73">
        <f t="shared" si="1"/>
        <v>-11413456</v>
      </c>
      <c r="S27" s="73">
        <f t="shared" si="1"/>
        <v>-7595535</v>
      </c>
      <c r="T27" s="73">
        <f t="shared" si="1"/>
        <v>-6451076</v>
      </c>
      <c r="U27" s="73">
        <f t="shared" si="1"/>
        <v>-15262595</v>
      </c>
      <c r="V27" s="73">
        <f t="shared" si="1"/>
        <v>-29309206</v>
      </c>
      <c r="W27" s="73">
        <f t="shared" si="1"/>
        <v>-68494662</v>
      </c>
      <c r="X27" s="73">
        <f t="shared" si="1"/>
        <v>-94953236</v>
      </c>
      <c r="Y27" s="73">
        <f t="shared" si="1"/>
        <v>26458574</v>
      </c>
      <c r="Z27" s="170">
        <f>+IF(X27&lt;&gt;0,+(Y27/X27)*100,0)</f>
        <v>-27.864847070614847</v>
      </c>
      <c r="AA27" s="74">
        <f>SUM(AA21:AA26)</f>
        <v>-94953236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6588595</v>
      </c>
      <c r="D38" s="153">
        <f>+D17+D27+D36</f>
        <v>0</v>
      </c>
      <c r="E38" s="99">
        <f t="shared" si="3"/>
        <v>-15408837</v>
      </c>
      <c r="F38" s="100">
        <f t="shared" si="3"/>
        <v>-66681151</v>
      </c>
      <c r="G38" s="100">
        <f t="shared" si="3"/>
        <v>62875467</v>
      </c>
      <c r="H38" s="100">
        <f t="shared" si="3"/>
        <v>-10660000</v>
      </c>
      <c r="I38" s="100">
        <f t="shared" si="3"/>
        <v>-9277000</v>
      </c>
      <c r="J38" s="100">
        <f t="shared" si="3"/>
        <v>42938467</v>
      </c>
      <c r="K38" s="100">
        <f t="shared" si="3"/>
        <v>-13485000</v>
      </c>
      <c r="L38" s="100">
        <f t="shared" si="3"/>
        <v>43289000</v>
      </c>
      <c r="M38" s="100">
        <f t="shared" si="3"/>
        <v>-10663000</v>
      </c>
      <c r="N38" s="100">
        <f t="shared" si="3"/>
        <v>19141000</v>
      </c>
      <c r="O38" s="100">
        <f t="shared" si="3"/>
        <v>-13403861</v>
      </c>
      <c r="P38" s="100">
        <f t="shared" si="3"/>
        <v>-14099323</v>
      </c>
      <c r="Q38" s="100">
        <f t="shared" si="3"/>
        <v>32364613</v>
      </c>
      <c r="R38" s="100">
        <f t="shared" si="3"/>
        <v>4861429</v>
      </c>
      <c r="S38" s="100">
        <f t="shared" si="3"/>
        <v>-19955270</v>
      </c>
      <c r="T38" s="100">
        <f t="shared" si="3"/>
        <v>-22207332</v>
      </c>
      <c r="U38" s="100">
        <f t="shared" si="3"/>
        <v>-23102260</v>
      </c>
      <c r="V38" s="100">
        <f t="shared" si="3"/>
        <v>-65264862</v>
      </c>
      <c r="W38" s="100">
        <f t="shared" si="3"/>
        <v>1676034</v>
      </c>
      <c r="X38" s="100">
        <f t="shared" si="3"/>
        <v>-66681151</v>
      </c>
      <c r="Y38" s="100">
        <f t="shared" si="3"/>
        <v>68357185</v>
      </c>
      <c r="Z38" s="137">
        <f>+IF(X38&lt;&gt;0,+(Y38/X38)*100,0)</f>
        <v>-102.51350490335717</v>
      </c>
      <c r="AA38" s="102">
        <f>+AA17+AA27+AA36</f>
        <v>-66681151</v>
      </c>
    </row>
    <row r="39" spans="1:27" ht="13.5">
      <c r="A39" s="249" t="s">
        <v>200</v>
      </c>
      <c r="B39" s="182"/>
      <c r="C39" s="153">
        <v>71049659</v>
      </c>
      <c r="D39" s="153"/>
      <c r="E39" s="99">
        <v>107766904</v>
      </c>
      <c r="F39" s="100">
        <v>77638000</v>
      </c>
      <c r="G39" s="100">
        <v>77638000</v>
      </c>
      <c r="H39" s="100">
        <v>140513467</v>
      </c>
      <c r="I39" s="100">
        <v>129853467</v>
      </c>
      <c r="J39" s="100">
        <v>77638000</v>
      </c>
      <c r="K39" s="100">
        <v>120576467</v>
      </c>
      <c r="L39" s="100">
        <v>107091467</v>
      </c>
      <c r="M39" s="100">
        <v>150380467</v>
      </c>
      <c r="N39" s="100">
        <v>120576467</v>
      </c>
      <c r="O39" s="100">
        <v>139717467</v>
      </c>
      <c r="P39" s="100">
        <v>126313606</v>
      </c>
      <c r="Q39" s="100">
        <v>112214283</v>
      </c>
      <c r="R39" s="100">
        <v>139717467</v>
      </c>
      <c r="S39" s="100">
        <v>144578896</v>
      </c>
      <c r="T39" s="100">
        <v>124623626</v>
      </c>
      <c r="U39" s="100">
        <v>102416294</v>
      </c>
      <c r="V39" s="100">
        <v>144578896</v>
      </c>
      <c r="W39" s="100">
        <v>77638000</v>
      </c>
      <c r="X39" s="100">
        <v>77638000</v>
      </c>
      <c r="Y39" s="100"/>
      <c r="Z39" s="137"/>
      <c r="AA39" s="102">
        <v>77638000</v>
      </c>
    </row>
    <row r="40" spans="1:27" ht="13.5">
      <c r="A40" s="269" t="s">
        <v>201</v>
      </c>
      <c r="B40" s="256"/>
      <c r="C40" s="257">
        <v>77638254</v>
      </c>
      <c r="D40" s="257"/>
      <c r="E40" s="258">
        <v>92358068</v>
      </c>
      <c r="F40" s="259">
        <v>10956849</v>
      </c>
      <c r="G40" s="259">
        <v>140513467</v>
      </c>
      <c r="H40" s="259">
        <v>129853467</v>
      </c>
      <c r="I40" s="259">
        <v>120576467</v>
      </c>
      <c r="J40" s="259">
        <v>120576467</v>
      </c>
      <c r="K40" s="259">
        <v>107091467</v>
      </c>
      <c r="L40" s="259">
        <v>150380467</v>
      </c>
      <c r="M40" s="259">
        <v>139717467</v>
      </c>
      <c r="N40" s="259">
        <v>139717467</v>
      </c>
      <c r="O40" s="259">
        <v>126313606</v>
      </c>
      <c r="P40" s="259">
        <v>112214283</v>
      </c>
      <c r="Q40" s="259">
        <v>144578896</v>
      </c>
      <c r="R40" s="259">
        <v>126313606</v>
      </c>
      <c r="S40" s="259">
        <v>124623626</v>
      </c>
      <c r="T40" s="259">
        <v>102416294</v>
      </c>
      <c r="U40" s="259">
        <v>79314034</v>
      </c>
      <c r="V40" s="259">
        <v>79314034</v>
      </c>
      <c r="W40" s="259">
        <v>79314034</v>
      </c>
      <c r="X40" s="259">
        <v>10956849</v>
      </c>
      <c r="Y40" s="259">
        <v>68357185</v>
      </c>
      <c r="Z40" s="260">
        <v>623.88</v>
      </c>
      <c r="AA40" s="261">
        <v>10956849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50996407</v>
      </c>
      <c r="D5" s="200">
        <f t="shared" si="0"/>
        <v>0</v>
      </c>
      <c r="E5" s="106">
        <f t="shared" si="0"/>
        <v>84954364</v>
      </c>
      <c r="F5" s="106">
        <f t="shared" si="0"/>
        <v>94954000</v>
      </c>
      <c r="G5" s="106">
        <f t="shared" si="0"/>
        <v>2921877</v>
      </c>
      <c r="H5" s="106">
        <f t="shared" si="0"/>
        <v>0</v>
      </c>
      <c r="I5" s="106">
        <f t="shared" si="0"/>
        <v>2739973</v>
      </c>
      <c r="J5" s="106">
        <f t="shared" si="0"/>
        <v>5661850</v>
      </c>
      <c r="K5" s="106">
        <f t="shared" si="0"/>
        <v>3602918</v>
      </c>
      <c r="L5" s="106">
        <f t="shared" si="0"/>
        <v>6451591</v>
      </c>
      <c r="M5" s="106">
        <f t="shared" si="0"/>
        <v>7485476</v>
      </c>
      <c r="N5" s="106">
        <f t="shared" si="0"/>
        <v>17539985</v>
      </c>
      <c r="O5" s="106">
        <f t="shared" si="0"/>
        <v>0</v>
      </c>
      <c r="P5" s="106">
        <f t="shared" si="0"/>
        <v>3966928</v>
      </c>
      <c r="Q5" s="106">
        <f t="shared" si="0"/>
        <v>4341232</v>
      </c>
      <c r="R5" s="106">
        <f t="shared" si="0"/>
        <v>8308160</v>
      </c>
      <c r="S5" s="106">
        <f t="shared" si="0"/>
        <v>7595536</v>
      </c>
      <c r="T5" s="106">
        <f t="shared" si="0"/>
        <v>6451075</v>
      </c>
      <c r="U5" s="106">
        <f t="shared" si="0"/>
        <v>0</v>
      </c>
      <c r="V5" s="106">
        <f t="shared" si="0"/>
        <v>14046611</v>
      </c>
      <c r="W5" s="106">
        <f t="shared" si="0"/>
        <v>45556606</v>
      </c>
      <c r="X5" s="106">
        <f t="shared" si="0"/>
        <v>94954000</v>
      </c>
      <c r="Y5" s="106">
        <f t="shared" si="0"/>
        <v>-49397394</v>
      </c>
      <c r="Z5" s="201">
        <f>+IF(X5&lt;&gt;0,+(Y5/X5)*100,0)</f>
        <v>-52.02244665838195</v>
      </c>
      <c r="AA5" s="199">
        <f>SUM(AA11:AA18)</f>
        <v>94954000</v>
      </c>
    </row>
    <row r="6" spans="1:27" ht="13.5">
      <c r="A6" s="291" t="s">
        <v>205</v>
      </c>
      <c r="B6" s="142"/>
      <c r="C6" s="62">
        <v>50828058</v>
      </c>
      <c r="D6" s="156"/>
      <c r="E6" s="60">
        <v>24626000</v>
      </c>
      <c r="F6" s="60">
        <v>24626000</v>
      </c>
      <c r="G6" s="60"/>
      <c r="H6" s="60"/>
      <c r="I6" s="60">
        <v>413512</v>
      </c>
      <c r="J6" s="60">
        <v>413512</v>
      </c>
      <c r="K6" s="60">
        <v>2741460</v>
      </c>
      <c r="L6" s="60">
        <v>3627596</v>
      </c>
      <c r="M6" s="60">
        <v>3481118</v>
      </c>
      <c r="N6" s="60">
        <v>9850174</v>
      </c>
      <c r="O6" s="60"/>
      <c r="P6" s="60">
        <v>1953033</v>
      </c>
      <c r="Q6" s="60">
        <v>2660853</v>
      </c>
      <c r="R6" s="60">
        <v>4613886</v>
      </c>
      <c r="S6" s="60">
        <v>2200507</v>
      </c>
      <c r="T6" s="60">
        <v>2923653</v>
      </c>
      <c r="U6" s="60"/>
      <c r="V6" s="60">
        <v>5124160</v>
      </c>
      <c r="W6" s="60">
        <v>20001732</v>
      </c>
      <c r="X6" s="60">
        <v>24626000</v>
      </c>
      <c r="Y6" s="60">
        <v>-4624268</v>
      </c>
      <c r="Z6" s="140">
        <v>-18.78</v>
      </c>
      <c r="AA6" s="155">
        <v>24626000</v>
      </c>
    </row>
    <row r="7" spans="1:27" ht="13.5">
      <c r="A7" s="291" t="s">
        <v>206</v>
      </c>
      <c r="B7" s="142"/>
      <c r="C7" s="62"/>
      <c r="D7" s="156"/>
      <c r="E7" s="60">
        <v>15000000</v>
      </c>
      <c r="F7" s="60">
        <v>25000000</v>
      </c>
      <c r="G7" s="60">
        <v>2734125</v>
      </c>
      <c r="H7" s="60"/>
      <c r="I7" s="60">
        <v>1864371</v>
      </c>
      <c r="J7" s="60">
        <v>4598496</v>
      </c>
      <c r="K7" s="60"/>
      <c r="L7" s="60">
        <v>945422</v>
      </c>
      <c r="M7" s="60">
        <v>919943</v>
      </c>
      <c r="N7" s="60">
        <v>1865365</v>
      </c>
      <c r="O7" s="60"/>
      <c r="P7" s="60">
        <v>8642</v>
      </c>
      <c r="Q7" s="60">
        <v>9653</v>
      </c>
      <c r="R7" s="60">
        <v>18295</v>
      </c>
      <c r="S7" s="60">
        <v>1739388</v>
      </c>
      <c r="T7" s="60">
        <v>175275</v>
      </c>
      <c r="U7" s="60"/>
      <c r="V7" s="60">
        <v>1914663</v>
      </c>
      <c r="W7" s="60">
        <v>8396819</v>
      </c>
      <c r="X7" s="60">
        <v>25000000</v>
      </c>
      <c r="Y7" s="60">
        <v>-16603181</v>
      </c>
      <c r="Z7" s="140">
        <v>-66.41</v>
      </c>
      <c r="AA7" s="155">
        <v>25000000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>
        <v>187752</v>
      </c>
      <c r="H10" s="60"/>
      <c r="I10" s="60"/>
      <c r="J10" s="60">
        <v>187752</v>
      </c>
      <c r="K10" s="60"/>
      <c r="L10" s="60"/>
      <c r="M10" s="60"/>
      <c r="N10" s="60"/>
      <c r="O10" s="60"/>
      <c r="P10" s="60"/>
      <c r="Q10" s="60">
        <v>14351</v>
      </c>
      <c r="R10" s="60">
        <v>14351</v>
      </c>
      <c r="S10" s="60">
        <v>176800</v>
      </c>
      <c r="T10" s="60"/>
      <c r="U10" s="60"/>
      <c r="V10" s="60">
        <v>176800</v>
      </c>
      <c r="W10" s="60">
        <v>378903</v>
      </c>
      <c r="X10" s="60"/>
      <c r="Y10" s="60">
        <v>378903</v>
      </c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50828058</v>
      </c>
      <c r="D11" s="294">
        <f t="shared" si="1"/>
        <v>0</v>
      </c>
      <c r="E11" s="295">
        <f t="shared" si="1"/>
        <v>39626000</v>
      </c>
      <c r="F11" s="295">
        <f t="shared" si="1"/>
        <v>49626000</v>
      </c>
      <c r="G11" s="295">
        <f t="shared" si="1"/>
        <v>2921877</v>
      </c>
      <c r="H11" s="295">
        <f t="shared" si="1"/>
        <v>0</v>
      </c>
      <c r="I11" s="295">
        <f t="shared" si="1"/>
        <v>2277883</v>
      </c>
      <c r="J11" s="295">
        <f t="shared" si="1"/>
        <v>5199760</v>
      </c>
      <c r="K11" s="295">
        <f t="shared" si="1"/>
        <v>2741460</v>
      </c>
      <c r="L11" s="295">
        <f t="shared" si="1"/>
        <v>4573018</v>
      </c>
      <c r="M11" s="295">
        <f t="shared" si="1"/>
        <v>4401061</v>
      </c>
      <c r="N11" s="295">
        <f t="shared" si="1"/>
        <v>11715539</v>
      </c>
      <c r="O11" s="295">
        <f t="shared" si="1"/>
        <v>0</v>
      </c>
      <c r="P11" s="295">
        <f t="shared" si="1"/>
        <v>1961675</v>
      </c>
      <c r="Q11" s="295">
        <f t="shared" si="1"/>
        <v>2684857</v>
      </c>
      <c r="R11" s="295">
        <f t="shared" si="1"/>
        <v>4646532</v>
      </c>
      <c r="S11" s="295">
        <f t="shared" si="1"/>
        <v>4116695</v>
      </c>
      <c r="T11" s="295">
        <f t="shared" si="1"/>
        <v>3098928</v>
      </c>
      <c r="U11" s="295">
        <f t="shared" si="1"/>
        <v>0</v>
      </c>
      <c r="V11" s="295">
        <f t="shared" si="1"/>
        <v>7215623</v>
      </c>
      <c r="W11" s="295">
        <f t="shared" si="1"/>
        <v>28777454</v>
      </c>
      <c r="X11" s="295">
        <f t="shared" si="1"/>
        <v>49626000</v>
      </c>
      <c r="Y11" s="295">
        <f t="shared" si="1"/>
        <v>-20848546</v>
      </c>
      <c r="Z11" s="296">
        <f>+IF(X11&lt;&gt;0,+(Y11/X11)*100,0)</f>
        <v>-42.01133679925845</v>
      </c>
      <c r="AA11" s="297">
        <f>SUM(AA6:AA10)</f>
        <v>49626000</v>
      </c>
    </row>
    <row r="12" spans="1:27" ht="13.5">
      <c r="A12" s="298" t="s">
        <v>211</v>
      </c>
      <c r="B12" s="136"/>
      <c r="C12" s="62"/>
      <c r="D12" s="156"/>
      <c r="E12" s="60">
        <v>33726250</v>
      </c>
      <c r="F12" s="60">
        <v>33727000</v>
      </c>
      <c r="G12" s="60"/>
      <c r="H12" s="60"/>
      <c r="I12" s="60">
        <v>462090</v>
      </c>
      <c r="J12" s="60">
        <v>462090</v>
      </c>
      <c r="K12" s="60">
        <v>720804</v>
      </c>
      <c r="L12" s="60">
        <v>1808573</v>
      </c>
      <c r="M12" s="60">
        <v>3084415</v>
      </c>
      <c r="N12" s="60">
        <v>5613792</v>
      </c>
      <c r="O12" s="60"/>
      <c r="P12" s="60">
        <v>1968953</v>
      </c>
      <c r="Q12" s="60">
        <v>1630320</v>
      </c>
      <c r="R12" s="60">
        <v>3599273</v>
      </c>
      <c r="S12" s="60">
        <v>1650238</v>
      </c>
      <c r="T12" s="60">
        <v>3352147</v>
      </c>
      <c r="U12" s="60"/>
      <c r="V12" s="60">
        <v>5002385</v>
      </c>
      <c r="W12" s="60">
        <v>14677540</v>
      </c>
      <c r="X12" s="60">
        <v>33727000</v>
      </c>
      <c r="Y12" s="60">
        <v>-19049460</v>
      </c>
      <c r="Z12" s="140">
        <v>-56.48</v>
      </c>
      <c r="AA12" s="155">
        <v>33727000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20005</v>
      </c>
      <c r="D15" s="156"/>
      <c r="E15" s="60">
        <v>11602114</v>
      </c>
      <c r="F15" s="60">
        <v>11601000</v>
      </c>
      <c r="G15" s="60"/>
      <c r="H15" s="60"/>
      <c r="I15" s="60"/>
      <c r="J15" s="60"/>
      <c r="K15" s="60">
        <v>140654</v>
      </c>
      <c r="L15" s="60">
        <v>70000</v>
      </c>
      <c r="M15" s="60"/>
      <c r="N15" s="60">
        <v>210654</v>
      </c>
      <c r="O15" s="60"/>
      <c r="P15" s="60">
        <v>36300</v>
      </c>
      <c r="Q15" s="60">
        <v>26055</v>
      </c>
      <c r="R15" s="60">
        <v>62355</v>
      </c>
      <c r="S15" s="60">
        <v>1828603</v>
      </c>
      <c r="T15" s="60"/>
      <c r="U15" s="60"/>
      <c r="V15" s="60">
        <v>1828603</v>
      </c>
      <c r="W15" s="60">
        <v>2101612</v>
      </c>
      <c r="X15" s="60">
        <v>11601000</v>
      </c>
      <c r="Y15" s="60">
        <v>-9499388</v>
      </c>
      <c r="Z15" s="140">
        <v>-81.88</v>
      </c>
      <c r="AA15" s="155">
        <v>11601000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148344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4206700</v>
      </c>
      <c r="I20" s="100">
        <f t="shared" si="2"/>
        <v>0</v>
      </c>
      <c r="J20" s="100">
        <f t="shared" si="2"/>
        <v>4206700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4206700</v>
      </c>
      <c r="X20" s="100">
        <f t="shared" si="2"/>
        <v>0</v>
      </c>
      <c r="Y20" s="100">
        <f t="shared" si="2"/>
        <v>4206700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>
        <v>946341</v>
      </c>
      <c r="I21" s="60"/>
      <c r="J21" s="60">
        <v>946341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946341</v>
      </c>
      <c r="X21" s="60"/>
      <c r="Y21" s="60">
        <v>946341</v>
      </c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>
        <v>1668750</v>
      </c>
      <c r="I22" s="60"/>
      <c r="J22" s="60">
        <v>1668750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1668750</v>
      </c>
      <c r="X22" s="60"/>
      <c r="Y22" s="60">
        <v>1668750</v>
      </c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2615091</v>
      </c>
      <c r="I26" s="295">
        <f t="shared" si="3"/>
        <v>0</v>
      </c>
      <c r="J26" s="295">
        <f t="shared" si="3"/>
        <v>2615091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2615091</v>
      </c>
      <c r="X26" s="295">
        <f t="shared" si="3"/>
        <v>0</v>
      </c>
      <c r="Y26" s="295">
        <f t="shared" si="3"/>
        <v>2615091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>
        <v>1547239</v>
      </c>
      <c r="I27" s="60"/>
      <c r="J27" s="60">
        <v>1547239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1547239</v>
      </c>
      <c r="X27" s="60"/>
      <c r="Y27" s="60">
        <v>1547239</v>
      </c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>
        <v>44370</v>
      </c>
      <c r="I30" s="60"/>
      <c r="J30" s="60">
        <v>44370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44370</v>
      </c>
      <c r="X30" s="60"/>
      <c r="Y30" s="60">
        <v>44370</v>
      </c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50828058</v>
      </c>
      <c r="D36" s="156">
        <f t="shared" si="4"/>
        <v>0</v>
      </c>
      <c r="E36" s="60">
        <f t="shared" si="4"/>
        <v>24626000</v>
      </c>
      <c r="F36" s="60">
        <f t="shared" si="4"/>
        <v>24626000</v>
      </c>
      <c r="G36" s="60">
        <f t="shared" si="4"/>
        <v>0</v>
      </c>
      <c r="H36" s="60">
        <f t="shared" si="4"/>
        <v>946341</v>
      </c>
      <c r="I36" s="60">
        <f t="shared" si="4"/>
        <v>413512</v>
      </c>
      <c r="J36" s="60">
        <f t="shared" si="4"/>
        <v>1359853</v>
      </c>
      <c r="K36" s="60">
        <f t="shared" si="4"/>
        <v>2741460</v>
      </c>
      <c r="L36" s="60">
        <f t="shared" si="4"/>
        <v>3627596</v>
      </c>
      <c r="M36" s="60">
        <f t="shared" si="4"/>
        <v>3481118</v>
      </c>
      <c r="N36" s="60">
        <f t="shared" si="4"/>
        <v>9850174</v>
      </c>
      <c r="O36" s="60">
        <f t="shared" si="4"/>
        <v>0</v>
      </c>
      <c r="P36" s="60">
        <f t="shared" si="4"/>
        <v>1953033</v>
      </c>
      <c r="Q36" s="60">
        <f t="shared" si="4"/>
        <v>2660853</v>
      </c>
      <c r="R36" s="60">
        <f t="shared" si="4"/>
        <v>4613886</v>
      </c>
      <c r="S36" s="60">
        <f t="shared" si="4"/>
        <v>2200507</v>
      </c>
      <c r="T36" s="60">
        <f t="shared" si="4"/>
        <v>2923653</v>
      </c>
      <c r="U36" s="60">
        <f t="shared" si="4"/>
        <v>0</v>
      </c>
      <c r="V36" s="60">
        <f t="shared" si="4"/>
        <v>5124160</v>
      </c>
      <c r="W36" s="60">
        <f t="shared" si="4"/>
        <v>20948073</v>
      </c>
      <c r="X36" s="60">
        <f t="shared" si="4"/>
        <v>24626000</v>
      </c>
      <c r="Y36" s="60">
        <f t="shared" si="4"/>
        <v>-3677927</v>
      </c>
      <c r="Z36" s="140">
        <f aca="true" t="shared" si="5" ref="Z36:Z49">+IF(X36&lt;&gt;0,+(Y36/X36)*100,0)</f>
        <v>-14.93513765938439</v>
      </c>
      <c r="AA36" s="155">
        <f>AA6+AA21</f>
        <v>24626000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15000000</v>
      </c>
      <c r="F37" s="60">
        <f t="shared" si="4"/>
        <v>25000000</v>
      </c>
      <c r="G37" s="60">
        <f t="shared" si="4"/>
        <v>2734125</v>
      </c>
      <c r="H37" s="60">
        <f t="shared" si="4"/>
        <v>1668750</v>
      </c>
      <c r="I37" s="60">
        <f t="shared" si="4"/>
        <v>1864371</v>
      </c>
      <c r="J37" s="60">
        <f t="shared" si="4"/>
        <v>6267246</v>
      </c>
      <c r="K37" s="60">
        <f t="shared" si="4"/>
        <v>0</v>
      </c>
      <c r="L37" s="60">
        <f t="shared" si="4"/>
        <v>945422</v>
      </c>
      <c r="M37" s="60">
        <f t="shared" si="4"/>
        <v>919943</v>
      </c>
      <c r="N37" s="60">
        <f t="shared" si="4"/>
        <v>1865365</v>
      </c>
      <c r="O37" s="60">
        <f t="shared" si="4"/>
        <v>0</v>
      </c>
      <c r="P37" s="60">
        <f t="shared" si="4"/>
        <v>8642</v>
      </c>
      <c r="Q37" s="60">
        <f t="shared" si="4"/>
        <v>9653</v>
      </c>
      <c r="R37" s="60">
        <f t="shared" si="4"/>
        <v>18295</v>
      </c>
      <c r="S37" s="60">
        <f t="shared" si="4"/>
        <v>1739388</v>
      </c>
      <c r="T37" s="60">
        <f t="shared" si="4"/>
        <v>175275</v>
      </c>
      <c r="U37" s="60">
        <f t="shared" si="4"/>
        <v>0</v>
      </c>
      <c r="V37" s="60">
        <f t="shared" si="4"/>
        <v>1914663</v>
      </c>
      <c r="W37" s="60">
        <f t="shared" si="4"/>
        <v>10065569</v>
      </c>
      <c r="X37" s="60">
        <f t="shared" si="4"/>
        <v>25000000</v>
      </c>
      <c r="Y37" s="60">
        <f t="shared" si="4"/>
        <v>-14934431</v>
      </c>
      <c r="Z37" s="140">
        <f t="shared" si="5"/>
        <v>-59.737724</v>
      </c>
      <c r="AA37" s="155">
        <f>AA7+AA22</f>
        <v>25000000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187752</v>
      </c>
      <c r="H40" s="60">
        <f t="shared" si="4"/>
        <v>0</v>
      </c>
      <c r="I40" s="60">
        <f t="shared" si="4"/>
        <v>0</v>
      </c>
      <c r="J40" s="60">
        <f t="shared" si="4"/>
        <v>187752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14351</v>
      </c>
      <c r="R40" s="60">
        <f t="shared" si="4"/>
        <v>14351</v>
      </c>
      <c r="S40" s="60">
        <f t="shared" si="4"/>
        <v>176800</v>
      </c>
      <c r="T40" s="60">
        <f t="shared" si="4"/>
        <v>0</v>
      </c>
      <c r="U40" s="60">
        <f t="shared" si="4"/>
        <v>0</v>
      </c>
      <c r="V40" s="60">
        <f t="shared" si="4"/>
        <v>176800</v>
      </c>
      <c r="W40" s="60">
        <f t="shared" si="4"/>
        <v>378903</v>
      </c>
      <c r="X40" s="60">
        <f t="shared" si="4"/>
        <v>0</v>
      </c>
      <c r="Y40" s="60">
        <f t="shared" si="4"/>
        <v>378903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50828058</v>
      </c>
      <c r="D41" s="294">
        <f t="shared" si="6"/>
        <v>0</v>
      </c>
      <c r="E41" s="295">
        <f t="shared" si="6"/>
        <v>39626000</v>
      </c>
      <c r="F41" s="295">
        <f t="shared" si="6"/>
        <v>49626000</v>
      </c>
      <c r="G41" s="295">
        <f t="shared" si="6"/>
        <v>2921877</v>
      </c>
      <c r="H41" s="295">
        <f t="shared" si="6"/>
        <v>2615091</v>
      </c>
      <c r="I41" s="295">
        <f t="shared" si="6"/>
        <v>2277883</v>
      </c>
      <c r="J41" s="295">
        <f t="shared" si="6"/>
        <v>7814851</v>
      </c>
      <c r="K41" s="295">
        <f t="shared" si="6"/>
        <v>2741460</v>
      </c>
      <c r="L41" s="295">
        <f t="shared" si="6"/>
        <v>4573018</v>
      </c>
      <c r="M41" s="295">
        <f t="shared" si="6"/>
        <v>4401061</v>
      </c>
      <c r="N41" s="295">
        <f t="shared" si="6"/>
        <v>11715539</v>
      </c>
      <c r="O41" s="295">
        <f t="shared" si="6"/>
        <v>0</v>
      </c>
      <c r="P41" s="295">
        <f t="shared" si="6"/>
        <v>1961675</v>
      </c>
      <c r="Q41" s="295">
        <f t="shared" si="6"/>
        <v>2684857</v>
      </c>
      <c r="R41" s="295">
        <f t="shared" si="6"/>
        <v>4646532</v>
      </c>
      <c r="S41" s="295">
        <f t="shared" si="6"/>
        <v>4116695</v>
      </c>
      <c r="T41" s="295">
        <f t="shared" si="6"/>
        <v>3098928</v>
      </c>
      <c r="U41" s="295">
        <f t="shared" si="6"/>
        <v>0</v>
      </c>
      <c r="V41" s="295">
        <f t="shared" si="6"/>
        <v>7215623</v>
      </c>
      <c r="W41" s="295">
        <f t="shared" si="6"/>
        <v>31392545</v>
      </c>
      <c r="X41" s="295">
        <f t="shared" si="6"/>
        <v>49626000</v>
      </c>
      <c r="Y41" s="295">
        <f t="shared" si="6"/>
        <v>-18233455</v>
      </c>
      <c r="Z41" s="296">
        <f t="shared" si="5"/>
        <v>-36.74173820174909</v>
      </c>
      <c r="AA41" s="297">
        <f>SUM(AA36:AA40)</f>
        <v>49626000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33726250</v>
      </c>
      <c r="F42" s="54">
        <f t="shared" si="7"/>
        <v>33727000</v>
      </c>
      <c r="G42" s="54">
        <f t="shared" si="7"/>
        <v>0</v>
      </c>
      <c r="H42" s="54">
        <f t="shared" si="7"/>
        <v>1547239</v>
      </c>
      <c r="I42" s="54">
        <f t="shared" si="7"/>
        <v>462090</v>
      </c>
      <c r="J42" s="54">
        <f t="shared" si="7"/>
        <v>2009329</v>
      </c>
      <c r="K42" s="54">
        <f t="shared" si="7"/>
        <v>720804</v>
      </c>
      <c r="L42" s="54">
        <f t="shared" si="7"/>
        <v>1808573</v>
      </c>
      <c r="M42" s="54">
        <f t="shared" si="7"/>
        <v>3084415</v>
      </c>
      <c r="N42" s="54">
        <f t="shared" si="7"/>
        <v>5613792</v>
      </c>
      <c r="O42" s="54">
        <f t="shared" si="7"/>
        <v>0</v>
      </c>
      <c r="P42" s="54">
        <f t="shared" si="7"/>
        <v>1968953</v>
      </c>
      <c r="Q42" s="54">
        <f t="shared" si="7"/>
        <v>1630320</v>
      </c>
      <c r="R42" s="54">
        <f t="shared" si="7"/>
        <v>3599273</v>
      </c>
      <c r="S42" s="54">
        <f t="shared" si="7"/>
        <v>1650238</v>
      </c>
      <c r="T42" s="54">
        <f t="shared" si="7"/>
        <v>3352147</v>
      </c>
      <c r="U42" s="54">
        <f t="shared" si="7"/>
        <v>0</v>
      </c>
      <c r="V42" s="54">
        <f t="shared" si="7"/>
        <v>5002385</v>
      </c>
      <c r="W42" s="54">
        <f t="shared" si="7"/>
        <v>16224779</v>
      </c>
      <c r="X42" s="54">
        <f t="shared" si="7"/>
        <v>33727000</v>
      </c>
      <c r="Y42" s="54">
        <f t="shared" si="7"/>
        <v>-17502221</v>
      </c>
      <c r="Z42" s="184">
        <f t="shared" si="5"/>
        <v>-51.89379725442523</v>
      </c>
      <c r="AA42" s="130">
        <f aca="true" t="shared" si="8" ref="AA42:AA48">AA12+AA27</f>
        <v>33727000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20005</v>
      </c>
      <c r="D45" s="129">
        <f t="shared" si="7"/>
        <v>0</v>
      </c>
      <c r="E45" s="54">
        <f t="shared" si="7"/>
        <v>11602114</v>
      </c>
      <c r="F45" s="54">
        <f t="shared" si="7"/>
        <v>11601000</v>
      </c>
      <c r="G45" s="54">
        <f t="shared" si="7"/>
        <v>0</v>
      </c>
      <c r="H45" s="54">
        <f t="shared" si="7"/>
        <v>44370</v>
      </c>
      <c r="I45" s="54">
        <f t="shared" si="7"/>
        <v>0</v>
      </c>
      <c r="J45" s="54">
        <f t="shared" si="7"/>
        <v>44370</v>
      </c>
      <c r="K45" s="54">
        <f t="shared" si="7"/>
        <v>140654</v>
      </c>
      <c r="L45" s="54">
        <f t="shared" si="7"/>
        <v>70000</v>
      </c>
      <c r="M45" s="54">
        <f t="shared" si="7"/>
        <v>0</v>
      </c>
      <c r="N45" s="54">
        <f t="shared" si="7"/>
        <v>210654</v>
      </c>
      <c r="O45" s="54">
        <f t="shared" si="7"/>
        <v>0</v>
      </c>
      <c r="P45" s="54">
        <f t="shared" si="7"/>
        <v>36300</v>
      </c>
      <c r="Q45" s="54">
        <f t="shared" si="7"/>
        <v>26055</v>
      </c>
      <c r="R45" s="54">
        <f t="shared" si="7"/>
        <v>62355</v>
      </c>
      <c r="S45" s="54">
        <f t="shared" si="7"/>
        <v>1828603</v>
      </c>
      <c r="T45" s="54">
        <f t="shared" si="7"/>
        <v>0</v>
      </c>
      <c r="U45" s="54">
        <f t="shared" si="7"/>
        <v>0</v>
      </c>
      <c r="V45" s="54">
        <f t="shared" si="7"/>
        <v>1828603</v>
      </c>
      <c r="W45" s="54">
        <f t="shared" si="7"/>
        <v>2145982</v>
      </c>
      <c r="X45" s="54">
        <f t="shared" si="7"/>
        <v>11601000</v>
      </c>
      <c r="Y45" s="54">
        <f t="shared" si="7"/>
        <v>-9455018</v>
      </c>
      <c r="Z45" s="184">
        <f t="shared" si="5"/>
        <v>-81.50174984915094</v>
      </c>
      <c r="AA45" s="130">
        <f t="shared" si="8"/>
        <v>11601000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148344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50996407</v>
      </c>
      <c r="D49" s="218">
        <f t="shared" si="9"/>
        <v>0</v>
      </c>
      <c r="E49" s="220">
        <f t="shared" si="9"/>
        <v>84954364</v>
      </c>
      <c r="F49" s="220">
        <f t="shared" si="9"/>
        <v>94954000</v>
      </c>
      <c r="G49" s="220">
        <f t="shared" si="9"/>
        <v>2921877</v>
      </c>
      <c r="H49" s="220">
        <f t="shared" si="9"/>
        <v>4206700</v>
      </c>
      <c r="I49" s="220">
        <f t="shared" si="9"/>
        <v>2739973</v>
      </c>
      <c r="J49" s="220">
        <f t="shared" si="9"/>
        <v>9868550</v>
      </c>
      <c r="K49" s="220">
        <f t="shared" si="9"/>
        <v>3602918</v>
      </c>
      <c r="L49" s="220">
        <f t="shared" si="9"/>
        <v>6451591</v>
      </c>
      <c r="M49" s="220">
        <f t="shared" si="9"/>
        <v>7485476</v>
      </c>
      <c r="N49" s="220">
        <f t="shared" si="9"/>
        <v>17539985</v>
      </c>
      <c r="O49" s="220">
        <f t="shared" si="9"/>
        <v>0</v>
      </c>
      <c r="P49" s="220">
        <f t="shared" si="9"/>
        <v>3966928</v>
      </c>
      <c r="Q49" s="220">
        <f t="shared" si="9"/>
        <v>4341232</v>
      </c>
      <c r="R49" s="220">
        <f t="shared" si="9"/>
        <v>8308160</v>
      </c>
      <c r="S49" s="220">
        <f t="shared" si="9"/>
        <v>7595536</v>
      </c>
      <c r="T49" s="220">
        <f t="shared" si="9"/>
        <v>6451075</v>
      </c>
      <c r="U49" s="220">
        <f t="shared" si="9"/>
        <v>0</v>
      </c>
      <c r="V49" s="220">
        <f t="shared" si="9"/>
        <v>14046611</v>
      </c>
      <c r="W49" s="220">
        <f t="shared" si="9"/>
        <v>49763306</v>
      </c>
      <c r="X49" s="220">
        <f t="shared" si="9"/>
        <v>94954000</v>
      </c>
      <c r="Y49" s="220">
        <f t="shared" si="9"/>
        <v>-45190694</v>
      </c>
      <c r="Z49" s="221">
        <f t="shared" si="5"/>
        <v>-47.59219622132822</v>
      </c>
      <c r="AA49" s="222">
        <f>SUM(AA41:AA48)</f>
        <v>94954000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24225828</v>
      </c>
      <c r="F51" s="54">
        <f t="shared" si="10"/>
        <v>2572000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2572000</v>
      </c>
      <c r="Y51" s="54">
        <f t="shared" si="10"/>
        <v>-2572000</v>
      </c>
      <c r="Z51" s="184">
        <f>+IF(X51&lt;&gt;0,+(Y51/X51)*100,0)</f>
        <v>-100</v>
      </c>
      <c r="AA51" s="130">
        <f>SUM(AA57:AA61)</f>
        <v>2572000</v>
      </c>
    </row>
    <row r="52" spans="1:27" ht="13.5">
      <c r="A52" s="310" t="s">
        <v>205</v>
      </c>
      <c r="B52" s="142"/>
      <c r="C52" s="62"/>
      <c r="D52" s="156"/>
      <c r="E52" s="60">
        <v>9187863</v>
      </c>
      <c r="F52" s="60">
        <v>688000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688000</v>
      </c>
      <c r="Y52" s="60">
        <v>-688000</v>
      </c>
      <c r="Z52" s="140">
        <v>-100</v>
      </c>
      <c r="AA52" s="155">
        <v>688000</v>
      </c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>
        <v>11112000</v>
      </c>
      <c r="F56" s="60">
        <v>499000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499000</v>
      </c>
      <c r="Y56" s="60">
        <v>-499000</v>
      </c>
      <c r="Z56" s="140">
        <v>-100</v>
      </c>
      <c r="AA56" s="155">
        <v>499000</v>
      </c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20299863</v>
      </c>
      <c r="F57" s="295">
        <f t="shared" si="11"/>
        <v>1187000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1187000</v>
      </c>
      <c r="Y57" s="295">
        <f t="shared" si="11"/>
        <v>-1187000</v>
      </c>
      <c r="Z57" s="296">
        <f>+IF(X57&lt;&gt;0,+(Y57/X57)*100,0)</f>
        <v>-100</v>
      </c>
      <c r="AA57" s="297">
        <f>SUM(AA52:AA56)</f>
        <v>1187000</v>
      </c>
    </row>
    <row r="58" spans="1:27" ht="13.5">
      <c r="A58" s="311" t="s">
        <v>211</v>
      </c>
      <c r="B58" s="136"/>
      <c r="C58" s="62"/>
      <c r="D58" s="156"/>
      <c r="E58" s="60">
        <v>479660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3446305</v>
      </c>
      <c r="F61" s="60">
        <v>1385000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1385000</v>
      </c>
      <c r="Y61" s="60">
        <v>-1385000</v>
      </c>
      <c r="Z61" s="140">
        <v>-100</v>
      </c>
      <c r="AA61" s="155">
        <v>1385000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>
        <v>8008171</v>
      </c>
      <c r="D66" s="274">
        <v>32225828</v>
      </c>
      <c r="E66" s="275">
        <v>24225828</v>
      </c>
      <c r="F66" s="275">
        <v>32225828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>
        <v>1648619</v>
      </c>
      <c r="T66" s="275">
        <v>1561883</v>
      </c>
      <c r="U66" s="275">
        <v>5043754</v>
      </c>
      <c r="V66" s="275">
        <v>8254256</v>
      </c>
      <c r="W66" s="275">
        <v>8254256</v>
      </c>
      <c r="X66" s="275">
        <v>32225828</v>
      </c>
      <c r="Y66" s="275">
        <v>-23971572</v>
      </c>
      <c r="Z66" s="140">
        <v>-74.39</v>
      </c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>
        <v>10185</v>
      </c>
      <c r="H67" s="60">
        <v>1369712</v>
      </c>
      <c r="I67" s="60">
        <v>284949</v>
      </c>
      <c r="J67" s="60">
        <v>1664846</v>
      </c>
      <c r="K67" s="60">
        <v>2043482</v>
      </c>
      <c r="L67" s="60">
        <v>2654708</v>
      </c>
      <c r="M67" s="60">
        <v>3734058</v>
      </c>
      <c r="N67" s="60">
        <v>8432248</v>
      </c>
      <c r="O67" s="60">
        <v>1412867</v>
      </c>
      <c r="P67" s="60">
        <v>2805754</v>
      </c>
      <c r="Q67" s="60">
        <v>1063551</v>
      </c>
      <c r="R67" s="60">
        <v>5282172</v>
      </c>
      <c r="S67" s="60"/>
      <c r="T67" s="60"/>
      <c r="U67" s="60"/>
      <c r="V67" s="60"/>
      <c r="W67" s="60">
        <v>15379266</v>
      </c>
      <c r="X67" s="60"/>
      <c r="Y67" s="60">
        <v>15379266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8008171</v>
      </c>
      <c r="D69" s="218">
        <f t="shared" si="12"/>
        <v>32225828</v>
      </c>
      <c r="E69" s="220">
        <f t="shared" si="12"/>
        <v>24225828</v>
      </c>
      <c r="F69" s="220">
        <f t="shared" si="12"/>
        <v>32225828</v>
      </c>
      <c r="G69" s="220">
        <f t="shared" si="12"/>
        <v>10185</v>
      </c>
      <c r="H69" s="220">
        <f t="shared" si="12"/>
        <v>1369712</v>
      </c>
      <c r="I69" s="220">
        <f t="shared" si="12"/>
        <v>284949</v>
      </c>
      <c r="J69" s="220">
        <f t="shared" si="12"/>
        <v>1664846</v>
      </c>
      <c r="K69" s="220">
        <f t="shared" si="12"/>
        <v>2043482</v>
      </c>
      <c r="L69" s="220">
        <f t="shared" si="12"/>
        <v>2654708</v>
      </c>
      <c r="M69" s="220">
        <f t="shared" si="12"/>
        <v>3734058</v>
      </c>
      <c r="N69" s="220">
        <f t="shared" si="12"/>
        <v>8432248</v>
      </c>
      <c r="O69" s="220">
        <f t="shared" si="12"/>
        <v>1412867</v>
      </c>
      <c r="P69" s="220">
        <f t="shared" si="12"/>
        <v>2805754</v>
      </c>
      <c r="Q69" s="220">
        <f t="shared" si="12"/>
        <v>1063551</v>
      </c>
      <c r="R69" s="220">
        <f t="shared" si="12"/>
        <v>5282172</v>
      </c>
      <c r="S69" s="220">
        <f t="shared" si="12"/>
        <v>1648619</v>
      </c>
      <c r="T69" s="220">
        <f t="shared" si="12"/>
        <v>1561883</v>
      </c>
      <c r="U69" s="220">
        <f t="shared" si="12"/>
        <v>5043754</v>
      </c>
      <c r="V69" s="220">
        <f t="shared" si="12"/>
        <v>8254256</v>
      </c>
      <c r="W69" s="220">
        <f t="shared" si="12"/>
        <v>23633522</v>
      </c>
      <c r="X69" s="220">
        <f t="shared" si="12"/>
        <v>32225828</v>
      </c>
      <c r="Y69" s="220">
        <f t="shared" si="12"/>
        <v>-8592306</v>
      </c>
      <c r="Z69" s="221">
        <f>+IF(X69&lt;&gt;0,+(Y69/X69)*100,0)</f>
        <v>-26.662793582836724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50828058</v>
      </c>
      <c r="D5" s="357">
        <f t="shared" si="0"/>
        <v>0</v>
      </c>
      <c r="E5" s="356">
        <f t="shared" si="0"/>
        <v>39626000</v>
      </c>
      <c r="F5" s="358">
        <f t="shared" si="0"/>
        <v>49626000</v>
      </c>
      <c r="G5" s="358">
        <f t="shared" si="0"/>
        <v>2921877</v>
      </c>
      <c r="H5" s="356">
        <f t="shared" si="0"/>
        <v>0</v>
      </c>
      <c r="I5" s="356">
        <f t="shared" si="0"/>
        <v>2277883</v>
      </c>
      <c r="J5" s="358">
        <f t="shared" si="0"/>
        <v>5199760</v>
      </c>
      <c r="K5" s="358">
        <f t="shared" si="0"/>
        <v>2741460</v>
      </c>
      <c r="L5" s="356">
        <f t="shared" si="0"/>
        <v>4573018</v>
      </c>
      <c r="M5" s="356">
        <f t="shared" si="0"/>
        <v>4401061</v>
      </c>
      <c r="N5" s="358">
        <f t="shared" si="0"/>
        <v>11715539</v>
      </c>
      <c r="O5" s="358">
        <f t="shared" si="0"/>
        <v>0</v>
      </c>
      <c r="P5" s="356">
        <f t="shared" si="0"/>
        <v>1961675</v>
      </c>
      <c r="Q5" s="356">
        <f t="shared" si="0"/>
        <v>2684857</v>
      </c>
      <c r="R5" s="358">
        <f t="shared" si="0"/>
        <v>4646532</v>
      </c>
      <c r="S5" s="358">
        <f t="shared" si="0"/>
        <v>4116695</v>
      </c>
      <c r="T5" s="356">
        <f t="shared" si="0"/>
        <v>3098928</v>
      </c>
      <c r="U5" s="356">
        <f t="shared" si="0"/>
        <v>0</v>
      </c>
      <c r="V5" s="358">
        <f t="shared" si="0"/>
        <v>7215623</v>
      </c>
      <c r="W5" s="358">
        <f t="shared" si="0"/>
        <v>28777454</v>
      </c>
      <c r="X5" s="356">
        <f t="shared" si="0"/>
        <v>49626000</v>
      </c>
      <c r="Y5" s="358">
        <f t="shared" si="0"/>
        <v>-20848546</v>
      </c>
      <c r="Z5" s="359">
        <f>+IF(X5&lt;&gt;0,+(Y5/X5)*100,0)</f>
        <v>-42.01133679925845</v>
      </c>
      <c r="AA5" s="360">
        <f>+AA6+AA8+AA11+AA13+AA15</f>
        <v>49626000</v>
      </c>
    </row>
    <row r="6" spans="1:27" ht="13.5">
      <c r="A6" s="361" t="s">
        <v>205</v>
      </c>
      <c r="B6" s="142"/>
      <c r="C6" s="60">
        <f>+C7</f>
        <v>50828058</v>
      </c>
      <c r="D6" s="340">
        <f aca="true" t="shared" si="1" ref="D6:AA6">+D7</f>
        <v>0</v>
      </c>
      <c r="E6" s="60">
        <f t="shared" si="1"/>
        <v>24626000</v>
      </c>
      <c r="F6" s="59">
        <f t="shared" si="1"/>
        <v>24626000</v>
      </c>
      <c r="G6" s="59">
        <f t="shared" si="1"/>
        <v>0</v>
      </c>
      <c r="H6" s="60">
        <f t="shared" si="1"/>
        <v>0</v>
      </c>
      <c r="I6" s="60">
        <f t="shared" si="1"/>
        <v>413512</v>
      </c>
      <c r="J6" s="59">
        <f t="shared" si="1"/>
        <v>413512</v>
      </c>
      <c r="K6" s="59">
        <f t="shared" si="1"/>
        <v>2741460</v>
      </c>
      <c r="L6" s="60">
        <f t="shared" si="1"/>
        <v>3627596</v>
      </c>
      <c r="M6" s="60">
        <f t="shared" si="1"/>
        <v>3481118</v>
      </c>
      <c r="N6" s="59">
        <f t="shared" si="1"/>
        <v>9850174</v>
      </c>
      <c r="O6" s="59">
        <f t="shared" si="1"/>
        <v>0</v>
      </c>
      <c r="P6" s="60">
        <f t="shared" si="1"/>
        <v>1953033</v>
      </c>
      <c r="Q6" s="60">
        <f t="shared" si="1"/>
        <v>2660853</v>
      </c>
      <c r="R6" s="59">
        <f t="shared" si="1"/>
        <v>4613886</v>
      </c>
      <c r="S6" s="59">
        <f t="shared" si="1"/>
        <v>2200507</v>
      </c>
      <c r="T6" s="60">
        <f t="shared" si="1"/>
        <v>2923653</v>
      </c>
      <c r="U6" s="60">
        <f t="shared" si="1"/>
        <v>0</v>
      </c>
      <c r="V6" s="59">
        <f t="shared" si="1"/>
        <v>5124160</v>
      </c>
      <c r="W6" s="59">
        <f t="shared" si="1"/>
        <v>20001732</v>
      </c>
      <c r="X6" s="60">
        <f t="shared" si="1"/>
        <v>24626000</v>
      </c>
      <c r="Y6" s="59">
        <f t="shared" si="1"/>
        <v>-4624268</v>
      </c>
      <c r="Z6" s="61">
        <f>+IF(X6&lt;&gt;0,+(Y6/X6)*100,0)</f>
        <v>-18.77799074149273</v>
      </c>
      <c r="AA6" s="62">
        <f t="shared" si="1"/>
        <v>24626000</v>
      </c>
    </row>
    <row r="7" spans="1:27" ht="13.5">
      <c r="A7" s="291" t="s">
        <v>229</v>
      </c>
      <c r="B7" s="142"/>
      <c r="C7" s="60">
        <v>50828058</v>
      </c>
      <c r="D7" s="340"/>
      <c r="E7" s="60">
        <v>24626000</v>
      </c>
      <c r="F7" s="59">
        <v>24626000</v>
      </c>
      <c r="G7" s="59"/>
      <c r="H7" s="60"/>
      <c r="I7" s="60">
        <v>413512</v>
      </c>
      <c r="J7" s="59">
        <v>413512</v>
      </c>
      <c r="K7" s="59">
        <v>2741460</v>
      </c>
      <c r="L7" s="60">
        <v>3627596</v>
      </c>
      <c r="M7" s="60">
        <v>3481118</v>
      </c>
      <c r="N7" s="59">
        <v>9850174</v>
      </c>
      <c r="O7" s="59"/>
      <c r="P7" s="60">
        <v>1953033</v>
      </c>
      <c r="Q7" s="60">
        <v>2660853</v>
      </c>
      <c r="R7" s="59">
        <v>4613886</v>
      </c>
      <c r="S7" s="59">
        <v>2200507</v>
      </c>
      <c r="T7" s="60">
        <v>2923653</v>
      </c>
      <c r="U7" s="60"/>
      <c r="V7" s="59">
        <v>5124160</v>
      </c>
      <c r="W7" s="59">
        <v>20001732</v>
      </c>
      <c r="X7" s="60">
        <v>24626000</v>
      </c>
      <c r="Y7" s="59">
        <v>-4624268</v>
      </c>
      <c r="Z7" s="61">
        <v>-18.78</v>
      </c>
      <c r="AA7" s="62">
        <v>24626000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15000000</v>
      </c>
      <c r="F8" s="59">
        <f t="shared" si="2"/>
        <v>25000000</v>
      </c>
      <c r="G8" s="59">
        <f t="shared" si="2"/>
        <v>2734125</v>
      </c>
      <c r="H8" s="60">
        <f t="shared" si="2"/>
        <v>0</v>
      </c>
      <c r="I8" s="60">
        <f t="shared" si="2"/>
        <v>1864371</v>
      </c>
      <c r="J8" s="59">
        <f t="shared" si="2"/>
        <v>4598496</v>
      </c>
      <c r="K8" s="59">
        <f t="shared" si="2"/>
        <v>0</v>
      </c>
      <c r="L8" s="60">
        <f t="shared" si="2"/>
        <v>945422</v>
      </c>
      <c r="M8" s="60">
        <f t="shared" si="2"/>
        <v>919943</v>
      </c>
      <c r="N8" s="59">
        <f t="shared" si="2"/>
        <v>1865365</v>
      </c>
      <c r="O8" s="59">
        <f t="shared" si="2"/>
        <v>0</v>
      </c>
      <c r="P8" s="60">
        <f t="shared" si="2"/>
        <v>8642</v>
      </c>
      <c r="Q8" s="60">
        <f t="shared" si="2"/>
        <v>9653</v>
      </c>
      <c r="R8" s="59">
        <f t="shared" si="2"/>
        <v>18295</v>
      </c>
      <c r="S8" s="59">
        <f t="shared" si="2"/>
        <v>1739388</v>
      </c>
      <c r="T8" s="60">
        <f t="shared" si="2"/>
        <v>175275</v>
      </c>
      <c r="U8" s="60">
        <f t="shared" si="2"/>
        <v>0</v>
      </c>
      <c r="V8" s="59">
        <f t="shared" si="2"/>
        <v>1914663</v>
      </c>
      <c r="W8" s="59">
        <f t="shared" si="2"/>
        <v>8396819</v>
      </c>
      <c r="X8" s="60">
        <f t="shared" si="2"/>
        <v>25000000</v>
      </c>
      <c r="Y8" s="59">
        <f t="shared" si="2"/>
        <v>-16603181</v>
      </c>
      <c r="Z8" s="61">
        <f>+IF(X8&lt;&gt;0,+(Y8/X8)*100,0)</f>
        <v>-66.412724</v>
      </c>
      <c r="AA8" s="62">
        <f>SUM(AA9:AA10)</f>
        <v>25000000</v>
      </c>
    </row>
    <row r="9" spans="1:27" ht="13.5">
      <c r="A9" s="291" t="s">
        <v>230</v>
      </c>
      <c r="B9" s="142"/>
      <c r="C9" s="60"/>
      <c r="D9" s="340"/>
      <c r="E9" s="60">
        <v>15000000</v>
      </c>
      <c r="F9" s="59">
        <v>25000000</v>
      </c>
      <c r="G9" s="59">
        <v>2734125</v>
      </c>
      <c r="H9" s="60"/>
      <c r="I9" s="60">
        <v>1864371</v>
      </c>
      <c r="J9" s="59">
        <v>4598496</v>
      </c>
      <c r="K9" s="59"/>
      <c r="L9" s="60">
        <v>945422</v>
      </c>
      <c r="M9" s="60">
        <v>919943</v>
      </c>
      <c r="N9" s="59">
        <v>1865365</v>
      </c>
      <c r="O9" s="59"/>
      <c r="P9" s="60">
        <v>8642</v>
      </c>
      <c r="Q9" s="60">
        <v>9653</v>
      </c>
      <c r="R9" s="59">
        <v>18295</v>
      </c>
      <c r="S9" s="59">
        <v>1739388</v>
      </c>
      <c r="T9" s="60">
        <v>175275</v>
      </c>
      <c r="U9" s="60"/>
      <c r="V9" s="59">
        <v>1914663</v>
      </c>
      <c r="W9" s="59">
        <v>8396819</v>
      </c>
      <c r="X9" s="60">
        <v>25000000</v>
      </c>
      <c r="Y9" s="59">
        <v>-16603181</v>
      </c>
      <c r="Z9" s="61">
        <v>-66.41</v>
      </c>
      <c r="AA9" s="62">
        <v>25000000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187752</v>
      </c>
      <c r="H15" s="60">
        <f t="shared" si="5"/>
        <v>0</v>
      </c>
      <c r="I15" s="60">
        <f t="shared" si="5"/>
        <v>0</v>
      </c>
      <c r="J15" s="59">
        <f t="shared" si="5"/>
        <v>187752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14351</v>
      </c>
      <c r="R15" s="59">
        <f t="shared" si="5"/>
        <v>14351</v>
      </c>
      <c r="S15" s="59">
        <f t="shared" si="5"/>
        <v>176800</v>
      </c>
      <c r="T15" s="60">
        <f t="shared" si="5"/>
        <v>0</v>
      </c>
      <c r="U15" s="60">
        <f t="shared" si="5"/>
        <v>0</v>
      </c>
      <c r="V15" s="59">
        <f t="shared" si="5"/>
        <v>176800</v>
      </c>
      <c r="W15" s="59">
        <f t="shared" si="5"/>
        <v>378903</v>
      </c>
      <c r="X15" s="60">
        <f t="shared" si="5"/>
        <v>0</v>
      </c>
      <c r="Y15" s="59">
        <f t="shared" si="5"/>
        <v>378903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>
        <v>176800</v>
      </c>
      <c r="T17" s="60"/>
      <c r="U17" s="60"/>
      <c r="V17" s="59">
        <v>176800</v>
      </c>
      <c r="W17" s="59">
        <v>176800</v>
      </c>
      <c r="X17" s="60"/>
      <c r="Y17" s="59">
        <v>176800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>
        <v>187752</v>
      </c>
      <c r="H20" s="60"/>
      <c r="I20" s="60"/>
      <c r="J20" s="59">
        <v>187752</v>
      </c>
      <c r="K20" s="59"/>
      <c r="L20" s="60"/>
      <c r="M20" s="60"/>
      <c r="N20" s="59"/>
      <c r="O20" s="59"/>
      <c r="P20" s="60"/>
      <c r="Q20" s="60">
        <v>14351</v>
      </c>
      <c r="R20" s="59">
        <v>14351</v>
      </c>
      <c r="S20" s="59"/>
      <c r="T20" s="60"/>
      <c r="U20" s="60"/>
      <c r="V20" s="59"/>
      <c r="W20" s="59">
        <v>202103</v>
      </c>
      <c r="X20" s="60"/>
      <c r="Y20" s="59">
        <v>202103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33726250</v>
      </c>
      <c r="F22" s="345">
        <f t="shared" si="6"/>
        <v>33727000</v>
      </c>
      <c r="G22" s="345">
        <f t="shared" si="6"/>
        <v>0</v>
      </c>
      <c r="H22" s="343">
        <f t="shared" si="6"/>
        <v>0</v>
      </c>
      <c r="I22" s="343">
        <f t="shared" si="6"/>
        <v>462090</v>
      </c>
      <c r="J22" s="345">
        <f t="shared" si="6"/>
        <v>462090</v>
      </c>
      <c r="K22" s="345">
        <f t="shared" si="6"/>
        <v>720804</v>
      </c>
      <c r="L22" s="343">
        <f t="shared" si="6"/>
        <v>1808573</v>
      </c>
      <c r="M22" s="343">
        <f t="shared" si="6"/>
        <v>3084415</v>
      </c>
      <c r="N22" s="345">
        <f t="shared" si="6"/>
        <v>5613792</v>
      </c>
      <c r="O22" s="345">
        <f t="shared" si="6"/>
        <v>0</v>
      </c>
      <c r="P22" s="343">
        <f t="shared" si="6"/>
        <v>1968953</v>
      </c>
      <c r="Q22" s="343">
        <f t="shared" si="6"/>
        <v>1630320</v>
      </c>
      <c r="R22" s="345">
        <f t="shared" si="6"/>
        <v>3599273</v>
      </c>
      <c r="S22" s="345">
        <f t="shared" si="6"/>
        <v>1650238</v>
      </c>
      <c r="T22" s="343">
        <f t="shared" si="6"/>
        <v>3352147</v>
      </c>
      <c r="U22" s="343">
        <f t="shared" si="6"/>
        <v>0</v>
      </c>
      <c r="V22" s="345">
        <f t="shared" si="6"/>
        <v>5002385</v>
      </c>
      <c r="W22" s="345">
        <f t="shared" si="6"/>
        <v>14677540</v>
      </c>
      <c r="X22" s="343">
        <f t="shared" si="6"/>
        <v>33727000</v>
      </c>
      <c r="Y22" s="345">
        <f t="shared" si="6"/>
        <v>-19049460</v>
      </c>
      <c r="Z22" s="336">
        <f>+IF(X22&lt;&gt;0,+(Y22/X22)*100,0)</f>
        <v>-56.48133542858837</v>
      </c>
      <c r="AA22" s="350">
        <f>SUM(AA23:AA32)</f>
        <v>33727000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>
        <v>3126250</v>
      </c>
      <c r="F24" s="59">
        <v>3402000</v>
      </c>
      <c r="G24" s="59"/>
      <c r="H24" s="60"/>
      <c r="I24" s="60"/>
      <c r="J24" s="59"/>
      <c r="K24" s="59"/>
      <c r="L24" s="60">
        <v>83108</v>
      </c>
      <c r="M24" s="60">
        <v>450854</v>
      </c>
      <c r="N24" s="59">
        <v>533962</v>
      </c>
      <c r="O24" s="59"/>
      <c r="P24" s="60">
        <v>114874</v>
      </c>
      <c r="Q24" s="60"/>
      <c r="R24" s="59">
        <v>114874</v>
      </c>
      <c r="S24" s="59"/>
      <c r="T24" s="60">
        <v>226524</v>
      </c>
      <c r="U24" s="60"/>
      <c r="V24" s="59">
        <v>226524</v>
      </c>
      <c r="W24" s="59">
        <v>875360</v>
      </c>
      <c r="X24" s="60">
        <v>3402000</v>
      </c>
      <c r="Y24" s="59">
        <v>-2526640</v>
      </c>
      <c r="Z24" s="61">
        <v>-74.27</v>
      </c>
      <c r="AA24" s="62">
        <v>3402000</v>
      </c>
    </row>
    <row r="25" spans="1:27" ht="13.5">
      <c r="A25" s="361" t="s">
        <v>239</v>
      </c>
      <c r="B25" s="142"/>
      <c r="C25" s="60"/>
      <c r="D25" s="340"/>
      <c r="E25" s="60">
        <v>30600000</v>
      </c>
      <c r="F25" s="59">
        <v>30325000</v>
      </c>
      <c r="G25" s="59"/>
      <c r="H25" s="60"/>
      <c r="I25" s="60">
        <v>462090</v>
      </c>
      <c r="J25" s="59">
        <v>462090</v>
      </c>
      <c r="K25" s="59">
        <v>720804</v>
      </c>
      <c r="L25" s="60">
        <v>1725465</v>
      </c>
      <c r="M25" s="60">
        <v>2633561</v>
      </c>
      <c r="N25" s="59">
        <v>5079830</v>
      </c>
      <c r="O25" s="59"/>
      <c r="P25" s="60">
        <v>1854079</v>
      </c>
      <c r="Q25" s="60">
        <v>1533720</v>
      </c>
      <c r="R25" s="59">
        <v>3387799</v>
      </c>
      <c r="S25" s="59">
        <v>1650238</v>
      </c>
      <c r="T25" s="60">
        <v>3095823</v>
      </c>
      <c r="U25" s="60"/>
      <c r="V25" s="59">
        <v>4746061</v>
      </c>
      <c r="W25" s="59">
        <v>13675780</v>
      </c>
      <c r="X25" s="60">
        <v>30325000</v>
      </c>
      <c r="Y25" s="59">
        <v>-16649220</v>
      </c>
      <c r="Z25" s="61">
        <v>-54.9</v>
      </c>
      <c r="AA25" s="62">
        <v>30325000</v>
      </c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>
        <v>29800</v>
      </c>
      <c r="U28" s="275"/>
      <c r="V28" s="342">
        <v>29800</v>
      </c>
      <c r="W28" s="342">
        <v>29800</v>
      </c>
      <c r="X28" s="275"/>
      <c r="Y28" s="342">
        <v>29800</v>
      </c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>
        <v>96600</v>
      </c>
      <c r="R32" s="59">
        <v>96600</v>
      </c>
      <c r="S32" s="59"/>
      <c r="T32" s="60"/>
      <c r="U32" s="60"/>
      <c r="V32" s="59"/>
      <c r="W32" s="59">
        <v>96600</v>
      </c>
      <c r="X32" s="60"/>
      <c r="Y32" s="59">
        <v>96600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20005</v>
      </c>
      <c r="D40" s="344">
        <f t="shared" si="9"/>
        <v>0</v>
      </c>
      <c r="E40" s="343">
        <f t="shared" si="9"/>
        <v>11602114</v>
      </c>
      <c r="F40" s="345">
        <f t="shared" si="9"/>
        <v>11601000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140654</v>
      </c>
      <c r="L40" s="343">
        <f t="shared" si="9"/>
        <v>70000</v>
      </c>
      <c r="M40" s="343">
        <f t="shared" si="9"/>
        <v>0</v>
      </c>
      <c r="N40" s="345">
        <f t="shared" si="9"/>
        <v>210654</v>
      </c>
      <c r="O40" s="345">
        <f t="shared" si="9"/>
        <v>0</v>
      </c>
      <c r="P40" s="343">
        <f t="shared" si="9"/>
        <v>36300</v>
      </c>
      <c r="Q40" s="343">
        <f t="shared" si="9"/>
        <v>26055</v>
      </c>
      <c r="R40" s="345">
        <f t="shared" si="9"/>
        <v>62355</v>
      </c>
      <c r="S40" s="345">
        <f t="shared" si="9"/>
        <v>1828603</v>
      </c>
      <c r="T40" s="343">
        <f t="shared" si="9"/>
        <v>0</v>
      </c>
      <c r="U40" s="343">
        <f t="shared" si="9"/>
        <v>0</v>
      </c>
      <c r="V40" s="345">
        <f t="shared" si="9"/>
        <v>1828603</v>
      </c>
      <c r="W40" s="345">
        <f t="shared" si="9"/>
        <v>2101612</v>
      </c>
      <c r="X40" s="343">
        <f t="shared" si="9"/>
        <v>11601000</v>
      </c>
      <c r="Y40" s="345">
        <f t="shared" si="9"/>
        <v>-9499388</v>
      </c>
      <c r="Z40" s="336">
        <f>+IF(X40&lt;&gt;0,+(Y40/X40)*100,0)</f>
        <v>-81.88421687785535</v>
      </c>
      <c r="AA40" s="350">
        <f>SUM(AA41:AA49)</f>
        <v>11601000</v>
      </c>
    </row>
    <row r="41" spans="1:27" ht="13.5">
      <c r="A41" s="361" t="s">
        <v>248</v>
      </c>
      <c r="B41" s="142"/>
      <c r="C41" s="362"/>
      <c r="D41" s="363"/>
      <c r="E41" s="362">
        <v>3600000</v>
      </c>
      <c r="F41" s="364">
        <v>3600000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>
        <v>1828603</v>
      </c>
      <c r="T41" s="362"/>
      <c r="U41" s="362"/>
      <c r="V41" s="364">
        <v>1828603</v>
      </c>
      <c r="W41" s="364">
        <v>1828603</v>
      </c>
      <c r="X41" s="362">
        <v>3600000</v>
      </c>
      <c r="Y41" s="364">
        <v>-1771397</v>
      </c>
      <c r="Z41" s="365">
        <v>-49.21</v>
      </c>
      <c r="AA41" s="366">
        <v>3600000</v>
      </c>
    </row>
    <row r="42" spans="1:27" ht="13.5">
      <c r="A42" s="361" t="s">
        <v>249</v>
      </c>
      <c r="B42" s="136"/>
      <c r="C42" s="60">
        <f aca="true" t="shared" si="10" ref="C42:Y42">+C62</f>
        <v>20005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>
        <v>300000</v>
      </c>
      <c r="F43" s="370">
        <v>500000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500000</v>
      </c>
      <c r="Y43" s="370">
        <v>-500000</v>
      </c>
      <c r="Z43" s="371">
        <v>-100</v>
      </c>
      <c r="AA43" s="303">
        <v>500000</v>
      </c>
    </row>
    <row r="44" spans="1:27" ht="13.5">
      <c r="A44" s="361" t="s">
        <v>251</v>
      </c>
      <c r="B44" s="136"/>
      <c r="C44" s="60"/>
      <c r="D44" s="368"/>
      <c r="E44" s="54">
        <v>500000</v>
      </c>
      <c r="F44" s="53">
        <v>600000</v>
      </c>
      <c r="G44" s="53"/>
      <c r="H44" s="54"/>
      <c r="I44" s="54"/>
      <c r="J44" s="53"/>
      <c r="K44" s="53">
        <v>129784</v>
      </c>
      <c r="L44" s="54"/>
      <c r="M44" s="54"/>
      <c r="N44" s="53">
        <v>129784</v>
      </c>
      <c r="O44" s="53"/>
      <c r="P44" s="54">
        <v>36300</v>
      </c>
      <c r="Q44" s="54"/>
      <c r="R44" s="53">
        <v>36300</v>
      </c>
      <c r="S44" s="53"/>
      <c r="T44" s="54"/>
      <c r="U44" s="54"/>
      <c r="V44" s="53"/>
      <c r="W44" s="53">
        <v>166084</v>
      </c>
      <c r="X44" s="54">
        <v>600000</v>
      </c>
      <c r="Y44" s="53">
        <v>-433916</v>
      </c>
      <c r="Z44" s="94">
        <v>-72.32</v>
      </c>
      <c r="AA44" s="95">
        <v>600000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>
        <v>6901000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6901000</v>
      </c>
      <c r="Y48" s="53">
        <v>-6901000</v>
      </c>
      <c r="Z48" s="94">
        <v>-100</v>
      </c>
      <c r="AA48" s="95">
        <v>6901000</v>
      </c>
    </row>
    <row r="49" spans="1:27" ht="13.5">
      <c r="A49" s="361" t="s">
        <v>93</v>
      </c>
      <c r="B49" s="136"/>
      <c r="C49" s="54"/>
      <c r="D49" s="368"/>
      <c r="E49" s="54">
        <v>7202114</v>
      </c>
      <c r="F49" s="53"/>
      <c r="G49" s="53"/>
      <c r="H49" s="54"/>
      <c r="I49" s="54"/>
      <c r="J49" s="53"/>
      <c r="K49" s="53">
        <v>10870</v>
      </c>
      <c r="L49" s="54">
        <v>70000</v>
      </c>
      <c r="M49" s="54"/>
      <c r="N49" s="53">
        <v>80870</v>
      </c>
      <c r="O49" s="53"/>
      <c r="P49" s="54"/>
      <c r="Q49" s="54">
        <v>26055</v>
      </c>
      <c r="R49" s="53">
        <v>26055</v>
      </c>
      <c r="S49" s="53"/>
      <c r="T49" s="54"/>
      <c r="U49" s="54"/>
      <c r="V49" s="53"/>
      <c r="W49" s="53">
        <v>106925</v>
      </c>
      <c r="X49" s="54"/>
      <c r="Y49" s="53">
        <v>106925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148344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>
        <v>148344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50996407</v>
      </c>
      <c r="D60" s="346">
        <f t="shared" si="14"/>
        <v>0</v>
      </c>
      <c r="E60" s="219">
        <f t="shared" si="14"/>
        <v>84954364</v>
      </c>
      <c r="F60" s="264">
        <f t="shared" si="14"/>
        <v>94954000</v>
      </c>
      <c r="G60" s="264">
        <f t="shared" si="14"/>
        <v>2921877</v>
      </c>
      <c r="H60" s="219">
        <f t="shared" si="14"/>
        <v>0</v>
      </c>
      <c r="I60" s="219">
        <f t="shared" si="14"/>
        <v>2739973</v>
      </c>
      <c r="J60" s="264">
        <f t="shared" si="14"/>
        <v>5661850</v>
      </c>
      <c r="K60" s="264">
        <f t="shared" si="14"/>
        <v>3602918</v>
      </c>
      <c r="L60" s="219">
        <f t="shared" si="14"/>
        <v>6451591</v>
      </c>
      <c r="M60" s="219">
        <f t="shared" si="14"/>
        <v>7485476</v>
      </c>
      <c r="N60" s="264">
        <f t="shared" si="14"/>
        <v>17539985</v>
      </c>
      <c r="O60" s="264">
        <f t="shared" si="14"/>
        <v>0</v>
      </c>
      <c r="P60" s="219">
        <f t="shared" si="14"/>
        <v>3966928</v>
      </c>
      <c r="Q60" s="219">
        <f t="shared" si="14"/>
        <v>4341232</v>
      </c>
      <c r="R60" s="264">
        <f t="shared" si="14"/>
        <v>8308160</v>
      </c>
      <c r="S60" s="264">
        <f t="shared" si="14"/>
        <v>7595536</v>
      </c>
      <c r="T60" s="219">
        <f t="shared" si="14"/>
        <v>6451075</v>
      </c>
      <c r="U60" s="219">
        <f t="shared" si="14"/>
        <v>0</v>
      </c>
      <c r="V60" s="264">
        <f t="shared" si="14"/>
        <v>14046611</v>
      </c>
      <c r="W60" s="264">
        <f t="shared" si="14"/>
        <v>45556606</v>
      </c>
      <c r="X60" s="219">
        <f t="shared" si="14"/>
        <v>94954000</v>
      </c>
      <c r="Y60" s="264">
        <f t="shared" si="14"/>
        <v>-49397394</v>
      </c>
      <c r="Z60" s="337">
        <f>+IF(X60&lt;&gt;0,+(Y60/X60)*100,0)</f>
        <v>-52.02244665838195</v>
      </c>
      <c r="AA60" s="232">
        <f>+AA57+AA54+AA51+AA40+AA37+AA34+AA22+AA5</f>
        <v>94954000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20005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>
        <v>20005</v>
      </c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2615091</v>
      </c>
      <c r="I5" s="356">
        <f t="shared" si="0"/>
        <v>0</v>
      </c>
      <c r="J5" s="358">
        <f t="shared" si="0"/>
        <v>2615091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2615091</v>
      </c>
      <c r="X5" s="356">
        <f t="shared" si="0"/>
        <v>0</v>
      </c>
      <c r="Y5" s="358">
        <f t="shared" si="0"/>
        <v>2615091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946341</v>
      </c>
      <c r="I6" s="60">
        <f t="shared" si="1"/>
        <v>0</v>
      </c>
      <c r="J6" s="59">
        <f t="shared" si="1"/>
        <v>946341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946341</v>
      </c>
      <c r="X6" s="60">
        <f t="shared" si="1"/>
        <v>0</v>
      </c>
      <c r="Y6" s="59">
        <f t="shared" si="1"/>
        <v>946341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>
        <v>946341</v>
      </c>
      <c r="I7" s="60"/>
      <c r="J7" s="59">
        <v>946341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946341</v>
      </c>
      <c r="X7" s="60"/>
      <c r="Y7" s="59">
        <v>946341</v>
      </c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1668750</v>
      </c>
      <c r="I8" s="60">
        <f t="shared" si="2"/>
        <v>0</v>
      </c>
      <c r="J8" s="59">
        <f t="shared" si="2"/>
        <v>1668750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1668750</v>
      </c>
      <c r="X8" s="60">
        <f t="shared" si="2"/>
        <v>0</v>
      </c>
      <c r="Y8" s="59">
        <f t="shared" si="2"/>
        <v>1668750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>
        <v>1668750</v>
      </c>
      <c r="I9" s="60"/>
      <c r="J9" s="59">
        <v>1668750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1668750</v>
      </c>
      <c r="X9" s="60"/>
      <c r="Y9" s="59">
        <v>1668750</v>
      </c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1547239</v>
      </c>
      <c r="I22" s="343">
        <f t="shared" si="6"/>
        <v>0</v>
      </c>
      <c r="J22" s="345">
        <f t="shared" si="6"/>
        <v>1547239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1547239</v>
      </c>
      <c r="X22" s="343">
        <f t="shared" si="6"/>
        <v>0</v>
      </c>
      <c r="Y22" s="345">
        <f t="shared" si="6"/>
        <v>1547239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>
        <v>484067</v>
      </c>
      <c r="I24" s="60"/>
      <c r="J24" s="59">
        <v>484067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484067</v>
      </c>
      <c r="X24" s="60"/>
      <c r="Y24" s="59">
        <v>484067</v>
      </c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>
        <v>1048507</v>
      </c>
      <c r="I25" s="60"/>
      <c r="J25" s="59">
        <v>1048507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1048507</v>
      </c>
      <c r="X25" s="60"/>
      <c r="Y25" s="59">
        <v>1048507</v>
      </c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>
        <v>14665</v>
      </c>
      <c r="I26" s="362"/>
      <c r="J26" s="364">
        <v>14665</v>
      </c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>
        <v>14665</v>
      </c>
      <c r="X26" s="362"/>
      <c r="Y26" s="364">
        <v>14665</v>
      </c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44370</v>
      </c>
      <c r="I40" s="343">
        <f t="shared" si="9"/>
        <v>0</v>
      </c>
      <c r="J40" s="345">
        <f t="shared" si="9"/>
        <v>44370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44370</v>
      </c>
      <c r="X40" s="343">
        <f t="shared" si="9"/>
        <v>0</v>
      </c>
      <c r="Y40" s="345">
        <f t="shared" si="9"/>
        <v>44370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>
        <v>44370</v>
      </c>
      <c r="I49" s="54"/>
      <c r="J49" s="53">
        <v>44370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44370</v>
      </c>
      <c r="X49" s="54"/>
      <c r="Y49" s="53">
        <v>44370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4206700</v>
      </c>
      <c r="I60" s="219">
        <f t="shared" si="14"/>
        <v>0</v>
      </c>
      <c r="J60" s="264">
        <f t="shared" si="14"/>
        <v>4206700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4206700</v>
      </c>
      <c r="X60" s="219">
        <f t="shared" si="14"/>
        <v>0</v>
      </c>
      <c r="Y60" s="264">
        <f t="shared" si="14"/>
        <v>4206700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2016-08-06T08:22:40Z</dcterms:created>
  <dcterms:modified xsi:type="dcterms:W3CDTF">2016-08-06T08:22:47Z</dcterms:modified>
  <cp:category/>
  <cp:version/>
  <cp:contentType/>
  <cp:contentStatus/>
</cp:coreProperties>
</file>