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<sst xmlns="http://schemas.openxmlformats.org/spreadsheetml/2006/main" count="857" uniqueCount="303">
  <si>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Mtubatuba(KZN275)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</si>
  <si>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</si>
  <si>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</si>
  <si>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</si>
  <si>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</si>
  <si>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</si>
  <si>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</si>
  <si>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</si>
  <si>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</si>
  <si>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</si>
  <si>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</si>
  <si>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</si>
  <si>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</si>
  <si>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</si>
  <si>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</si>
  <si>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</si>
  <si>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</si>
  <si>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</si>
  <si>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</si>
  <si>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</si>
  <si>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</si>
  <si>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</si>
  <si>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</si>
  <si>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</si>
  <si>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</si>
  <si>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</si>
  <si>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</si>
  <si>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</si>
  <si>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</si>
  <si>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</si>
  <si>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</si>
  <si>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</si>
  <si>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</si>
  <si>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</si>
  <si>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</si>
  <si>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</si>
  <si>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</si>
  <si>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</si>
  <si>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</si>
  <si>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</si>
  <si>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</si>
  <si>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</si>
  <si>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</si>
  <si>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</si>
  <si>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</si>
  <si>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</si>
  <si>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</si>
  <si>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</si>
  <si>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</si>
  <si>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</si>
  <si>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</si>
  <si>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</si>
  <si>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</si>
  <si>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</si>
  <si>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</si>
  <si>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</si>
  <si>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</si>
  <si>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</si>
  <si>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</si>
  <si>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</si>
  <si>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</si>
  <si>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</si>
  <si>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</si>
  <si>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</si>
  <si>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</si>
  <si>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</si>
  <si>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</si>
  <si>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</si>
  <si>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</si>
  <si>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</si>
  <si>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Mtubatuba(KZN275)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</si>
  <si>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</si>
  <si>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</si>
  <si>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</si>
  <si>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</si>
  <si>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</si>
  <si>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</si>
  <si>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</si>
  <si>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</si>
  <si>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</si>
  <si>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</si>
  <si>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</si>
  <si>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</si>
  <si>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</si>
  <si>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</si>
  <si>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</si>
  <si>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</si>
  <si>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</si>
  <si>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</si>
  <si>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</si>
  <si>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</si>
  <si>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</si>
  <si>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</si>
  <si>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</si>
  <si>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</si>
  <si>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</si>
  <si>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</si>
  <si>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</si>
  <si>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</si>
  <si>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</si>
  <si>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Mtubatuba(KZN275)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</si>
  <si>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</si>
  <si>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</si>
  <si>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</si>
  <si>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</si>
  <si>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</si>
  <si>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</si>
  <si>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</si>
  <si>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</si>
  <si>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</si>
  <si>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</si>
  <si>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</si>
  <si>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</si>
  <si>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</si>
  <si>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</si>
  <si>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</si>
  <si>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</si>
  <si>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</si>
  <si>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</si>
  <si>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</si>
  <si>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</si>
  <si>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</si>
  <si>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</si>
  <si>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</si>
  <si>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</si>
  <si>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</si>
  <si>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</si>
  <si>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</si>
  <si>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</si>
  <si>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Mtubatuba(KZN275)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</si>
  <si>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</si>
  <si>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</si>
  <si>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</si>
  <si>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</si>
  <si>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</si>
  <si>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</si>
  <si>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</si>
  <si>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</si>
  <si>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</si>
  <si>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</si>
  <si>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Mtubatuba(KZN275)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</si>
  <si>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</si>
  <si>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</si>
  <si>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</si>
  <si>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</si>
  <si>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</si>
  <si>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</si>
  <si>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</si>
  <si>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</si>
  <si>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</si>
  <si>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</si>
  <si>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</si>
  <si>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</si>
  <si>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</si>
  <si>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</si>
  <si>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</si>
  <si>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</si>
  <si>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</si>
  <si>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</si>
  <si>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</si>
  <si>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</si>
  <si>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</si>
  <si>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</si>
  <si>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</si>
  <si>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</si>
  <si>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</si>
  <si>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</si>
  <si>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</si>
  <si>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</si>
  <si>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</si>
  <si>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</si>
  <si>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</si>
  <si>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</si>
  <si>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</si>
  <si>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Mtubatuba(KZN275)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</si>
  <si>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</si>
  <si>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</si>
  <si>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</si>
  <si>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</si>
  <si>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</si>
  <si>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</si>
  <si>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</si>
  <si>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</si>
  <si>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</si>
  <si>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</si>
  <si>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</si>
  <si>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</si>
  <si>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</si>
  <si>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</si>
  <si>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</si>
  <si>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</si>
  <si>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</si>
  <si>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</si>
  <si>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</si>
  <si>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</si>
  <si>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</si>
  <si>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</si>
  <si>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</si>
  <si>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</si>
  <si>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</si>
  <si>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</si>
  <si>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</si>
  <si>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Mtubatuba(KZN275)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</si>
  <si>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</si>
  <si>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</si>
  <si>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</si>
  <si>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</si>
  <si>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</si>
  <si>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</si>
  <si>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</si>
  <si>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</si>
  <si>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</si>
  <si>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</si>
  <si>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</si>
  <si>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</si>
  <si>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</si>
  <si>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</si>
  <si>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</si>
  <si>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</si>
  <si>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</si>
  <si>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</si>
  <si>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</si>
  <si>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</si>
  <si>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</si>
  <si>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</si>
  <si>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</si>
  <si>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</si>
  <si>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Mtubatuba(KZN275)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</si>
  <si>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</si>
  <si>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</si>
  <si>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</si>
  <si>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</si>
  <si>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</si>
  <si>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</si>
  <si>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</si>
  <si>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</si>
  <si>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</si>
  <si>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</si>
  <si>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</si>
  <si>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</si>
  <si>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</si>
  <si>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</si>
  <si>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</si>
  <si>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</si>
  <si>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</si>
  <si>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</si>
  <si>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</si>
  <si>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</si>
  <si>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</si>
  <si>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</si>
  <si>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</si>
  <si>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</si>
  <si>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</si>
  <si>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</si>
  <si>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</si>
  <si>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</si>
  <si>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</si>
  <si>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</si>
  <si>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</si>
  <si>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</si>
  <si>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</si>
  <si>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</si>
  <si>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</si>
  <si>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Mtubatuba(KZN275)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</si>
  <si>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</si>
  <si>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</si>
  <si>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Mtubatuba(KZN275)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</si>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</sst>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21377512</v>
      </c>
      <c r="C5" s="19">
        <v>0</v>
      </c>
      <c r="D5" s="59">
        <v>25482294</v>
      </c>
      <c r="E5" s="60">
        <v>26100015</v>
      </c>
      <c r="F5" s="60">
        <v>2301994</v>
      </c>
      <c r="G5" s="60">
        <v>2368978</v>
      </c>
      <c r="H5" s="60">
        <v>2709523</v>
      </c>
      <c r="I5" s="60">
        <v>7380495</v>
      </c>
      <c r="J5" s="60">
        <v>2386724</v>
      </c>
      <c r="K5" s="60">
        <v>2518758</v>
      </c>
      <c r="L5" s="60">
        <v>2414938</v>
      </c>
      <c r="M5" s="60">
        <v>7320420</v>
      </c>
      <c r="N5" s="60">
        <v>2408443</v>
      </c>
      <c r="O5" s="60">
        <v>2142852</v>
      </c>
      <c r="P5" s="60">
        <v>2400676</v>
      </c>
      <c r="Q5" s="60">
        <v>6951971</v>
      </c>
      <c r="R5" s="60">
        <v>2400676</v>
      </c>
      <c r="S5" s="60">
        <v>2398865</v>
      </c>
      <c r="T5" s="60">
        <v>2399526</v>
      </c>
      <c r="U5" s="60">
        <v>7199067</v>
      </c>
      <c r="V5" s="60">
        <v>28851953</v>
      </c>
      <c r="W5" s="60">
        <v>25482294</v>
      </c>
      <c r="X5" s="60">
        <v>3369659</v>
      </c>
      <c r="Y5" s="61">
        <v>13.22</v>
      </c>
      <c r="Z5" s="62">
        <v>26100015</v>
      </c>
    </row>
    <row r="6" spans="1:26" ht="13.5">
      <c r="A6" s="58" t="s">
        <v>32</v>
      </c>
      <c r="B6" s="19">
        <v>4856973</v>
      </c>
      <c r="C6" s="19">
        <v>0</v>
      </c>
      <c r="D6" s="59">
        <v>7472039</v>
      </c>
      <c r="E6" s="60">
        <v>5760129</v>
      </c>
      <c r="F6" s="60">
        <v>385570</v>
      </c>
      <c r="G6" s="60">
        <v>324211</v>
      </c>
      <c r="H6" s="60">
        <v>460302</v>
      </c>
      <c r="I6" s="60">
        <v>1170083</v>
      </c>
      <c r="J6" s="60">
        <v>424133</v>
      </c>
      <c r="K6" s="60">
        <v>424326</v>
      </c>
      <c r="L6" s="60">
        <v>424626</v>
      </c>
      <c r="M6" s="60">
        <v>1273085</v>
      </c>
      <c r="N6" s="60">
        <v>424626</v>
      </c>
      <c r="O6" s="60">
        <v>423567</v>
      </c>
      <c r="P6" s="60">
        <v>423445</v>
      </c>
      <c r="Q6" s="60">
        <v>1271638</v>
      </c>
      <c r="R6" s="60">
        <v>285387</v>
      </c>
      <c r="S6" s="60">
        <v>263085</v>
      </c>
      <c r="T6" s="60">
        <v>823239</v>
      </c>
      <c r="U6" s="60">
        <v>1371711</v>
      </c>
      <c r="V6" s="60">
        <v>5086517</v>
      </c>
      <c r="W6" s="60">
        <v>7472041</v>
      </c>
      <c r="X6" s="60">
        <v>-2385524</v>
      </c>
      <c r="Y6" s="61">
        <v>-31.93</v>
      </c>
      <c r="Z6" s="62">
        <v>5760129</v>
      </c>
    </row>
    <row r="7" spans="1:26" ht="13.5">
      <c r="A7" s="58" t="s">
        <v>33</v>
      </c>
      <c r="B7" s="19">
        <v>761127</v>
      </c>
      <c r="C7" s="19">
        <v>0</v>
      </c>
      <c r="D7" s="59">
        <v>2128089</v>
      </c>
      <c r="E7" s="60">
        <v>3324213</v>
      </c>
      <c r="F7" s="60">
        <v>107383</v>
      </c>
      <c r="G7" s="60">
        <v>128666</v>
      </c>
      <c r="H7" s="60">
        <v>338471</v>
      </c>
      <c r="I7" s="60">
        <v>574520</v>
      </c>
      <c r="J7" s="60">
        <v>112654</v>
      </c>
      <c r="K7" s="60">
        <v>312583</v>
      </c>
      <c r="L7" s="60">
        <v>196367</v>
      </c>
      <c r="M7" s="60">
        <v>621604</v>
      </c>
      <c r="N7" s="60">
        <v>223869</v>
      </c>
      <c r="O7" s="60">
        <v>-109787</v>
      </c>
      <c r="P7" s="60">
        <v>181092</v>
      </c>
      <c r="Q7" s="60">
        <v>295174</v>
      </c>
      <c r="R7" s="60">
        <v>158162</v>
      </c>
      <c r="S7" s="60">
        <v>172736</v>
      </c>
      <c r="T7" s="60">
        <v>-144549</v>
      </c>
      <c r="U7" s="60">
        <v>186349</v>
      </c>
      <c r="V7" s="60">
        <v>1677647</v>
      </c>
      <c r="W7" s="60">
        <v>2128085</v>
      </c>
      <c r="X7" s="60">
        <v>-450438</v>
      </c>
      <c r="Y7" s="61">
        <v>-21.17</v>
      </c>
      <c r="Z7" s="62">
        <v>3324213</v>
      </c>
    </row>
    <row r="8" spans="1:26" ht="13.5">
      <c r="A8" s="58" t="s">
        <v>34</v>
      </c>
      <c r="B8" s="19">
        <v>91532131</v>
      </c>
      <c r="C8" s="19">
        <v>0</v>
      </c>
      <c r="D8" s="59">
        <v>125711000</v>
      </c>
      <c r="E8" s="60">
        <v>124711000</v>
      </c>
      <c r="F8" s="60">
        <v>48571290</v>
      </c>
      <c r="G8" s="60">
        <v>106299</v>
      </c>
      <c r="H8" s="60">
        <v>2220659</v>
      </c>
      <c r="I8" s="60">
        <v>50898248</v>
      </c>
      <c r="J8" s="60">
        <v>712083</v>
      </c>
      <c r="K8" s="60">
        <v>39875372</v>
      </c>
      <c r="L8" s="60">
        <v>1641286</v>
      </c>
      <c r="M8" s="60">
        <v>42228741</v>
      </c>
      <c r="N8" s="60">
        <v>6304818</v>
      </c>
      <c r="O8" s="60">
        <v>-5749907</v>
      </c>
      <c r="P8" s="60">
        <v>30285905</v>
      </c>
      <c r="Q8" s="60">
        <v>30840816</v>
      </c>
      <c r="R8" s="60">
        <v>676494</v>
      </c>
      <c r="S8" s="60">
        <v>479360</v>
      </c>
      <c r="T8" s="60">
        <v>-744282</v>
      </c>
      <c r="U8" s="60">
        <v>411572</v>
      </c>
      <c r="V8" s="60">
        <v>124379377</v>
      </c>
      <c r="W8" s="60">
        <v>125711000</v>
      </c>
      <c r="X8" s="60">
        <v>-1331623</v>
      </c>
      <c r="Y8" s="61">
        <v>-1.06</v>
      </c>
      <c r="Z8" s="62">
        <v>124711000</v>
      </c>
    </row>
    <row r="9" spans="1:26" ht="13.5">
      <c r="A9" s="58" t="s">
        <v>35</v>
      </c>
      <c r="B9" s="19">
        <v>13802106</v>
      </c>
      <c r="C9" s="19">
        <v>0</v>
      </c>
      <c r="D9" s="59">
        <v>6567326</v>
      </c>
      <c r="E9" s="60">
        <v>12113828</v>
      </c>
      <c r="F9" s="60">
        <v>837720</v>
      </c>
      <c r="G9" s="60">
        <v>718524</v>
      </c>
      <c r="H9" s="60">
        <v>856804</v>
      </c>
      <c r="I9" s="60">
        <v>2413048</v>
      </c>
      <c r="J9" s="60">
        <v>894651</v>
      </c>
      <c r="K9" s="60">
        <v>852589</v>
      </c>
      <c r="L9" s="60">
        <v>880520</v>
      </c>
      <c r="M9" s="60">
        <v>2627760</v>
      </c>
      <c r="N9" s="60">
        <v>918733</v>
      </c>
      <c r="O9" s="60">
        <v>1079579</v>
      </c>
      <c r="P9" s="60">
        <v>915880</v>
      </c>
      <c r="Q9" s="60">
        <v>2914192</v>
      </c>
      <c r="R9" s="60">
        <v>225043</v>
      </c>
      <c r="S9" s="60">
        <v>949456</v>
      </c>
      <c r="T9" s="60">
        <v>2778182</v>
      </c>
      <c r="U9" s="60">
        <v>3952681</v>
      </c>
      <c r="V9" s="60">
        <v>11907681</v>
      </c>
      <c r="W9" s="60">
        <v>6567327</v>
      </c>
      <c r="X9" s="60">
        <v>5340354</v>
      </c>
      <c r="Y9" s="61">
        <v>81.32</v>
      </c>
      <c r="Z9" s="62">
        <v>12113828</v>
      </c>
    </row>
    <row r="10" spans="1:26" ht="25.5">
      <c r="A10" s="63" t="s">
        <v>278</v>
      </c>
      <c r="B10" s="64">
        <f>SUM(B5:B9)</f>
        <v>132329849</v>
      </c>
      <c r="C10" s="64">
        <f>SUM(C5:C9)</f>
        <v>0</v>
      </c>
      <c r="D10" s="65">
        <f aca="true" t="shared" si="0" ref="D10:Z10">SUM(D5:D9)</f>
        <v>167360748</v>
      </c>
      <c r="E10" s="66">
        <f t="shared" si="0"/>
        <v>172009185</v>
      </c>
      <c r="F10" s="66">
        <f t="shared" si="0"/>
        <v>52203957</v>
      </c>
      <c r="G10" s="66">
        <f t="shared" si="0"/>
        <v>3646678</v>
      </c>
      <c r="H10" s="66">
        <f t="shared" si="0"/>
        <v>6585759</v>
      </c>
      <c r="I10" s="66">
        <f t="shared" si="0"/>
        <v>62436394</v>
      </c>
      <c r="J10" s="66">
        <f t="shared" si="0"/>
        <v>4530245</v>
      </c>
      <c r="K10" s="66">
        <f t="shared" si="0"/>
        <v>43983628</v>
      </c>
      <c r="L10" s="66">
        <f t="shared" si="0"/>
        <v>5557737</v>
      </c>
      <c r="M10" s="66">
        <f t="shared" si="0"/>
        <v>54071610</v>
      </c>
      <c r="N10" s="66">
        <f t="shared" si="0"/>
        <v>10280489</v>
      </c>
      <c r="O10" s="66">
        <f t="shared" si="0"/>
        <v>-2213696</v>
      </c>
      <c r="P10" s="66">
        <f t="shared" si="0"/>
        <v>34206998</v>
      </c>
      <c r="Q10" s="66">
        <f t="shared" si="0"/>
        <v>42273791</v>
      </c>
      <c r="R10" s="66">
        <f t="shared" si="0"/>
        <v>3745762</v>
      </c>
      <c r="S10" s="66">
        <f t="shared" si="0"/>
        <v>4263502</v>
      </c>
      <c r="T10" s="66">
        <f t="shared" si="0"/>
        <v>5112116</v>
      </c>
      <c r="U10" s="66">
        <f t="shared" si="0"/>
        <v>13121380</v>
      </c>
      <c r="V10" s="66">
        <f t="shared" si="0"/>
        <v>171903175</v>
      </c>
      <c r="W10" s="66">
        <f t="shared" si="0"/>
        <v>167360747</v>
      </c>
      <c r="X10" s="66">
        <f t="shared" si="0"/>
        <v>4542428</v>
      </c>
      <c r="Y10" s="67">
        <f>+IF(W10&lt;&gt;0,(X10/W10)*100,0)</f>
        <v>2.7141537555398223</v>
      </c>
      <c r="Z10" s="68">
        <f t="shared" si="0"/>
        <v>172009185</v>
      </c>
    </row>
    <row r="11" spans="1:26" ht="13.5">
      <c r="A11" s="58" t="s">
        <v>37</v>
      </c>
      <c r="B11" s="19">
        <v>41571149</v>
      </c>
      <c r="C11" s="19">
        <v>0</v>
      </c>
      <c r="D11" s="59">
        <v>46145858</v>
      </c>
      <c r="E11" s="60">
        <v>54270436</v>
      </c>
      <c r="F11" s="60">
        <v>2670612</v>
      </c>
      <c r="G11" s="60">
        <v>2787924</v>
      </c>
      <c r="H11" s="60">
        <v>3162700</v>
      </c>
      <c r="I11" s="60">
        <v>8621236</v>
      </c>
      <c r="J11" s="60">
        <v>3042185</v>
      </c>
      <c r="K11" s="60">
        <v>5866727</v>
      </c>
      <c r="L11" s="60">
        <v>4741105</v>
      </c>
      <c r="M11" s="60">
        <v>13650017</v>
      </c>
      <c r="N11" s="60">
        <v>3124537</v>
      </c>
      <c r="O11" s="60">
        <v>3363798</v>
      </c>
      <c r="P11" s="60">
        <v>3401136</v>
      </c>
      <c r="Q11" s="60">
        <v>9889471</v>
      </c>
      <c r="R11" s="60">
        <v>3876499</v>
      </c>
      <c r="S11" s="60">
        <v>3950036</v>
      </c>
      <c r="T11" s="60">
        <v>521263</v>
      </c>
      <c r="U11" s="60">
        <v>8347798</v>
      </c>
      <c r="V11" s="60">
        <v>40508522</v>
      </c>
      <c r="W11" s="60">
        <v>46145858</v>
      </c>
      <c r="X11" s="60">
        <v>-5637336</v>
      </c>
      <c r="Y11" s="61">
        <v>-12.22</v>
      </c>
      <c r="Z11" s="62">
        <v>54270436</v>
      </c>
    </row>
    <row r="12" spans="1:26" ht="13.5">
      <c r="A12" s="58" t="s">
        <v>38</v>
      </c>
      <c r="B12" s="19">
        <v>7208730</v>
      </c>
      <c r="C12" s="19">
        <v>0</v>
      </c>
      <c r="D12" s="59">
        <v>11022440</v>
      </c>
      <c r="E12" s="60">
        <v>11219248</v>
      </c>
      <c r="F12" s="60">
        <v>781133</v>
      </c>
      <c r="G12" s="60">
        <v>1209257</v>
      </c>
      <c r="H12" s="60">
        <v>903418</v>
      </c>
      <c r="I12" s="60">
        <v>2893808</v>
      </c>
      <c r="J12" s="60">
        <v>903568</v>
      </c>
      <c r="K12" s="60">
        <v>895601</v>
      </c>
      <c r="L12" s="60">
        <v>888035</v>
      </c>
      <c r="M12" s="60">
        <v>2687204</v>
      </c>
      <c r="N12" s="60">
        <v>887135</v>
      </c>
      <c r="O12" s="60">
        <v>1268073</v>
      </c>
      <c r="P12" s="60">
        <v>933455</v>
      </c>
      <c r="Q12" s="60">
        <v>3088663</v>
      </c>
      <c r="R12" s="60">
        <v>933455</v>
      </c>
      <c r="S12" s="60">
        <v>933455</v>
      </c>
      <c r="T12" s="60">
        <v>933454</v>
      </c>
      <c r="U12" s="60">
        <v>2800364</v>
      </c>
      <c r="V12" s="60">
        <v>11470039</v>
      </c>
      <c r="W12" s="60">
        <v>11022444</v>
      </c>
      <c r="X12" s="60">
        <v>447595</v>
      </c>
      <c r="Y12" s="61">
        <v>4.06</v>
      </c>
      <c r="Z12" s="62">
        <v>11219248</v>
      </c>
    </row>
    <row r="13" spans="1:26" ht="13.5">
      <c r="A13" s="58" t="s">
        <v>279</v>
      </c>
      <c r="B13" s="19">
        <v>16287459</v>
      </c>
      <c r="C13" s="19">
        <v>0</v>
      </c>
      <c r="D13" s="59">
        <v>16520000</v>
      </c>
      <c r="E13" s="60">
        <v>16520000</v>
      </c>
      <c r="F13" s="60">
        <v>0</v>
      </c>
      <c r="G13" s="60">
        <v>0</v>
      </c>
      <c r="H13" s="60">
        <v>3877279</v>
      </c>
      <c r="I13" s="60">
        <v>3877279</v>
      </c>
      <c r="J13" s="60">
        <v>0</v>
      </c>
      <c r="K13" s="60">
        <v>2621969</v>
      </c>
      <c r="L13" s="60">
        <v>1339495</v>
      </c>
      <c r="M13" s="60">
        <v>3961464</v>
      </c>
      <c r="N13" s="60">
        <v>1313127</v>
      </c>
      <c r="O13" s="60">
        <v>18710</v>
      </c>
      <c r="P13" s="60">
        <v>0</v>
      </c>
      <c r="Q13" s="60">
        <v>1331837</v>
      </c>
      <c r="R13" s="60">
        <v>0</v>
      </c>
      <c r="S13" s="60">
        <v>2707508</v>
      </c>
      <c r="T13" s="60">
        <v>5675353</v>
      </c>
      <c r="U13" s="60">
        <v>8382861</v>
      </c>
      <c r="V13" s="60">
        <v>17553441</v>
      </c>
      <c r="W13" s="60">
        <v>16520004</v>
      </c>
      <c r="X13" s="60">
        <v>1033437</v>
      </c>
      <c r="Y13" s="61">
        <v>6.26</v>
      </c>
      <c r="Z13" s="62">
        <v>16520000</v>
      </c>
    </row>
    <row r="14" spans="1:26" ht="13.5">
      <c r="A14" s="58" t="s">
        <v>40</v>
      </c>
      <c r="B14" s="19">
        <v>1150811</v>
      </c>
      <c r="C14" s="19">
        <v>0</v>
      </c>
      <c r="D14" s="59">
        <v>441991</v>
      </c>
      <c r="E14" s="60">
        <v>441991</v>
      </c>
      <c r="F14" s="60">
        <v>235</v>
      </c>
      <c r="G14" s="60">
        <v>12779</v>
      </c>
      <c r="H14" s="60">
        <v>383</v>
      </c>
      <c r="I14" s="60">
        <v>13397</v>
      </c>
      <c r="J14" s="60">
        <v>377</v>
      </c>
      <c r="K14" s="60">
        <v>2756</v>
      </c>
      <c r="L14" s="60">
        <v>705</v>
      </c>
      <c r="M14" s="60">
        <v>3838</v>
      </c>
      <c r="N14" s="60">
        <v>2813</v>
      </c>
      <c r="O14" s="60">
        <v>-115505</v>
      </c>
      <c r="P14" s="60">
        <v>120321</v>
      </c>
      <c r="Q14" s="60">
        <v>7629</v>
      </c>
      <c r="R14" s="60">
        <v>5933</v>
      </c>
      <c r="S14" s="60">
        <v>19</v>
      </c>
      <c r="T14" s="60">
        <v>162955</v>
      </c>
      <c r="U14" s="60">
        <v>168907</v>
      </c>
      <c r="V14" s="60">
        <v>193771</v>
      </c>
      <c r="W14" s="60">
        <v>441996</v>
      </c>
      <c r="X14" s="60">
        <v>-248225</v>
      </c>
      <c r="Y14" s="61">
        <v>-56.16</v>
      </c>
      <c r="Z14" s="62">
        <v>441991</v>
      </c>
    </row>
    <row r="15" spans="1:26" ht="13.5">
      <c r="A15" s="58" t="s">
        <v>41</v>
      </c>
      <c r="B15" s="19">
        <v>6526351</v>
      </c>
      <c r="C15" s="19">
        <v>0</v>
      </c>
      <c r="D15" s="59">
        <v>12618828</v>
      </c>
      <c r="E15" s="60">
        <v>20382586</v>
      </c>
      <c r="F15" s="60">
        <v>239152</v>
      </c>
      <c r="G15" s="60">
        <v>667834</v>
      </c>
      <c r="H15" s="60">
        <v>1248440</v>
      </c>
      <c r="I15" s="60">
        <v>2155426</v>
      </c>
      <c r="J15" s="60">
        <v>490204</v>
      </c>
      <c r="K15" s="60">
        <v>957961</v>
      </c>
      <c r="L15" s="60">
        <v>609710</v>
      </c>
      <c r="M15" s="60">
        <v>2057875</v>
      </c>
      <c r="N15" s="60">
        <v>10575249</v>
      </c>
      <c r="O15" s="60">
        <v>-2964501</v>
      </c>
      <c r="P15" s="60">
        <v>468379</v>
      </c>
      <c r="Q15" s="60">
        <v>8079127</v>
      </c>
      <c r="R15" s="60">
        <v>2908235</v>
      </c>
      <c r="S15" s="60">
        <v>-1041842</v>
      </c>
      <c r="T15" s="60">
        <v>211042</v>
      </c>
      <c r="U15" s="60">
        <v>2077435</v>
      </c>
      <c r="V15" s="60">
        <v>14369863</v>
      </c>
      <c r="W15" s="60">
        <v>12618824</v>
      </c>
      <c r="X15" s="60">
        <v>1751039</v>
      </c>
      <c r="Y15" s="61">
        <v>13.88</v>
      </c>
      <c r="Z15" s="62">
        <v>20382586</v>
      </c>
    </row>
    <row r="16" spans="1:26" ht="13.5">
      <c r="A16" s="69" t="s">
        <v>42</v>
      </c>
      <c r="B16" s="19">
        <v>0</v>
      </c>
      <c r="C16" s="19">
        <v>0</v>
      </c>
      <c r="D16" s="59">
        <v>147408</v>
      </c>
      <c r="E16" s="60">
        <v>147408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13058</v>
      </c>
      <c r="L16" s="60">
        <v>22170</v>
      </c>
      <c r="M16" s="60">
        <v>35228</v>
      </c>
      <c r="N16" s="60">
        <v>0</v>
      </c>
      <c r="O16" s="60">
        <v>22384</v>
      </c>
      <c r="P16" s="60">
        <v>0</v>
      </c>
      <c r="Q16" s="60">
        <v>22384</v>
      </c>
      <c r="R16" s="60">
        <v>11193</v>
      </c>
      <c r="S16" s="60">
        <v>11013</v>
      </c>
      <c r="T16" s="60">
        <v>0</v>
      </c>
      <c r="U16" s="60">
        <v>22206</v>
      </c>
      <c r="V16" s="60">
        <v>79818</v>
      </c>
      <c r="W16" s="60">
        <v>147408</v>
      </c>
      <c r="X16" s="60">
        <v>-67590</v>
      </c>
      <c r="Y16" s="61">
        <v>-45.85</v>
      </c>
      <c r="Z16" s="62">
        <v>147408</v>
      </c>
    </row>
    <row r="17" spans="1:26" ht="13.5">
      <c r="A17" s="58" t="s">
        <v>43</v>
      </c>
      <c r="B17" s="19">
        <v>39392376</v>
      </c>
      <c r="C17" s="19">
        <v>0</v>
      </c>
      <c r="D17" s="59">
        <v>48360197</v>
      </c>
      <c r="E17" s="60">
        <v>45203497</v>
      </c>
      <c r="F17" s="60">
        <v>2376872</v>
      </c>
      <c r="G17" s="60">
        <v>3470508</v>
      </c>
      <c r="H17" s="60">
        <v>3486286</v>
      </c>
      <c r="I17" s="60">
        <v>9333666</v>
      </c>
      <c r="J17" s="60">
        <v>3563069</v>
      </c>
      <c r="K17" s="60">
        <v>5273889</v>
      </c>
      <c r="L17" s="60">
        <v>3448537</v>
      </c>
      <c r="M17" s="60">
        <v>12285495</v>
      </c>
      <c r="N17" s="60">
        <v>5649118</v>
      </c>
      <c r="O17" s="60">
        <v>8450941</v>
      </c>
      <c r="P17" s="60">
        <v>3381700</v>
      </c>
      <c r="Q17" s="60">
        <v>17481759</v>
      </c>
      <c r="R17" s="60">
        <v>4516666</v>
      </c>
      <c r="S17" s="60">
        <v>4653175</v>
      </c>
      <c r="T17" s="60">
        <v>11742594</v>
      </c>
      <c r="U17" s="60">
        <v>20912435</v>
      </c>
      <c r="V17" s="60">
        <v>60013355</v>
      </c>
      <c r="W17" s="60">
        <v>48360200</v>
      </c>
      <c r="X17" s="60">
        <v>11653155</v>
      </c>
      <c r="Y17" s="61">
        <v>24.1</v>
      </c>
      <c r="Z17" s="62">
        <v>45203497</v>
      </c>
    </row>
    <row r="18" spans="1:26" ht="13.5">
      <c r="A18" s="70" t="s">
        <v>44</v>
      </c>
      <c r="B18" s="71">
        <f>SUM(B11:B17)</f>
        <v>112136876</v>
      </c>
      <c r="C18" s="71">
        <f>SUM(C11:C17)</f>
        <v>0</v>
      </c>
      <c r="D18" s="72">
        <f aca="true" t="shared" si="1" ref="D18:Z18">SUM(D11:D17)</f>
        <v>135256722</v>
      </c>
      <c r="E18" s="73">
        <f t="shared" si="1"/>
        <v>148185166</v>
      </c>
      <c r="F18" s="73">
        <f t="shared" si="1"/>
        <v>6068004</v>
      </c>
      <c r="G18" s="73">
        <f t="shared" si="1"/>
        <v>8148302</v>
      </c>
      <c r="H18" s="73">
        <f t="shared" si="1"/>
        <v>12678506</v>
      </c>
      <c r="I18" s="73">
        <f t="shared" si="1"/>
        <v>26894812</v>
      </c>
      <c r="J18" s="73">
        <f t="shared" si="1"/>
        <v>7999403</v>
      </c>
      <c r="K18" s="73">
        <f t="shared" si="1"/>
        <v>15631961</v>
      </c>
      <c r="L18" s="73">
        <f t="shared" si="1"/>
        <v>11049757</v>
      </c>
      <c r="M18" s="73">
        <f t="shared" si="1"/>
        <v>34681121</v>
      </c>
      <c r="N18" s="73">
        <f t="shared" si="1"/>
        <v>21551979</v>
      </c>
      <c r="O18" s="73">
        <f t="shared" si="1"/>
        <v>10043900</v>
      </c>
      <c r="P18" s="73">
        <f t="shared" si="1"/>
        <v>8304991</v>
      </c>
      <c r="Q18" s="73">
        <f t="shared" si="1"/>
        <v>39900870</v>
      </c>
      <c r="R18" s="73">
        <f t="shared" si="1"/>
        <v>12251981</v>
      </c>
      <c r="S18" s="73">
        <f t="shared" si="1"/>
        <v>11213364</v>
      </c>
      <c r="T18" s="73">
        <f t="shared" si="1"/>
        <v>19246661</v>
      </c>
      <c r="U18" s="73">
        <f t="shared" si="1"/>
        <v>42712006</v>
      </c>
      <c r="V18" s="73">
        <f t="shared" si="1"/>
        <v>144188809</v>
      </c>
      <c r="W18" s="73">
        <f t="shared" si="1"/>
        <v>135256734</v>
      </c>
      <c r="X18" s="73">
        <f t="shared" si="1"/>
        <v>8932075</v>
      </c>
      <c r="Y18" s="67">
        <f>+IF(W18&lt;&gt;0,(X18/W18)*100,0)</f>
        <v>6.603793198200394</v>
      </c>
      <c r="Z18" s="74">
        <f t="shared" si="1"/>
        <v>148185166</v>
      </c>
    </row>
    <row r="19" spans="1:26" ht="13.5">
      <c r="A19" s="70" t="s">
        <v>45</v>
      </c>
      <c r="B19" s="75">
        <f>+B10-B18</f>
        <v>20192973</v>
      </c>
      <c r="C19" s="75">
        <f>+C10-C18</f>
        <v>0</v>
      </c>
      <c r="D19" s="76">
        <f aca="true" t="shared" si="2" ref="D19:Z19">+D10-D18</f>
        <v>32104026</v>
      </c>
      <c r="E19" s="77">
        <f t="shared" si="2"/>
        <v>23824019</v>
      </c>
      <c r="F19" s="77">
        <f t="shared" si="2"/>
        <v>46135953</v>
      </c>
      <c r="G19" s="77">
        <f t="shared" si="2"/>
        <v>-4501624</v>
      </c>
      <c r="H19" s="77">
        <f t="shared" si="2"/>
        <v>-6092747</v>
      </c>
      <c r="I19" s="77">
        <f t="shared" si="2"/>
        <v>35541582</v>
      </c>
      <c r="J19" s="77">
        <f t="shared" si="2"/>
        <v>-3469158</v>
      </c>
      <c r="K19" s="77">
        <f t="shared" si="2"/>
        <v>28351667</v>
      </c>
      <c r="L19" s="77">
        <f t="shared" si="2"/>
        <v>-5492020</v>
      </c>
      <c r="M19" s="77">
        <f t="shared" si="2"/>
        <v>19390489</v>
      </c>
      <c r="N19" s="77">
        <f t="shared" si="2"/>
        <v>-11271490</v>
      </c>
      <c r="O19" s="77">
        <f t="shared" si="2"/>
        <v>-12257596</v>
      </c>
      <c r="P19" s="77">
        <f t="shared" si="2"/>
        <v>25902007</v>
      </c>
      <c r="Q19" s="77">
        <f t="shared" si="2"/>
        <v>2372921</v>
      </c>
      <c r="R19" s="77">
        <f t="shared" si="2"/>
        <v>-8506219</v>
      </c>
      <c r="S19" s="77">
        <f t="shared" si="2"/>
        <v>-6949862</v>
      </c>
      <c r="T19" s="77">
        <f t="shared" si="2"/>
        <v>-14134545</v>
      </c>
      <c r="U19" s="77">
        <f t="shared" si="2"/>
        <v>-29590626</v>
      </c>
      <c r="V19" s="77">
        <f t="shared" si="2"/>
        <v>27714366</v>
      </c>
      <c r="W19" s="77">
        <f>IF(E10=E18,0,W10-W18)</f>
        <v>32104013</v>
      </c>
      <c r="X19" s="77">
        <f t="shared" si="2"/>
        <v>-4389647</v>
      </c>
      <c r="Y19" s="78">
        <f>+IF(W19&lt;&gt;0,(X19/W19)*100,0)</f>
        <v>-13.673203409181275</v>
      </c>
      <c r="Z19" s="79">
        <f t="shared" si="2"/>
        <v>23824019</v>
      </c>
    </row>
    <row r="20" spans="1:26" ht="13.5">
      <c r="A20" s="58" t="s">
        <v>46</v>
      </c>
      <c r="B20" s="19">
        <v>29525036</v>
      </c>
      <c r="C20" s="19">
        <v>0</v>
      </c>
      <c r="D20" s="59">
        <v>30000000</v>
      </c>
      <c r="E20" s="60">
        <v>23600000</v>
      </c>
      <c r="F20" s="60">
        <v>0</v>
      </c>
      <c r="G20" s="60">
        <v>0</v>
      </c>
      <c r="H20" s="60">
        <v>676791</v>
      </c>
      <c r="I20" s="60">
        <v>676791</v>
      </c>
      <c r="J20" s="60">
        <v>0</v>
      </c>
      <c r="K20" s="60">
        <v>-32860</v>
      </c>
      <c r="L20" s="60">
        <v>1084859</v>
      </c>
      <c r="M20" s="60">
        <v>1051999</v>
      </c>
      <c r="N20" s="60">
        <v>0</v>
      </c>
      <c r="O20" s="60">
        <v>11584257</v>
      </c>
      <c r="P20" s="60">
        <v>2702696</v>
      </c>
      <c r="Q20" s="60">
        <v>14286953</v>
      </c>
      <c r="R20" s="60">
        <v>2170885</v>
      </c>
      <c r="S20" s="60">
        <v>6504189</v>
      </c>
      <c r="T20" s="60">
        <v>7993095</v>
      </c>
      <c r="U20" s="60">
        <v>16668169</v>
      </c>
      <c r="V20" s="60">
        <v>32683912</v>
      </c>
      <c r="W20" s="60">
        <v>30000000</v>
      </c>
      <c r="X20" s="60">
        <v>2683912</v>
      </c>
      <c r="Y20" s="61">
        <v>8.95</v>
      </c>
      <c r="Z20" s="62">
        <v>23600000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49718009</v>
      </c>
      <c r="C22" s="86">
        <f>SUM(C19:C21)</f>
        <v>0</v>
      </c>
      <c r="D22" s="87">
        <f aca="true" t="shared" si="3" ref="D22:Z22">SUM(D19:D21)</f>
        <v>62104026</v>
      </c>
      <c r="E22" s="88">
        <f t="shared" si="3"/>
        <v>47424019</v>
      </c>
      <c r="F22" s="88">
        <f t="shared" si="3"/>
        <v>46135953</v>
      </c>
      <c r="G22" s="88">
        <f t="shared" si="3"/>
        <v>-4501624</v>
      </c>
      <c r="H22" s="88">
        <f t="shared" si="3"/>
        <v>-5415956</v>
      </c>
      <c r="I22" s="88">
        <f t="shared" si="3"/>
        <v>36218373</v>
      </c>
      <c r="J22" s="88">
        <f t="shared" si="3"/>
        <v>-3469158</v>
      </c>
      <c r="K22" s="88">
        <f t="shared" si="3"/>
        <v>28318807</v>
      </c>
      <c r="L22" s="88">
        <f t="shared" si="3"/>
        <v>-4407161</v>
      </c>
      <c r="M22" s="88">
        <f t="shared" si="3"/>
        <v>20442488</v>
      </c>
      <c r="N22" s="88">
        <f t="shared" si="3"/>
        <v>-11271490</v>
      </c>
      <c r="O22" s="88">
        <f t="shared" si="3"/>
        <v>-673339</v>
      </c>
      <c r="P22" s="88">
        <f t="shared" si="3"/>
        <v>28604703</v>
      </c>
      <c r="Q22" s="88">
        <f t="shared" si="3"/>
        <v>16659874</v>
      </c>
      <c r="R22" s="88">
        <f t="shared" si="3"/>
        <v>-6335334</v>
      </c>
      <c r="S22" s="88">
        <f t="shared" si="3"/>
        <v>-445673</v>
      </c>
      <c r="T22" s="88">
        <f t="shared" si="3"/>
        <v>-6141450</v>
      </c>
      <c r="U22" s="88">
        <f t="shared" si="3"/>
        <v>-12922457</v>
      </c>
      <c r="V22" s="88">
        <f t="shared" si="3"/>
        <v>60398278</v>
      </c>
      <c r="W22" s="88">
        <f t="shared" si="3"/>
        <v>62104013</v>
      </c>
      <c r="X22" s="88">
        <f t="shared" si="3"/>
        <v>-1705735</v>
      </c>
      <c r="Y22" s="89">
        <f>+IF(W22&lt;&gt;0,(X22/W22)*100,0)</f>
        <v>-2.7465777453060882</v>
      </c>
      <c r="Z22" s="90">
        <f t="shared" si="3"/>
        <v>47424019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49718009</v>
      </c>
      <c r="C24" s="75">
        <f>SUM(C22:C23)</f>
        <v>0</v>
      </c>
      <c r="D24" s="76">
        <f aca="true" t="shared" si="4" ref="D24:Z24">SUM(D22:D23)</f>
        <v>62104026</v>
      </c>
      <c r="E24" s="77">
        <f t="shared" si="4"/>
        <v>47424019</v>
      </c>
      <c r="F24" s="77">
        <f t="shared" si="4"/>
        <v>46135953</v>
      </c>
      <c r="G24" s="77">
        <f t="shared" si="4"/>
        <v>-4501624</v>
      </c>
      <c r="H24" s="77">
        <f t="shared" si="4"/>
        <v>-5415956</v>
      </c>
      <c r="I24" s="77">
        <f t="shared" si="4"/>
        <v>36218373</v>
      </c>
      <c r="J24" s="77">
        <f t="shared" si="4"/>
        <v>-3469158</v>
      </c>
      <c r="K24" s="77">
        <f t="shared" si="4"/>
        <v>28318807</v>
      </c>
      <c r="L24" s="77">
        <f t="shared" si="4"/>
        <v>-4407161</v>
      </c>
      <c r="M24" s="77">
        <f t="shared" si="4"/>
        <v>20442488</v>
      </c>
      <c r="N24" s="77">
        <f t="shared" si="4"/>
        <v>-11271490</v>
      </c>
      <c r="O24" s="77">
        <f t="shared" si="4"/>
        <v>-673339</v>
      </c>
      <c r="P24" s="77">
        <f t="shared" si="4"/>
        <v>28604703</v>
      </c>
      <c r="Q24" s="77">
        <f t="shared" si="4"/>
        <v>16659874</v>
      </c>
      <c r="R24" s="77">
        <f t="shared" si="4"/>
        <v>-6335334</v>
      </c>
      <c r="S24" s="77">
        <f t="shared" si="4"/>
        <v>-445673</v>
      </c>
      <c r="T24" s="77">
        <f t="shared" si="4"/>
        <v>-6141450</v>
      </c>
      <c r="U24" s="77">
        <f t="shared" si="4"/>
        <v>-12922457</v>
      </c>
      <c r="V24" s="77">
        <f t="shared" si="4"/>
        <v>60398278</v>
      </c>
      <c r="W24" s="77">
        <f t="shared" si="4"/>
        <v>62104013</v>
      </c>
      <c r="X24" s="77">
        <f t="shared" si="4"/>
        <v>-1705735</v>
      </c>
      <c r="Y24" s="78">
        <f>+IF(W24&lt;&gt;0,(X24/W24)*100,0)</f>
        <v>-2.7465777453060882</v>
      </c>
      <c r="Z24" s="79">
        <f t="shared" si="4"/>
        <v>47424019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31915488</v>
      </c>
      <c r="C27" s="22">
        <v>0</v>
      </c>
      <c r="D27" s="99">
        <v>48250000</v>
      </c>
      <c r="E27" s="100">
        <v>42022278</v>
      </c>
      <c r="F27" s="100">
        <v>219366</v>
      </c>
      <c r="G27" s="100">
        <v>612983</v>
      </c>
      <c r="H27" s="100">
        <v>407654</v>
      </c>
      <c r="I27" s="100">
        <v>1240003</v>
      </c>
      <c r="J27" s="100">
        <v>1622807</v>
      </c>
      <c r="K27" s="100">
        <v>642955</v>
      </c>
      <c r="L27" s="100">
        <v>4585268</v>
      </c>
      <c r="M27" s="100">
        <v>6851030</v>
      </c>
      <c r="N27" s="100">
        <v>5455354</v>
      </c>
      <c r="O27" s="100">
        <v>3662815</v>
      </c>
      <c r="P27" s="100">
        <v>3751564</v>
      </c>
      <c r="Q27" s="100">
        <v>12869733</v>
      </c>
      <c r="R27" s="100">
        <v>7398821</v>
      </c>
      <c r="S27" s="100">
        <v>7964846</v>
      </c>
      <c r="T27" s="100">
        <v>12309887</v>
      </c>
      <c r="U27" s="100">
        <v>27673554</v>
      </c>
      <c r="V27" s="100">
        <v>48634320</v>
      </c>
      <c r="W27" s="100">
        <v>42022278</v>
      </c>
      <c r="X27" s="100">
        <v>6612042</v>
      </c>
      <c r="Y27" s="101">
        <v>15.73</v>
      </c>
      <c r="Z27" s="102">
        <v>42022278</v>
      </c>
    </row>
    <row r="28" spans="1:26" ht="13.5">
      <c r="A28" s="103" t="s">
        <v>46</v>
      </c>
      <c r="B28" s="19">
        <v>29525036</v>
      </c>
      <c r="C28" s="19">
        <v>0</v>
      </c>
      <c r="D28" s="59">
        <v>30000000</v>
      </c>
      <c r="E28" s="60">
        <v>23600000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466495</v>
      </c>
      <c r="L28" s="60">
        <v>951631</v>
      </c>
      <c r="M28" s="60">
        <v>1418126</v>
      </c>
      <c r="N28" s="60">
        <v>5219904</v>
      </c>
      <c r="O28" s="60">
        <v>2791588</v>
      </c>
      <c r="P28" s="60">
        <v>2771783</v>
      </c>
      <c r="Q28" s="60">
        <v>10783275</v>
      </c>
      <c r="R28" s="60">
        <v>5131572</v>
      </c>
      <c r="S28" s="60">
        <v>6630742</v>
      </c>
      <c r="T28" s="60">
        <v>11557743</v>
      </c>
      <c r="U28" s="60">
        <v>23320057</v>
      </c>
      <c r="V28" s="60">
        <v>35521458</v>
      </c>
      <c r="W28" s="60">
        <v>23600000</v>
      </c>
      <c r="X28" s="60">
        <v>11921458</v>
      </c>
      <c r="Y28" s="61">
        <v>50.51</v>
      </c>
      <c r="Z28" s="62">
        <v>23600000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2390452</v>
      </c>
      <c r="C31" s="19">
        <v>0</v>
      </c>
      <c r="D31" s="59">
        <v>18250000</v>
      </c>
      <c r="E31" s="60">
        <v>18422278</v>
      </c>
      <c r="F31" s="60">
        <v>219366</v>
      </c>
      <c r="G31" s="60">
        <v>612983</v>
      </c>
      <c r="H31" s="60">
        <v>407654</v>
      </c>
      <c r="I31" s="60">
        <v>1240003</v>
      </c>
      <c r="J31" s="60">
        <v>1622807</v>
      </c>
      <c r="K31" s="60">
        <v>176460</v>
      </c>
      <c r="L31" s="60">
        <v>3633637</v>
      </c>
      <c r="M31" s="60">
        <v>5432904</v>
      </c>
      <c r="N31" s="60">
        <v>235450</v>
      </c>
      <c r="O31" s="60">
        <v>871227</v>
      </c>
      <c r="P31" s="60">
        <v>979781</v>
      </c>
      <c r="Q31" s="60">
        <v>2086458</v>
      </c>
      <c r="R31" s="60">
        <v>2267249</v>
      </c>
      <c r="S31" s="60">
        <v>1334104</v>
      </c>
      <c r="T31" s="60">
        <v>752144</v>
      </c>
      <c r="U31" s="60">
        <v>4353497</v>
      </c>
      <c r="V31" s="60">
        <v>13112862</v>
      </c>
      <c r="W31" s="60">
        <v>18422278</v>
      </c>
      <c r="X31" s="60">
        <v>-5309416</v>
      </c>
      <c r="Y31" s="61">
        <v>-28.82</v>
      </c>
      <c r="Z31" s="62">
        <v>18422278</v>
      </c>
    </row>
    <row r="32" spans="1:26" ht="13.5">
      <c r="A32" s="70" t="s">
        <v>54</v>
      </c>
      <c r="B32" s="22">
        <f>SUM(B28:B31)</f>
        <v>31915488</v>
      </c>
      <c r="C32" s="22">
        <f>SUM(C28:C31)</f>
        <v>0</v>
      </c>
      <c r="D32" s="99">
        <f aca="true" t="shared" si="5" ref="D32:Z32">SUM(D28:D31)</f>
        <v>48250000</v>
      </c>
      <c r="E32" s="100">
        <f t="shared" si="5"/>
        <v>42022278</v>
      </c>
      <c r="F32" s="100">
        <f t="shared" si="5"/>
        <v>219366</v>
      </c>
      <c r="G32" s="100">
        <f t="shared" si="5"/>
        <v>612983</v>
      </c>
      <c r="H32" s="100">
        <f t="shared" si="5"/>
        <v>407654</v>
      </c>
      <c r="I32" s="100">
        <f t="shared" si="5"/>
        <v>1240003</v>
      </c>
      <c r="J32" s="100">
        <f t="shared" si="5"/>
        <v>1622807</v>
      </c>
      <c r="K32" s="100">
        <f t="shared" si="5"/>
        <v>642955</v>
      </c>
      <c r="L32" s="100">
        <f t="shared" si="5"/>
        <v>4585268</v>
      </c>
      <c r="M32" s="100">
        <f t="shared" si="5"/>
        <v>6851030</v>
      </c>
      <c r="N32" s="100">
        <f t="shared" si="5"/>
        <v>5455354</v>
      </c>
      <c r="O32" s="100">
        <f t="shared" si="5"/>
        <v>3662815</v>
      </c>
      <c r="P32" s="100">
        <f t="shared" si="5"/>
        <v>3751564</v>
      </c>
      <c r="Q32" s="100">
        <f t="shared" si="5"/>
        <v>12869733</v>
      </c>
      <c r="R32" s="100">
        <f t="shared" si="5"/>
        <v>7398821</v>
      </c>
      <c r="S32" s="100">
        <f t="shared" si="5"/>
        <v>7964846</v>
      </c>
      <c r="T32" s="100">
        <f t="shared" si="5"/>
        <v>12309887</v>
      </c>
      <c r="U32" s="100">
        <f t="shared" si="5"/>
        <v>27673554</v>
      </c>
      <c r="V32" s="100">
        <f t="shared" si="5"/>
        <v>48634320</v>
      </c>
      <c r="W32" s="100">
        <f t="shared" si="5"/>
        <v>42022278</v>
      </c>
      <c r="X32" s="100">
        <f t="shared" si="5"/>
        <v>6612042</v>
      </c>
      <c r="Y32" s="101">
        <f>+IF(W32&lt;&gt;0,(X32/W32)*100,0)</f>
        <v>15.73461105559294</v>
      </c>
      <c r="Z32" s="102">
        <f t="shared" si="5"/>
        <v>42022278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35211680</v>
      </c>
      <c r="C35" s="19">
        <v>0</v>
      </c>
      <c r="D35" s="59">
        <v>74865674</v>
      </c>
      <c r="E35" s="60">
        <v>96421988</v>
      </c>
      <c r="F35" s="60">
        <v>83276851</v>
      </c>
      <c r="G35" s="60">
        <v>81514911</v>
      </c>
      <c r="H35" s="60">
        <v>76987147</v>
      </c>
      <c r="I35" s="60">
        <v>76987147</v>
      </c>
      <c r="J35" s="60">
        <v>71808388</v>
      </c>
      <c r="K35" s="60">
        <v>103892290</v>
      </c>
      <c r="L35" s="60">
        <v>88965263</v>
      </c>
      <c r="M35" s="60">
        <v>88965263</v>
      </c>
      <c r="N35" s="60">
        <v>84826879</v>
      </c>
      <c r="O35" s="60">
        <v>39055454</v>
      </c>
      <c r="P35" s="60">
        <v>104058452</v>
      </c>
      <c r="Q35" s="60">
        <v>104058452</v>
      </c>
      <c r="R35" s="60">
        <v>107263891</v>
      </c>
      <c r="S35" s="60">
        <v>70660565</v>
      </c>
      <c r="T35" s="60">
        <v>57526671</v>
      </c>
      <c r="U35" s="60">
        <v>57526671</v>
      </c>
      <c r="V35" s="60">
        <v>57526671</v>
      </c>
      <c r="W35" s="60">
        <v>96421988</v>
      </c>
      <c r="X35" s="60">
        <v>-38895317</v>
      </c>
      <c r="Y35" s="61">
        <v>-40.34</v>
      </c>
      <c r="Z35" s="62">
        <v>96421988</v>
      </c>
    </row>
    <row r="36" spans="1:26" ht="13.5">
      <c r="A36" s="58" t="s">
        <v>57</v>
      </c>
      <c r="B36" s="19">
        <v>353283518</v>
      </c>
      <c r="C36" s="19">
        <v>0</v>
      </c>
      <c r="D36" s="59">
        <v>351030587</v>
      </c>
      <c r="E36" s="60">
        <v>371605190</v>
      </c>
      <c r="F36" s="60">
        <v>346279569</v>
      </c>
      <c r="G36" s="60">
        <v>354337037</v>
      </c>
      <c r="H36" s="60">
        <v>350867412</v>
      </c>
      <c r="I36" s="60">
        <v>350867412</v>
      </c>
      <c r="J36" s="60">
        <v>352275437</v>
      </c>
      <c r="K36" s="60">
        <v>350153581</v>
      </c>
      <c r="L36" s="60">
        <v>353536554</v>
      </c>
      <c r="M36" s="60">
        <v>353536554</v>
      </c>
      <c r="N36" s="60">
        <v>357714606</v>
      </c>
      <c r="O36" s="60">
        <v>361451871</v>
      </c>
      <c r="P36" s="60">
        <v>364952559</v>
      </c>
      <c r="Q36" s="60">
        <v>364952559</v>
      </c>
      <c r="R36" s="60">
        <v>376392226</v>
      </c>
      <c r="S36" s="60">
        <v>383092665</v>
      </c>
      <c r="T36" s="60">
        <v>380657592</v>
      </c>
      <c r="U36" s="60">
        <v>380657592</v>
      </c>
      <c r="V36" s="60">
        <v>380657592</v>
      </c>
      <c r="W36" s="60">
        <v>371605190</v>
      </c>
      <c r="X36" s="60">
        <v>9052402</v>
      </c>
      <c r="Y36" s="61">
        <v>2.44</v>
      </c>
      <c r="Z36" s="62">
        <v>371605190</v>
      </c>
    </row>
    <row r="37" spans="1:26" ht="13.5">
      <c r="A37" s="58" t="s">
        <v>58</v>
      </c>
      <c r="B37" s="19">
        <v>21658160</v>
      </c>
      <c r="C37" s="19">
        <v>0</v>
      </c>
      <c r="D37" s="59">
        <v>19501535</v>
      </c>
      <c r="E37" s="60">
        <v>16035789</v>
      </c>
      <c r="F37" s="60">
        <v>26007096</v>
      </c>
      <c r="G37" s="60">
        <v>28381310</v>
      </c>
      <c r="H37" s="60">
        <v>26009546</v>
      </c>
      <c r="I37" s="60">
        <v>26009546</v>
      </c>
      <c r="J37" s="60">
        <v>26074249</v>
      </c>
      <c r="K37" s="60">
        <v>27082823</v>
      </c>
      <c r="L37" s="60">
        <v>20541854</v>
      </c>
      <c r="M37" s="60">
        <v>20541854</v>
      </c>
      <c r="N37" s="60">
        <v>32237577</v>
      </c>
      <c r="O37" s="60">
        <v>-3392884</v>
      </c>
      <c r="P37" s="60">
        <v>38679816</v>
      </c>
      <c r="Q37" s="60">
        <v>38679816</v>
      </c>
      <c r="R37" s="60">
        <v>56758863</v>
      </c>
      <c r="S37" s="60">
        <v>29026636</v>
      </c>
      <c r="T37" s="60">
        <v>11289937</v>
      </c>
      <c r="U37" s="60">
        <v>11289937</v>
      </c>
      <c r="V37" s="60">
        <v>11289937</v>
      </c>
      <c r="W37" s="60">
        <v>16035789</v>
      </c>
      <c r="X37" s="60">
        <v>-4745852</v>
      </c>
      <c r="Y37" s="61">
        <v>-29.6</v>
      </c>
      <c r="Z37" s="62">
        <v>16035789</v>
      </c>
    </row>
    <row r="38" spans="1:26" ht="13.5">
      <c r="A38" s="58" t="s">
        <v>59</v>
      </c>
      <c r="B38" s="19">
        <v>6849365</v>
      </c>
      <c r="C38" s="19">
        <v>0</v>
      </c>
      <c r="D38" s="59">
        <v>9816180</v>
      </c>
      <c r="E38" s="60">
        <v>6422820</v>
      </c>
      <c r="F38" s="60">
        <v>4863926</v>
      </c>
      <c r="G38" s="60">
        <v>7011174</v>
      </c>
      <c r="H38" s="60">
        <v>6949469</v>
      </c>
      <c r="I38" s="60">
        <v>6949469</v>
      </c>
      <c r="J38" s="60">
        <v>6887764</v>
      </c>
      <c r="K38" s="60">
        <v>6826059</v>
      </c>
      <c r="L38" s="60">
        <v>6764338</v>
      </c>
      <c r="M38" s="60">
        <v>6764338</v>
      </c>
      <c r="N38" s="60">
        <v>6720550</v>
      </c>
      <c r="O38" s="60">
        <v>6704035</v>
      </c>
      <c r="P38" s="60">
        <v>5353341</v>
      </c>
      <c r="Q38" s="60">
        <v>5353341</v>
      </c>
      <c r="R38" s="60">
        <v>6687491</v>
      </c>
      <c r="S38" s="60">
        <v>4686934</v>
      </c>
      <c r="T38" s="60">
        <v>5898842</v>
      </c>
      <c r="U38" s="60">
        <v>5898842</v>
      </c>
      <c r="V38" s="60">
        <v>5898842</v>
      </c>
      <c r="W38" s="60">
        <v>6422820</v>
      </c>
      <c r="X38" s="60">
        <v>-523978</v>
      </c>
      <c r="Y38" s="61">
        <v>-8.16</v>
      </c>
      <c r="Z38" s="62">
        <v>6422820</v>
      </c>
    </row>
    <row r="39" spans="1:26" ht="13.5">
      <c r="A39" s="58" t="s">
        <v>60</v>
      </c>
      <c r="B39" s="19">
        <v>359987673</v>
      </c>
      <c r="C39" s="19">
        <v>0</v>
      </c>
      <c r="D39" s="59">
        <v>396578546</v>
      </c>
      <c r="E39" s="60">
        <v>445568569</v>
      </c>
      <c r="F39" s="60">
        <v>398685398</v>
      </c>
      <c r="G39" s="60">
        <v>400459464</v>
      </c>
      <c r="H39" s="60">
        <v>394895544</v>
      </c>
      <c r="I39" s="60">
        <v>394895544</v>
      </c>
      <c r="J39" s="60">
        <v>391121812</v>
      </c>
      <c r="K39" s="60">
        <v>420136989</v>
      </c>
      <c r="L39" s="60">
        <v>415195625</v>
      </c>
      <c r="M39" s="60">
        <v>415195625</v>
      </c>
      <c r="N39" s="60">
        <v>403583358</v>
      </c>
      <c r="O39" s="60">
        <v>397196174</v>
      </c>
      <c r="P39" s="60">
        <v>424977854</v>
      </c>
      <c r="Q39" s="60">
        <v>424977854</v>
      </c>
      <c r="R39" s="60">
        <v>420209763</v>
      </c>
      <c r="S39" s="60">
        <v>420039660</v>
      </c>
      <c r="T39" s="60">
        <v>420995484</v>
      </c>
      <c r="U39" s="60">
        <v>420995484</v>
      </c>
      <c r="V39" s="60">
        <v>420995484</v>
      </c>
      <c r="W39" s="60">
        <v>445568569</v>
      </c>
      <c r="X39" s="60">
        <v>-24573085</v>
      </c>
      <c r="Y39" s="61">
        <v>-5.51</v>
      </c>
      <c r="Z39" s="62">
        <v>445568569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46257732</v>
      </c>
      <c r="C42" s="19">
        <v>0</v>
      </c>
      <c r="D42" s="59">
        <v>74239990</v>
      </c>
      <c r="E42" s="60">
        <v>60027965</v>
      </c>
      <c r="F42" s="60">
        <v>51888933</v>
      </c>
      <c r="G42" s="60">
        <v>-2571176</v>
      </c>
      <c r="H42" s="60">
        <v>-4273369</v>
      </c>
      <c r="I42" s="60">
        <v>45044388</v>
      </c>
      <c r="J42" s="60">
        <v>-4642018</v>
      </c>
      <c r="K42" s="60">
        <v>30179192</v>
      </c>
      <c r="L42" s="60">
        <v>-11279131</v>
      </c>
      <c r="M42" s="60">
        <v>14258043</v>
      </c>
      <c r="N42" s="60">
        <v>-9648319</v>
      </c>
      <c r="O42" s="60">
        <v>-9951013</v>
      </c>
      <c r="P42" s="60">
        <v>52240361</v>
      </c>
      <c r="Q42" s="60">
        <v>32641029</v>
      </c>
      <c r="R42" s="60">
        <v>-13441373</v>
      </c>
      <c r="S42" s="60">
        <v>-5122742</v>
      </c>
      <c r="T42" s="60">
        <v>-10336021</v>
      </c>
      <c r="U42" s="60">
        <v>-28900136</v>
      </c>
      <c r="V42" s="60">
        <v>63043324</v>
      </c>
      <c r="W42" s="60">
        <v>60027965</v>
      </c>
      <c r="X42" s="60">
        <v>3015359</v>
      </c>
      <c r="Y42" s="61">
        <v>5.02</v>
      </c>
      <c r="Z42" s="62">
        <v>60027965</v>
      </c>
    </row>
    <row r="43" spans="1:26" ht="13.5">
      <c r="A43" s="58" t="s">
        <v>63</v>
      </c>
      <c r="B43" s="19">
        <v>-31953974</v>
      </c>
      <c r="C43" s="19">
        <v>0</v>
      </c>
      <c r="D43" s="59">
        <v>-48250004</v>
      </c>
      <c r="E43" s="60">
        <v>-42022278</v>
      </c>
      <c r="F43" s="60">
        <v>-2980373</v>
      </c>
      <c r="G43" s="60">
        <v>-612983</v>
      </c>
      <c r="H43" s="60">
        <v>-407654</v>
      </c>
      <c r="I43" s="60">
        <v>-4001010</v>
      </c>
      <c r="J43" s="60">
        <v>-1822807</v>
      </c>
      <c r="K43" s="60">
        <v>-688213</v>
      </c>
      <c r="L43" s="60">
        <v>-5227206</v>
      </c>
      <c r="M43" s="60">
        <v>-7738226</v>
      </c>
      <c r="N43" s="60">
        <v>-5219904</v>
      </c>
      <c r="O43" s="60">
        <v>-12370388</v>
      </c>
      <c r="P43" s="60">
        <v>-3582217</v>
      </c>
      <c r="Q43" s="60">
        <v>-21172509</v>
      </c>
      <c r="R43" s="60">
        <v>-7398821</v>
      </c>
      <c r="S43" s="60">
        <v>-7677061</v>
      </c>
      <c r="T43" s="60">
        <v>-11131024</v>
      </c>
      <c r="U43" s="60">
        <v>-26206906</v>
      </c>
      <c r="V43" s="60">
        <v>-59118651</v>
      </c>
      <c r="W43" s="60">
        <v>-42022278</v>
      </c>
      <c r="X43" s="60">
        <v>-17096373</v>
      </c>
      <c r="Y43" s="61">
        <v>40.68</v>
      </c>
      <c r="Z43" s="62">
        <v>-42022278</v>
      </c>
    </row>
    <row r="44" spans="1:26" ht="13.5">
      <c r="A44" s="58" t="s">
        <v>64</v>
      </c>
      <c r="B44" s="19">
        <v>-1354294</v>
      </c>
      <c r="C44" s="19">
        <v>0</v>
      </c>
      <c r="D44" s="59">
        <v>-1250004</v>
      </c>
      <c r="E44" s="60">
        <v>-1250000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-990827</v>
      </c>
      <c r="S44" s="60">
        <v>0</v>
      </c>
      <c r="T44" s="60">
        <v>0</v>
      </c>
      <c r="U44" s="60">
        <v>-990827</v>
      </c>
      <c r="V44" s="60">
        <v>-990827</v>
      </c>
      <c r="W44" s="60">
        <v>-1250000</v>
      </c>
      <c r="X44" s="60">
        <v>259173</v>
      </c>
      <c r="Y44" s="61">
        <v>-20.73</v>
      </c>
      <c r="Z44" s="62">
        <v>-1250000</v>
      </c>
    </row>
    <row r="45" spans="1:26" ht="13.5">
      <c r="A45" s="70" t="s">
        <v>65</v>
      </c>
      <c r="B45" s="22">
        <v>13844400</v>
      </c>
      <c r="C45" s="22">
        <v>0</v>
      </c>
      <c r="D45" s="99">
        <v>29482506</v>
      </c>
      <c r="E45" s="100">
        <v>29938833</v>
      </c>
      <c r="F45" s="100">
        <v>62091706</v>
      </c>
      <c r="G45" s="100">
        <v>58907547</v>
      </c>
      <c r="H45" s="100">
        <v>54226524</v>
      </c>
      <c r="I45" s="100">
        <v>54226524</v>
      </c>
      <c r="J45" s="100">
        <v>47761699</v>
      </c>
      <c r="K45" s="100">
        <v>77252678</v>
      </c>
      <c r="L45" s="100">
        <v>60746341</v>
      </c>
      <c r="M45" s="100">
        <v>60746341</v>
      </c>
      <c r="N45" s="100">
        <v>45878118</v>
      </c>
      <c r="O45" s="100">
        <v>23556717</v>
      </c>
      <c r="P45" s="100">
        <v>72214861</v>
      </c>
      <c r="Q45" s="100">
        <v>45878118</v>
      </c>
      <c r="R45" s="100">
        <v>50383840</v>
      </c>
      <c r="S45" s="100">
        <v>37584037</v>
      </c>
      <c r="T45" s="100">
        <v>16116992</v>
      </c>
      <c r="U45" s="100">
        <v>16116992</v>
      </c>
      <c r="V45" s="100">
        <v>16116992</v>
      </c>
      <c r="W45" s="100">
        <v>29938833</v>
      </c>
      <c r="X45" s="100">
        <v>-13821841</v>
      </c>
      <c r="Y45" s="101">
        <v>-46.17</v>
      </c>
      <c r="Z45" s="102">
        <v>29938833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3630749</v>
      </c>
      <c r="C49" s="52">
        <v>0</v>
      </c>
      <c r="D49" s="129">
        <v>5826452</v>
      </c>
      <c r="E49" s="54">
        <v>1576200</v>
      </c>
      <c r="F49" s="54">
        <v>0</v>
      </c>
      <c r="G49" s="54">
        <v>0</v>
      </c>
      <c r="H49" s="54">
        <v>0</v>
      </c>
      <c r="I49" s="54">
        <v>2297645</v>
      </c>
      <c r="J49" s="54">
        <v>0</v>
      </c>
      <c r="K49" s="54">
        <v>0</v>
      </c>
      <c r="L49" s="54">
        <v>0</v>
      </c>
      <c r="M49" s="54">
        <v>2281961</v>
      </c>
      <c r="N49" s="54">
        <v>0</v>
      </c>
      <c r="O49" s="54">
        <v>0</v>
      </c>
      <c r="P49" s="54">
        <v>0</v>
      </c>
      <c r="Q49" s="54">
        <v>854755</v>
      </c>
      <c r="R49" s="54">
        <v>0</v>
      </c>
      <c r="S49" s="54">
        <v>0</v>
      </c>
      <c r="T49" s="54">
        <v>0</v>
      </c>
      <c r="U49" s="54">
        <v>46266573</v>
      </c>
      <c r="V49" s="54">
        <v>15683584</v>
      </c>
      <c r="W49" s="54">
        <v>78417919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488729</v>
      </c>
      <c r="C51" s="52">
        <v>0</v>
      </c>
      <c r="D51" s="129">
        <v>154964</v>
      </c>
      <c r="E51" s="54">
        <v>242612</v>
      </c>
      <c r="F51" s="54">
        <v>0</v>
      </c>
      <c r="G51" s="54">
        <v>0</v>
      </c>
      <c r="H51" s="54">
        <v>0</v>
      </c>
      <c r="I51" s="54">
        <v>65291</v>
      </c>
      <c r="J51" s="54">
        <v>0</v>
      </c>
      <c r="K51" s="54">
        <v>0</v>
      </c>
      <c r="L51" s="54">
        <v>0</v>
      </c>
      <c r="M51" s="54">
        <v>6220</v>
      </c>
      <c r="N51" s="54">
        <v>0</v>
      </c>
      <c r="O51" s="54">
        <v>0</v>
      </c>
      <c r="P51" s="54">
        <v>0</v>
      </c>
      <c r="Q51" s="54">
        <v>1063</v>
      </c>
      <c r="R51" s="54">
        <v>0</v>
      </c>
      <c r="S51" s="54">
        <v>0</v>
      </c>
      <c r="T51" s="54">
        <v>0</v>
      </c>
      <c r="U51" s="54">
        <v>194030</v>
      </c>
      <c r="V51" s="54">
        <v>0</v>
      </c>
      <c r="W51" s="54">
        <v>1152909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45.91516049955867</v>
      </c>
      <c r="C58" s="5">
        <f>IF(C67=0,0,+(C76/C67)*100)</f>
        <v>0</v>
      </c>
      <c r="D58" s="6">
        <f aca="true" t="shared" si="6" ref="D58:Z58">IF(D67=0,0,+(D76/D67)*100)</f>
        <v>60.279389128967445</v>
      </c>
      <c r="E58" s="7">
        <f t="shared" si="6"/>
        <v>64.18258307340221</v>
      </c>
      <c r="F58" s="7">
        <f t="shared" si="6"/>
        <v>53.95676875618288</v>
      </c>
      <c r="G58" s="7">
        <f t="shared" si="6"/>
        <v>51.84440917311407</v>
      </c>
      <c r="H58" s="7">
        <f t="shared" si="6"/>
        <v>50.16261033798115</v>
      </c>
      <c r="I58" s="7">
        <f t="shared" si="6"/>
        <v>51.903288178991815</v>
      </c>
      <c r="J58" s="7">
        <f t="shared" si="6"/>
        <v>63.28654885016921</v>
      </c>
      <c r="K58" s="7">
        <f t="shared" si="6"/>
        <v>43.441821233762425</v>
      </c>
      <c r="L58" s="7">
        <f t="shared" si="6"/>
        <v>42.339751918053636</v>
      </c>
      <c r="M58" s="7">
        <f t="shared" si="6"/>
        <v>49.57175630241817</v>
      </c>
      <c r="N58" s="7">
        <f t="shared" si="6"/>
        <v>79.78347684032559</v>
      </c>
      <c r="O58" s="7">
        <f t="shared" si="6"/>
        <v>48.54255954971779</v>
      </c>
      <c r="P58" s="7">
        <f t="shared" si="6"/>
        <v>57.57202671349093</v>
      </c>
      <c r="Q58" s="7">
        <f t="shared" si="6"/>
        <v>62.29237290610755</v>
      </c>
      <c r="R58" s="7">
        <f t="shared" si="6"/>
        <v>52.38918921333359</v>
      </c>
      <c r="S58" s="7">
        <f t="shared" si="6"/>
        <v>32.56991812557681</v>
      </c>
      <c r="T58" s="7">
        <f t="shared" si="6"/>
        <v>39.97737447590132</v>
      </c>
      <c r="U58" s="7">
        <f t="shared" si="6"/>
        <v>40.77230358739104</v>
      </c>
      <c r="V58" s="7">
        <f t="shared" si="6"/>
        <v>51.13743497445723</v>
      </c>
      <c r="W58" s="7">
        <f t="shared" si="6"/>
        <v>68.78785585320013</v>
      </c>
      <c r="X58" s="7">
        <f t="shared" si="6"/>
        <v>0</v>
      </c>
      <c r="Y58" s="7">
        <f t="shared" si="6"/>
        <v>0</v>
      </c>
      <c r="Z58" s="8">
        <f t="shared" si="6"/>
        <v>64.18258307340221</v>
      </c>
    </row>
    <row r="59" spans="1:26" ht="13.5">
      <c r="A59" s="37" t="s">
        <v>31</v>
      </c>
      <c r="B59" s="9">
        <f aca="true" t="shared" si="7" ref="B59:Z66">IF(B68=0,0,+(B77/B68)*100)</f>
        <v>56.97185902643862</v>
      </c>
      <c r="C59" s="9">
        <f t="shared" si="7"/>
        <v>0</v>
      </c>
      <c r="D59" s="2">
        <f t="shared" si="7"/>
        <v>66.18497141583877</v>
      </c>
      <c r="E59" s="10">
        <f t="shared" si="7"/>
        <v>81.84045871238006</v>
      </c>
      <c r="F59" s="10">
        <f t="shared" si="7"/>
        <v>57.471609396027965</v>
      </c>
      <c r="G59" s="10">
        <f t="shared" si="7"/>
        <v>57.649332328117865</v>
      </c>
      <c r="H59" s="10">
        <f t="shared" si="7"/>
        <v>64.11604551797494</v>
      </c>
      <c r="I59" s="10">
        <f t="shared" si="7"/>
        <v>59.96795607882669</v>
      </c>
      <c r="J59" s="10">
        <f t="shared" si="7"/>
        <v>79.67523685185216</v>
      </c>
      <c r="K59" s="10">
        <f t="shared" si="7"/>
        <v>51.820143102275004</v>
      </c>
      <c r="L59" s="10">
        <f t="shared" si="7"/>
        <v>54.839130445584935</v>
      </c>
      <c r="M59" s="10">
        <f t="shared" si="7"/>
        <v>61.89785558752094</v>
      </c>
      <c r="N59" s="10">
        <f t="shared" si="7"/>
        <v>97.01209453576439</v>
      </c>
      <c r="O59" s="10">
        <f t="shared" si="7"/>
        <v>60.512018562177886</v>
      </c>
      <c r="P59" s="10">
        <f t="shared" si="7"/>
        <v>77.5071271591835</v>
      </c>
      <c r="Q59" s="10">
        <f t="shared" si="7"/>
        <v>79.0259194119193</v>
      </c>
      <c r="R59" s="10">
        <f t="shared" si="7"/>
        <v>54.47573933342109</v>
      </c>
      <c r="S59" s="10">
        <f t="shared" si="7"/>
        <v>42.23784998322123</v>
      </c>
      <c r="T59" s="10">
        <f t="shared" si="7"/>
        <v>64.01697668622887</v>
      </c>
      <c r="U59" s="10">
        <f t="shared" si="7"/>
        <v>53.57804004324449</v>
      </c>
      <c r="V59" s="10">
        <f t="shared" si="7"/>
        <v>63.4552988492668</v>
      </c>
      <c r="W59" s="10">
        <f t="shared" si="7"/>
        <v>83.82436840262497</v>
      </c>
      <c r="X59" s="10">
        <f t="shared" si="7"/>
        <v>0</v>
      </c>
      <c r="Y59" s="10">
        <f t="shared" si="7"/>
        <v>0</v>
      </c>
      <c r="Z59" s="11">
        <f t="shared" si="7"/>
        <v>81.84045871238006</v>
      </c>
    </row>
    <row r="60" spans="1:26" ht="13.5">
      <c r="A60" s="38" t="s">
        <v>32</v>
      </c>
      <c r="B60" s="12">
        <f t="shared" si="7"/>
        <v>60.87538473036601</v>
      </c>
      <c r="C60" s="12">
        <f t="shared" si="7"/>
        <v>0</v>
      </c>
      <c r="D60" s="3">
        <f t="shared" si="7"/>
        <v>66.45345400365282</v>
      </c>
      <c r="E60" s="13">
        <f t="shared" si="7"/>
        <v>61.66441758509228</v>
      </c>
      <c r="F60" s="13">
        <f t="shared" si="7"/>
        <v>116.05078195917733</v>
      </c>
      <c r="G60" s="13">
        <f t="shared" si="7"/>
        <v>99.02871895154699</v>
      </c>
      <c r="H60" s="13">
        <f t="shared" si="7"/>
        <v>32.43348931788261</v>
      </c>
      <c r="I60" s="13">
        <f t="shared" si="7"/>
        <v>78.43982008113954</v>
      </c>
      <c r="J60" s="13">
        <f t="shared" si="7"/>
        <v>66.59161159353316</v>
      </c>
      <c r="K60" s="13">
        <f t="shared" si="7"/>
        <v>58.95938500115477</v>
      </c>
      <c r="L60" s="13">
        <f t="shared" si="7"/>
        <v>38.083631242552265</v>
      </c>
      <c r="M60" s="13">
        <f t="shared" si="7"/>
        <v>54.539170597407086</v>
      </c>
      <c r="N60" s="13">
        <f t="shared" si="7"/>
        <v>108.21546490323249</v>
      </c>
      <c r="O60" s="13">
        <f t="shared" si="7"/>
        <v>66.43718703298416</v>
      </c>
      <c r="P60" s="13">
        <f t="shared" si="7"/>
        <v>38.63783962498081</v>
      </c>
      <c r="Q60" s="13">
        <f t="shared" si="7"/>
        <v>71.13085642297573</v>
      </c>
      <c r="R60" s="13">
        <f t="shared" si="7"/>
        <v>34.9245060216478</v>
      </c>
      <c r="S60" s="13">
        <f t="shared" si="7"/>
        <v>36.34110648649676</v>
      </c>
      <c r="T60" s="13">
        <f t="shared" si="7"/>
        <v>14.0430664727983</v>
      </c>
      <c r="U60" s="13">
        <f t="shared" si="7"/>
        <v>22.664103444530227</v>
      </c>
      <c r="V60" s="13">
        <f t="shared" si="7"/>
        <v>55.58919787351542</v>
      </c>
      <c r="W60" s="13">
        <f t="shared" si="7"/>
        <v>47.53654322828261</v>
      </c>
      <c r="X60" s="13">
        <f t="shared" si="7"/>
        <v>0</v>
      </c>
      <c r="Y60" s="13">
        <f t="shared" si="7"/>
        <v>0</v>
      </c>
      <c r="Z60" s="14">
        <f t="shared" si="7"/>
        <v>61.66441758509228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54.289284049137635</v>
      </c>
      <c r="C64" s="12">
        <f t="shared" si="7"/>
        <v>0</v>
      </c>
      <c r="D64" s="3">
        <f t="shared" si="7"/>
        <v>65.99998996194712</v>
      </c>
      <c r="E64" s="13">
        <f t="shared" si="7"/>
        <v>67.43059590505561</v>
      </c>
      <c r="F64" s="13">
        <f t="shared" si="7"/>
        <v>123.75768628653508</v>
      </c>
      <c r="G64" s="13">
        <f t="shared" si="7"/>
        <v>116.1197951577875</v>
      </c>
      <c r="H64" s="13">
        <f t="shared" si="7"/>
        <v>29.374162987947027</v>
      </c>
      <c r="I64" s="13">
        <f t="shared" si="7"/>
        <v>81.65172643858872</v>
      </c>
      <c r="J64" s="13">
        <f t="shared" si="7"/>
        <v>58.35022980362869</v>
      </c>
      <c r="K64" s="13">
        <f t="shared" si="7"/>
        <v>60.81263084438241</v>
      </c>
      <c r="L64" s="13">
        <f t="shared" si="7"/>
        <v>35.35225571388188</v>
      </c>
      <c r="M64" s="13">
        <f t="shared" si="7"/>
        <v>51.50577884069569</v>
      </c>
      <c r="N64" s="13">
        <f t="shared" si="7"/>
        <v>107.21228174873228</v>
      </c>
      <c r="O64" s="13">
        <f t="shared" si="7"/>
        <v>61.26817518197064</v>
      </c>
      <c r="P64" s="13">
        <f t="shared" si="7"/>
        <v>40.17057793345008</v>
      </c>
      <c r="Q64" s="13">
        <f t="shared" si="7"/>
        <v>69.59478209364528</v>
      </c>
      <c r="R64" s="13">
        <f t="shared" si="7"/>
        <v>21.790060514319155</v>
      </c>
      <c r="S64" s="13">
        <f t="shared" si="7"/>
        <v>52.03141712297058</v>
      </c>
      <c r="T64" s="13">
        <f t="shared" si="7"/>
        <v>13.642425683019457</v>
      </c>
      <c r="U64" s="13">
        <f t="shared" si="7"/>
        <v>21.06056636181778</v>
      </c>
      <c r="V64" s="13">
        <f t="shared" si="7"/>
        <v>54.1396309650374</v>
      </c>
      <c r="W64" s="13">
        <f t="shared" si="7"/>
        <v>40.59234550008801</v>
      </c>
      <c r="X64" s="13">
        <f t="shared" si="7"/>
        <v>0</v>
      </c>
      <c r="Y64" s="13">
        <f t="shared" si="7"/>
        <v>0</v>
      </c>
      <c r="Z64" s="14">
        <f t="shared" si="7"/>
        <v>67.43059590505561</v>
      </c>
    </row>
    <row r="65" spans="1:26" ht="13.5">
      <c r="A65" s="39" t="s">
        <v>107</v>
      </c>
      <c r="B65" s="12">
        <f t="shared" si="7"/>
        <v>74.51155169340126</v>
      </c>
      <c r="C65" s="12">
        <f t="shared" si="7"/>
        <v>0</v>
      </c>
      <c r="D65" s="3">
        <f t="shared" si="7"/>
        <v>68.00013695185316</v>
      </c>
      <c r="E65" s="13">
        <f t="shared" si="7"/>
        <v>52.87482908529958</v>
      </c>
      <c r="F65" s="13">
        <f t="shared" si="7"/>
        <v>102.18186834729825</v>
      </c>
      <c r="G65" s="13">
        <f t="shared" si="7"/>
        <v>75.88690588559895</v>
      </c>
      <c r="H65" s="13">
        <f t="shared" si="7"/>
        <v>39.598913785341914</v>
      </c>
      <c r="I65" s="13">
        <f t="shared" si="7"/>
        <v>72.5558960060797</v>
      </c>
      <c r="J65" s="13">
        <f t="shared" si="7"/>
        <v>83.7561053610885</v>
      </c>
      <c r="K65" s="13">
        <f t="shared" si="7"/>
        <v>55.10288543920537</v>
      </c>
      <c r="L65" s="13">
        <f t="shared" si="7"/>
        <v>43.751403100943605</v>
      </c>
      <c r="M65" s="13">
        <f t="shared" si="7"/>
        <v>60.84732109812118</v>
      </c>
      <c r="N65" s="13">
        <f t="shared" si="7"/>
        <v>110.29713151853542</v>
      </c>
      <c r="O65" s="13">
        <f t="shared" si="7"/>
        <v>77.13999884010903</v>
      </c>
      <c r="P65" s="13">
        <f t="shared" si="7"/>
        <v>35.4655841096089</v>
      </c>
      <c r="Q65" s="13">
        <f t="shared" si="7"/>
        <v>74.31324521228284</v>
      </c>
      <c r="R65" s="13">
        <f t="shared" si="7"/>
        <v>0</v>
      </c>
      <c r="S65" s="13">
        <f t="shared" si="7"/>
        <v>22.07644245771137</v>
      </c>
      <c r="T65" s="13">
        <f t="shared" si="7"/>
        <v>14.854475966485376</v>
      </c>
      <c r="U65" s="13">
        <f t="shared" si="7"/>
        <v>26.426426426426424</v>
      </c>
      <c r="V65" s="13">
        <f t="shared" si="7"/>
        <v>58.606981994263464</v>
      </c>
      <c r="W65" s="13">
        <f t="shared" si="7"/>
        <v>71.22190424243283</v>
      </c>
      <c r="X65" s="13">
        <f t="shared" si="7"/>
        <v>0</v>
      </c>
      <c r="Y65" s="13">
        <f t="shared" si="7"/>
        <v>0</v>
      </c>
      <c r="Z65" s="14">
        <f t="shared" si="7"/>
        <v>52.87482908529958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32964857</v>
      </c>
      <c r="C67" s="24"/>
      <c r="D67" s="25">
        <v>36216155</v>
      </c>
      <c r="E67" s="26">
        <v>38814770</v>
      </c>
      <c r="F67" s="26">
        <v>3281238</v>
      </c>
      <c r="G67" s="26">
        <v>3253508</v>
      </c>
      <c r="H67" s="26">
        <v>3760831</v>
      </c>
      <c r="I67" s="26">
        <v>10295577</v>
      </c>
      <c r="J67" s="26">
        <v>3451073</v>
      </c>
      <c r="K67" s="26">
        <v>3580430</v>
      </c>
      <c r="L67" s="26">
        <v>3509808</v>
      </c>
      <c r="M67" s="26">
        <v>10541311</v>
      </c>
      <c r="N67" s="26">
        <v>3504475</v>
      </c>
      <c r="O67" s="26">
        <v>3250939</v>
      </c>
      <c r="P67" s="26">
        <v>3516126</v>
      </c>
      <c r="Q67" s="26">
        <v>10271540</v>
      </c>
      <c r="R67" s="26">
        <v>2686539</v>
      </c>
      <c r="S67" s="26">
        <v>3404482</v>
      </c>
      <c r="T67" s="26">
        <v>4131617</v>
      </c>
      <c r="U67" s="26">
        <v>10222638</v>
      </c>
      <c r="V67" s="26">
        <v>41331066</v>
      </c>
      <c r="W67" s="26">
        <v>36216163</v>
      </c>
      <c r="X67" s="26"/>
      <c r="Y67" s="25"/>
      <c r="Z67" s="27">
        <v>38814770</v>
      </c>
    </row>
    <row r="68" spans="1:26" ht="13.5" hidden="1">
      <c r="A68" s="37" t="s">
        <v>31</v>
      </c>
      <c r="B68" s="19">
        <v>21377512</v>
      </c>
      <c r="C68" s="19"/>
      <c r="D68" s="20">
        <v>25482294</v>
      </c>
      <c r="E68" s="21">
        <v>26100015</v>
      </c>
      <c r="F68" s="21">
        <v>2301994</v>
      </c>
      <c r="G68" s="21">
        <v>2368978</v>
      </c>
      <c r="H68" s="21">
        <v>2709523</v>
      </c>
      <c r="I68" s="21">
        <v>7380495</v>
      </c>
      <c r="J68" s="21">
        <v>2386724</v>
      </c>
      <c r="K68" s="21">
        <v>2518758</v>
      </c>
      <c r="L68" s="21">
        <v>2414938</v>
      </c>
      <c r="M68" s="21">
        <v>7320420</v>
      </c>
      <c r="N68" s="21">
        <v>2408443</v>
      </c>
      <c r="O68" s="21">
        <v>2142852</v>
      </c>
      <c r="P68" s="21">
        <v>2400676</v>
      </c>
      <c r="Q68" s="21">
        <v>6951971</v>
      </c>
      <c r="R68" s="21">
        <v>2400676</v>
      </c>
      <c r="S68" s="21">
        <v>2398865</v>
      </c>
      <c r="T68" s="21">
        <v>2399526</v>
      </c>
      <c r="U68" s="21">
        <v>7199067</v>
      </c>
      <c r="V68" s="21">
        <v>28851953</v>
      </c>
      <c r="W68" s="21">
        <v>25482294</v>
      </c>
      <c r="X68" s="21"/>
      <c r="Y68" s="20"/>
      <c r="Z68" s="23">
        <v>26100015</v>
      </c>
    </row>
    <row r="69" spans="1:26" ht="13.5" hidden="1">
      <c r="A69" s="38" t="s">
        <v>32</v>
      </c>
      <c r="B69" s="19">
        <v>4856973</v>
      </c>
      <c r="C69" s="19"/>
      <c r="D69" s="20">
        <v>7472039</v>
      </c>
      <c r="E69" s="21">
        <v>5760129</v>
      </c>
      <c r="F69" s="21">
        <v>385570</v>
      </c>
      <c r="G69" s="21">
        <v>324211</v>
      </c>
      <c r="H69" s="21">
        <v>460302</v>
      </c>
      <c r="I69" s="21">
        <v>1170083</v>
      </c>
      <c r="J69" s="21">
        <v>424133</v>
      </c>
      <c r="K69" s="21">
        <v>424326</v>
      </c>
      <c r="L69" s="21">
        <v>424626</v>
      </c>
      <c r="M69" s="21">
        <v>1273085</v>
      </c>
      <c r="N69" s="21">
        <v>424626</v>
      </c>
      <c r="O69" s="21">
        <v>423567</v>
      </c>
      <c r="P69" s="21">
        <v>423445</v>
      </c>
      <c r="Q69" s="21">
        <v>1271638</v>
      </c>
      <c r="R69" s="21">
        <v>285387</v>
      </c>
      <c r="S69" s="21">
        <v>263085</v>
      </c>
      <c r="T69" s="21">
        <v>823239</v>
      </c>
      <c r="U69" s="21">
        <v>1371711</v>
      </c>
      <c r="V69" s="21">
        <v>5086517</v>
      </c>
      <c r="W69" s="21">
        <v>7472041</v>
      </c>
      <c r="X69" s="21"/>
      <c r="Y69" s="20"/>
      <c r="Z69" s="23">
        <v>5760129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3275127</v>
      </c>
      <c r="C73" s="19"/>
      <c r="D73" s="20">
        <v>5778013</v>
      </c>
      <c r="E73" s="21">
        <v>3478289</v>
      </c>
      <c r="F73" s="21">
        <v>247844</v>
      </c>
      <c r="G73" s="21">
        <v>186485</v>
      </c>
      <c r="H73" s="21">
        <v>322576</v>
      </c>
      <c r="I73" s="21">
        <v>756905</v>
      </c>
      <c r="J73" s="21">
        <v>286549</v>
      </c>
      <c r="K73" s="21">
        <v>286600</v>
      </c>
      <c r="L73" s="21">
        <v>286539</v>
      </c>
      <c r="M73" s="21">
        <v>859688</v>
      </c>
      <c r="N73" s="21">
        <v>286539</v>
      </c>
      <c r="O73" s="21">
        <v>285623</v>
      </c>
      <c r="P73" s="21">
        <v>285500</v>
      </c>
      <c r="Q73" s="21">
        <v>857662</v>
      </c>
      <c r="R73" s="21">
        <v>285387</v>
      </c>
      <c r="S73" s="21">
        <v>125282</v>
      </c>
      <c r="T73" s="21">
        <v>551119</v>
      </c>
      <c r="U73" s="21">
        <v>961788</v>
      </c>
      <c r="V73" s="21">
        <v>3436043</v>
      </c>
      <c r="W73" s="21">
        <v>5778013</v>
      </c>
      <c r="X73" s="21"/>
      <c r="Y73" s="20"/>
      <c r="Z73" s="23">
        <v>3478289</v>
      </c>
    </row>
    <row r="74" spans="1:26" ht="13.5" hidden="1">
      <c r="A74" s="39" t="s">
        <v>107</v>
      </c>
      <c r="B74" s="19">
        <v>1581846</v>
      </c>
      <c r="C74" s="19"/>
      <c r="D74" s="20">
        <v>1694026</v>
      </c>
      <c r="E74" s="21">
        <v>2281840</v>
      </c>
      <c r="F74" s="21">
        <v>137726</v>
      </c>
      <c r="G74" s="21">
        <v>137726</v>
      </c>
      <c r="H74" s="21">
        <v>137726</v>
      </c>
      <c r="I74" s="21">
        <v>413178</v>
      </c>
      <c r="J74" s="21">
        <v>137584</v>
      </c>
      <c r="K74" s="21">
        <v>137726</v>
      </c>
      <c r="L74" s="21">
        <v>138087</v>
      </c>
      <c r="M74" s="21">
        <v>413397</v>
      </c>
      <c r="N74" s="21">
        <v>138087</v>
      </c>
      <c r="O74" s="21">
        <v>137944</v>
      </c>
      <c r="P74" s="21">
        <v>137945</v>
      </c>
      <c r="Q74" s="21">
        <v>413976</v>
      </c>
      <c r="R74" s="21"/>
      <c r="S74" s="21">
        <v>137803</v>
      </c>
      <c r="T74" s="21">
        <v>272120</v>
      </c>
      <c r="U74" s="21">
        <v>409923</v>
      </c>
      <c r="V74" s="21">
        <v>1650474</v>
      </c>
      <c r="W74" s="21">
        <v>1694028</v>
      </c>
      <c r="X74" s="21"/>
      <c r="Y74" s="20"/>
      <c r="Z74" s="23">
        <v>2281840</v>
      </c>
    </row>
    <row r="75" spans="1:26" ht="13.5" hidden="1">
      <c r="A75" s="40" t="s">
        <v>110</v>
      </c>
      <c r="B75" s="28">
        <v>6730372</v>
      </c>
      <c r="C75" s="28"/>
      <c r="D75" s="29">
        <v>3261822</v>
      </c>
      <c r="E75" s="30">
        <v>6954626</v>
      </c>
      <c r="F75" s="30">
        <v>593674</v>
      </c>
      <c r="G75" s="30">
        <v>560319</v>
      </c>
      <c r="H75" s="30">
        <v>591006</v>
      </c>
      <c r="I75" s="30">
        <v>1744999</v>
      </c>
      <c r="J75" s="30">
        <v>640216</v>
      </c>
      <c r="K75" s="30">
        <v>637346</v>
      </c>
      <c r="L75" s="30">
        <v>670244</v>
      </c>
      <c r="M75" s="30">
        <v>1947806</v>
      </c>
      <c r="N75" s="30">
        <v>671406</v>
      </c>
      <c r="O75" s="30">
        <v>684520</v>
      </c>
      <c r="P75" s="30">
        <v>692005</v>
      </c>
      <c r="Q75" s="30">
        <v>2047931</v>
      </c>
      <c r="R75" s="30">
        <v>476</v>
      </c>
      <c r="S75" s="30">
        <v>742532</v>
      </c>
      <c r="T75" s="30">
        <v>908852</v>
      </c>
      <c r="U75" s="30">
        <v>1651860</v>
      </c>
      <c r="V75" s="30">
        <v>7392596</v>
      </c>
      <c r="W75" s="30">
        <v>3261828</v>
      </c>
      <c r="X75" s="30"/>
      <c r="Y75" s="29"/>
      <c r="Z75" s="31">
        <v>6954626</v>
      </c>
    </row>
    <row r="76" spans="1:26" ht="13.5" hidden="1">
      <c r="A76" s="42" t="s">
        <v>287</v>
      </c>
      <c r="B76" s="32">
        <v>15135867</v>
      </c>
      <c r="C76" s="32"/>
      <c r="D76" s="33">
        <v>21830877</v>
      </c>
      <c r="E76" s="34">
        <v>24912322</v>
      </c>
      <c r="F76" s="34">
        <v>1770450</v>
      </c>
      <c r="G76" s="34">
        <v>1686762</v>
      </c>
      <c r="H76" s="34">
        <v>1886531</v>
      </c>
      <c r="I76" s="34">
        <v>5343743</v>
      </c>
      <c r="J76" s="34">
        <v>2184065</v>
      </c>
      <c r="K76" s="34">
        <v>1555404</v>
      </c>
      <c r="L76" s="34">
        <v>1486044</v>
      </c>
      <c r="M76" s="34">
        <v>5225513</v>
      </c>
      <c r="N76" s="34">
        <v>2795992</v>
      </c>
      <c r="O76" s="34">
        <v>1578089</v>
      </c>
      <c r="P76" s="34">
        <v>2024305</v>
      </c>
      <c r="Q76" s="34">
        <v>6398386</v>
      </c>
      <c r="R76" s="34">
        <v>1407456</v>
      </c>
      <c r="S76" s="34">
        <v>1108837</v>
      </c>
      <c r="T76" s="34">
        <v>1651712</v>
      </c>
      <c r="U76" s="34">
        <v>4168005</v>
      </c>
      <c r="V76" s="34">
        <v>21135647</v>
      </c>
      <c r="W76" s="34">
        <v>24912322</v>
      </c>
      <c r="X76" s="34"/>
      <c r="Y76" s="33"/>
      <c r="Z76" s="35">
        <v>24912322</v>
      </c>
    </row>
    <row r="77" spans="1:26" ht="13.5" hidden="1">
      <c r="A77" s="37" t="s">
        <v>31</v>
      </c>
      <c r="B77" s="19">
        <v>12179166</v>
      </c>
      <c r="C77" s="19"/>
      <c r="D77" s="20">
        <v>16865449</v>
      </c>
      <c r="E77" s="21">
        <v>21360372</v>
      </c>
      <c r="F77" s="21">
        <v>1322993</v>
      </c>
      <c r="G77" s="21">
        <v>1365700</v>
      </c>
      <c r="H77" s="21">
        <v>1737239</v>
      </c>
      <c r="I77" s="21">
        <v>4425932</v>
      </c>
      <c r="J77" s="21">
        <v>1901628</v>
      </c>
      <c r="K77" s="21">
        <v>1305224</v>
      </c>
      <c r="L77" s="21">
        <v>1324331</v>
      </c>
      <c r="M77" s="21">
        <v>4531183</v>
      </c>
      <c r="N77" s="21">
        <v>2336481</v>
      </c>
      <c r="O77" s="21">
        <v>1296683</v>
      </c>
      <c r="P77" s="21">
        <v>1860695</v>
      </c>
      <c r="Q77" s="21">
        <v>5493859</v>
      </c>
      <c r="R77" s="21">
        <v>1307786</v>
      </c>
      <c r="S77" s="21">
        <v>1013229</v>
      </c>
      <c r="T77" s="21">
        <v>1536104</v>
      </c>
      <c r="U77" s="21">
        <v>3857119</v>
      </c>
      <c r="V77" s="21">
        <v>18308093</v>
      </c>
      <c r="W77" s="21">
        <v>21360372</v>
      </c>
      <c r="X77" s="21"/>
      <c r="Y77" s="20"/>
      <c r="Z77" s="23">
        <v>21360372</v>
      </c>
    </row>
    <row r="78" spans="1:26" ht="13.5" hidden="1">
      <c r="A78" s="38" t="s">
        <v>32</v>
      </c>
      <c r="B78" s="19">
        <v>2956701</v>
      </c>
      <c r="C78" s="19"/>
      <c r="D78" s="20">
        <v>4965428</v>
      </c>
      <c r="E78" s="21">
        <v>3551950</v>
      </c>
      <c r="F78" s="21">
        <v>447457</v>
      </c>
      <c r="G78" s="21">
        <v>321062</v>
      </c>
      <c r="H78" s="21">
        <v>149292</v>
      </c>
      <c r="I78" s="21">
        <v>917811</v>
      </c>
      <c r="J78" s="21">
        <v>282437</v>
      </c>
      <c r="K78" s="21">
        <v>250180</v>
      </c>
      <c r="L78" s="21">
        <v>161713</v>
      </c>
      <c r="M78" s="21">
        <v>694330</v>
      </c>
      <c r="N78" s="21">
        <v>459511</v>
      </c>
      <c r="O78" s="21">
        <v>281406</v>
      </c>
      <c r="P78" s="21">
        <v>163610</v>
      </c>
      <c r="Q78" s="21">
        <v>904527</v>
      </c>
      <c r="R78" s="21">
        <v>99670</v>
      </c>
      <c r="S78" s="21">
        <v>95608</v>
      </c>
      <c r="T78" s="21">
        <v>115608</v>
      </c>
      <c r="U78" s="21">
        <v>310886</v>
      </c>
      <c r="V78" s="21">
        <v>2827554</v>
      </c>
      <c r="W78" s="21">
        <v>3551950</v>
      </c>
      <c r="X78" s="21"/>
      <c r="Y78" s="20"/>
      <c r="Z78" s="23">
        <v>3551950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1778043</v>
      </c>
      <c r="C82" s="19"/>
      <c r="D82" s="20">
        <v>3813488</v>
      </c>
      <c r="E82" s="21">
        <v>2345431</v>
      </c>
      <c r="F82" s="21">
        <v>306726</v>
      </c>
      <c r="G82" s="21">
        <v>216546</v>
      </c>
      <c r="H82" s="21">
        <v>94754</v>
      </c>
      <c r="I82" s="21">
        <v>618026</v>
      </c>
      <c r="J82" s="21">
        <v>167202</v>
      </c>
      <c r="K82" s="21">
        <v>174289</v>
      </c>
      <c r="L82" s="21">
        <v>101298</v>
      </c>
      <c r="M82" s="21">
        <v>442789</v>
      </c>
      <c r="N82" s="21">
        <v>307205</v>
      </c>
      <c r="O82" s="21">
        <v>174996</v>
      </c>
      <c r="P82" s="21">
        <v>114687</v>
      </c>
      <c r="Q82" s="21">
        <v>596888</v>
      </c>
      <c r="R82" s="21">
        <v>62186</v>
      </c>
      <c r="S82" s="21">
        <v>65186</v>
      </c>
      <c r="T82" s="21">
        <v>75186</v>
      </c>
      <c r="U82" s="21">
        <v>202558</v>
      </c>
      <c r="V82" s="21">
        <v>1860261</v>
      </c>
      <c r="W82" s="21">
        <v>2345431</v>
      </c>
      <c r="X82" s="21"/>
      <c r="Y82" s="20"/>
      <c r="Z82" s="23">
        <v>2345431</v>
      </c>
    </row>
    <row r="83" spans="1:26" ht="13.5" hidden="1">
      <c r="A83" s="39" t="s">
        <v>107</v>
      </c>
      <c r="B83" s="19">
        <v>1178658</v>
      </c>
      <c r="C83" s="19"/>
      <c r="D83" s="20">
        <v>1151940</v>
      </c>
      <c r="E83" s="21">
        <v>1206519</v>
      </c>
      <c r="F83" s="21">
        <v>140731</v>
      </c>
      <c r="G83" s="21">
        <v>104516</v>
      </c>
      <c r="H83" s="21">
        <v>54538</v>
      </c>
      <c r="I83" s="21">
        <v>299785</v>
      </c>
      <c r="J83" s="21">
        <v>115235</v>
      </c>
      <c r="K83" s="21">
        <v>75891</v>
      </c>
      <c r="L83" s="21">
        <v>60415</v>
      </c>
      <c r="M83" s="21">
        <v>251541</v>
      </c>
      <c r="N83" s="21">
        <v>152306</v>
      </c>
      <c r="O83" s="21">
        <v>106410</v>
      </c>
      <c r="P83" s="21">
        <v>48923</v>
      </c>
      <c r="Q83" s="21">
        <v>307639</v>
      </c>
      <c r="R83" s="21">
        <v>37484</v>
      </c>
      <c r="S83" s="21">
        <v>30422</v>
      </c>
      <c r="T83" s="21">
        <v>40422</v>
      </c>
      <c r="U83" s="21">
        <v>108328</v>
      </c>
      <c r="V83" s="21">
        <v>967293</v>
      </c>
      <c r="W83" s="21">
        <v>1206519</v>
      </c>
      <c r="X83" s="21"/>
      <c r="Y83" s="20"/>
      <c r="Z83" s="23">
        <v>1206519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4596351</v>
      </c>
      <c r="D5" s="357">
        <f t="shared" si="0"/>
        <v>0</v>
      </c>
      <c r="E5" s="356">
        <f t="shared" si="0"/>
        <v>7500000</v>
      </c>
      <c r="F5" s="358">
        <f t="shared" si="0"/>
        <v>14809507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250877</v>
      </c>
      <c r="R5" s="358">
        <f t="shared" si="0"/>
        <v>250877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250877</v>
      </c>
      <c r="X5" s="356">
        <f t="shared" si="0"/>
        <v>14809507</v>
      </c>
      <c r="Y5" s="358">
        <f t="shared" si="0"/>
        <v>-14558630</v>
      </c>
      <c r="Z5" s="359">
        <f>+IF(X5&lt;&gt;0,+(Y5/X5)*100,0)</f>
        <v>-98.30597331835557</v>
      </c>
      <c r="AA5" s="360">
        <f>+AA6+AA8+AA11+AA13+AA15</f>
        <v>14809507</v>
      </c>
    </row>
    <row r="6" spans="1:27" ht="13.5">
      <c r="A6" s="361" t="s">
        <v>205</v>
      </c>
      <c r="B6" s="142"/>
      <c r="C6" s="60">
        <f>+C7</f>
        <v>2596351</v>
      </c>
      <c r="D6" s="340">
        <f aca="true" t="shared" si="1" ref="D6:AA6">+D7</f>
        <v>0</v>
      </c>
      <c r="E6" s="60">
        <f t="shared" si="1"/>
        <v>6500000</v>
      </c>
      <c r="F6" s="59">
        <f t="shared" si="1"/>
        <v>11809507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11809507</v>
      </c>
      <c r="Y6" s="59">
        <f t="shared" si="1"/>
        <v>-11809507</v>
      </c>
      <c r="Z6" s="61">
        <f>+IF(X6&lt;&gt;0,+(Y6/X6)*100,0)</f>
        <v>-100</v>
      </c>
      <c r="AA6" s="62">
        <f t="shared" si="1"/>
        <v>11809507</v>
      </c>
    </row>
    <row r="7" spans="1:27" ht="13.5">
      <c r="A7" s="291" t="s">
        <v>229</v>
      </c>
      <c r="B7" s="142"/>
      <c r="C7" s="60">
        <v>2596351</v>
      </c>
      <c r="D7" s="340"/>
      <c r="E7" s="60">
        <v>6500000</v>
      </c>
      <c r="F7" s="59">
        <v>11809507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11809507</v>
      </c>
      <c r="Y7" s="59">
        <v>-11809507</v>
      </c>
      <c r="Z7" s="61">
        <v>-100</v>
      </c>
      <c r="AA7" s="62">
        <v>11809507</v>
      </c>
    </row>
    <row r="8" spans="1:27" ht="13.5">
      <c r="A8" s="361" t="s">
        <v>206</v>
      </c>
      <c r="B8" s="142"/>
      <c r="C8" s="60">
        <f aca="true" t="shared" si="2" ref="C8:Y8">SUM(C9:C10)</f>
        <v>400000</v>
      </c>
      <c r="D8" s="340">
        <f t="shared" si="2"/>
        <v>0</v>
      </c>
      <c r="E8" s="60">
        <f t="shared" si="2"/>
        <v>1000000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500000</v>
      </c>
      <c r="Y8" s="59">
        <f t="shared" si="2"/>
        <v>-500000</v>
      </c>
      <c r="Z8" s="61">
        <f>+IF(X8&lt;&gt;0,+(Y8/X8)*100,0)</f>
        <v>-100</v>
      </c>
      <c r="AA8" s="62">
        <f>SUM(AA9:AA10)</f>
        <v>500000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>
        <v>400000</v>
      </c>
      <c r="D10" s="340"/>
      <c r="E10" s="60">
        <v>1000000</v>
      </c>
      <c r="F10" s="59">
        <v>500000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500000</v>
      </c>
      <c r="Y10" s="59">
        <v>-500000</v>
      </c>
      <c r="Z10" s="61">
        <v>-100</v>
      </c>
      <c r="AA10" s="62">
        <v>500000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1600000</v>
      </c>
      <c r="D15" s="340">
        <f t="shared" si="5"/>
        <v>0</v>
      </c>
      <c r="E15" s="60">
        <f t="shared" si="5"/>
        <v>0</v>
      </c>
      <c r="F15" s="59">
        <f t="shared" si="5"/>
        <v>2500000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250877</v>
      </c>
      <c r="R15" s="59">
        <f t="shared" si="5"/>
        <v>250877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250877</v>
      </c>
      <c r="X15" s="60">
        <f t="shared" si="5"/>
        <v>2500000</v>
      </c>
      <c r="Y15" s="59">
        <f t="shared" si="5"/>
        <v>-2249123</v>
      </c>
      <c r="Z15" s="61">
        <f>+IF(X15&lt;&gt;0,+(Y15/X15)*100,0)</f>
        <v>-89.96492</v>
      </c>
      <c r="AA15" s="62">
        <f>SUM(AA16:AA20)</f>
        <v>2500000</v>
      </c>
    </row>
    <row r="16" spans="1:27" ht="13.5">
      <c r="A16" s="291" t="s">
        <v>234</v>
      </c>
      <c r="B16" s="300"/>
      <c r="C16" s="60">
        <v>1600000</v>
      </c>
      <c r="D16" s="340"/>
      <c r="E16" s="60"/>
      <c r="F16" s="59">
        <v>2500000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250877</v>
      </c>
      <c r="R16" s="59">
        <v>250877</v>
      </c>
      <c r="S16" s="59"/>
      <c r="T16" s="60"/>
      <c r="U16" s="60"/>
      <c r="V16" s="59"/>
      <c r="W16" s="59">
        <v>250877</v>
      </c>
      <c r="X16" s="60">
        <v>2500000</v>
      </c>
      <c r="Y16" s="59">
        <v>-2249123</v>
      </c>
      <c r="Z16" s="61">
        <v>-89.96</v>
      </c>
      <c r="AA16" s="62">
        <v>2500000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480000</v>
      </c>
      <c r="D22" s="344">
        <f t="shared" si="6"/>
        <v>0</v>
      </c>
      <c r="E22" s="343">
        <f t="shared" si="6"/>
        <v>2150000</v>
      </c>
      <c r="F22" s="345">
        <f t="shared" si="6"/>
        <v>2580531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2580531</v>
      </c>
      <c r="Y22" s="345">
        <f t="shared" si="6"/>
        <v>-2580531</v>
      </c>
      <c r="Z22" s="336">
        <f>+IF(X22&lt;&gt;0,+(Y22/X22)*100,0)</f>
        <v>-100</v>
      </c>
      <c r="AA22" s="350">
        <f>SUM(AA23:AA32)</f>
        <v>2580531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100000</v>
      </c>
      <c r="D24" s="340"/>
      <c r="E24" s="60">
        <v>200000</v>
      </c>
      <c r="F24" s="59">
        <v>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50000</v>
      </c>
      <c r="Y24" s="59">
        <v>-50000</v>
      </c>
      <c r="Z24" s="61">
        <v>-100</v>
      </c>
      <c r="AA24" s="62">
        <v>50000</v>
      </c>
    </row>
    <row r="25" spans="1:27" ht="13.5">
      <c r="A25" s="361" t="s">
        <v>239</v>
      </c>
      <c r="B25" s="142"/>
      <c r="C25" s="60"/>
      <c r="D25" s="340"/>
      <c r="E25" s="60">
        <v>850000</v>
      </c>
      <c r="F25" s="59">
        <v>850000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850000</v>
      </c>
      <c r="Y25" s="59">
        <v>-850000</v>
      </c>
      <c r="Z25" s="61">
        <v>-100</v>
      </c>
      <c r="AA25" s="62">
        <v>850000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380000</v>
      </c>
      <c r="D32" s="340"/>
      <c r="E32" s="60">
        <v>1100000</v>
      </c>
      <c r="F32" s="59">
        <v>1680531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1680531</v>
      </c>
      <c r="Y32" s="59">
        <v>-1680531</v>
      </c>
      <c r="Z32" s="61">
        <v>-100</v>
      </c>
      <c r="AA32" s="62">
        <v>1680531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1450000</v>
      </c>
      <c r="D40" s="344">
        <f t="shared" si="9"/>
        <v>0</v>
      </c>
      <c r="E40" s="343">
        <f t="shared" si="9"/>
        <v>2968828</v>
      </c>
      <c r="F40" s="345">
        <f t="shared" si="9"/>
        <v>3042548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217502</v>
      </c>
      <c r="R40" s="345">
        <f t="shared" si="9"/>
        <v>217502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217502</v>
      </c>
      <c r="X40" s="343">
        <f t="shared" si="9"/>
        <v>3042548</v>
      </c>
      <c r="Y40" s="345">
        <f t="shared" si="9"/>
        <v>-2825046</v>
      </c>
      <c r="Z40" s="336">
        <f>+IF(X40&lt;&gt;0,+(Y40/X40)*100,0)</f>
        <v>-92.85132066938631</v>
      </c>
      <c r="AA40" s="350">
        <f>SUM(AA41:AA49)</f>
        <v>3042548</v>
      </c>
    </row>
    <row r="41" spans="1:27" ht="13.5">
      <c r="A41" s="361" t="s">
        <v>248</v>
      </c>
      <c r="B41" s="142"/>
      <c r="C41" s="362"/>
      <c r="D41" s="363"/>
      <c r="E41" s="362">
        <v>598828</v>
      </c>
      <c r="F41" s="364">
        <v>622828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145302</v>
      </c>
      <c r="R41" s="364">
        <v>145302</v>
      </c>
      <c r="S41" s="364"/>
      <c r="T41" s="362"/>
      <c r="U41" s="362"/>
      <c r="V41" s="364"/>
      <c r="W41" s="364">
        <v>145302</v>
      </c>
      <c r="X41" s="362">
        <v>622828</v>
      </c>
      <c r="Y41" s="364">
        <v>-477526</v>
      </c>
      <c r="Z41" s="365">
        <v>-76.67</v>
      </c>
      <c r="AA41" s="366">
        <v>622828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420000</v>
      </c>
      <c r="F43" s="370">
        <v>220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220</v>
      </c>
      <c r="Y43" s="370">
        <v>-220</v>
      </c>
      <c r="Z43" s="371">
        <v>-100</v>
      </c>
      <c r="AA43" s="303">
        <v>220</v>
      </c>
    </row>
    <row r="44" spans="1:27" ht="13.5">
      <c r="A44" s="361" t="s">
        <v>251</v>
      </c>
      <c r="B44" s="136"/>
      <c r="C44" s="60"/>
      <c r="D44" s="368"/>
      <c r="E44" s="54"/>
      <c r="F44" s="53">
        <v>150800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150800</v>
      </c>
      <c r="Y44" s="53">
        <v>-150800</v>
      </c>
      <c r="Z44" s="94">
        <v>-100</v>
      </c>
      <c r="AA44" s="95">
        <v>150800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1450000</v>
      </c>
      <c r="D48" s="368"/>
      <c r="E48" s="54">
        <v>1450000</v>
      </c>
      <c r="F48" s="53">
        <v>2168700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72200</v>
      </c>
      <c r="R48" s="53">
        <v>72200</v>
      </c>
      <c r="S48" s="53"/>
      <c r="T48" s="54"/>
      <c r="U48" s="54"/>
      <c r="V48" s="53"/>
      <c r="W48" s="53">
        <v>72200</v>
      </c>
      <c r="X48" s="54">
        <v>2168700</v>
      </c>
      <c r="Y48" s="53">
        <v>-2096500</v>
      </c>
      <c r="Z48" s="94">
        <v>-96.67</v>
      </c>
      <c r="AA48" s="95">
        <v>2168700</v>
      </c>
    </row>
    <row r="49" spans="1:27" ht="13.5">
      <c r="A49" s="361" t="s">
        <v>93</v>
      </c>
      <c r="B49" s="136"/>
      <c r="C49" s="54"/>
      <c r="D49" s="368"/>
      <c r="E49" s="54">
        <v>500000</v>
      </c>
      <c r="F49" s="53">
        <v>100000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</v>
      </c>
      <c r="Y49" s="53">
        <v>-100000</v>
      </c>
      <c r="Z49" s="94">
        <v>-100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6526351</v>
      </c>
      <c r="D60" s="346">
        <f t="shared" si="14"/>
        <v>0</v>
      </c>
      <c r="E60" s="219">
        <f t="shared" si="14"/>
        <v>12618828</v>
      </c>
      <c r="F60" s="264">
        <f t="shared" si="14"/>
        <v>20432586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468379</v>
      </c>
      <c r="R60" s="264">
        <f t="shared" si="14"/>
        <v>468379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468379</v>
      </c>
      <c r="X60" s="219">
        <f t="shared" si="14"/>
        <v>20432586</v>
      </c>
      <c r="Y60" s="264">
        <f t="shared" si="14"/>
        <v>-19964207</v>
      </c>
      <c r="Z60" s="337">
        <f>+IF(X60&lt;&gt;0,+(Y60/X60)*100,0)</f>
        <v>-97.70768614408377</v>
      </c>
      <c r="AA60" s="232">
        <f>+AA57+AA54+AA51+AA40+AA37+AA34+AA22+AA5</f>
        <v>20432586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118087025</v>
      </c>
      <c r="D5" s="153">
        <f>SUM(D6:D8)</f>
        <v>0</v>
      </c>
      <c r="E5" s="154">
        <f t="shared" si="0"/>
        <v>108310020</v>
      </c>
      <c r="F5" s="100">
        <f t="shared" si="0"/>
        <v>113924534</v>
      </c>
      <c r="G5" s="100">
        <f t="shared" si="0"/>
        <v>51544773</v>
      </c>
      <c r="H5" s="100">
        <f t="shared" si="0"/>
        <v>3146834</v>
      </c>
      <c r="I5" s="100">
        <f t="shared" si="0"/>
        <v>3891555</v>
      </c>
      <c r="J5" s="100">
        <f t="shared" si="0"/>
        <v>58583162</v>
      </c>
      <c r="K5" s="100">
        <f t="shared" si="0"/>
        <v>3202480</v>
      </c>
      <c r="L5" s="100">
        <f t="shared" si="0"/>
        <v>4329608</v>
      </c>
      <c r="M5" s="100">
        <f t="shared" si="0"/>
        <v>18689031</v>
      </c>
      <c r="N5" s="100">
        <f t="shared" si="0"/>
        <v>26221119</v>
      </c>
      <c r="O5" s="100">
        <f t="shared" si="0"/>
        <v>3375284</v>
      </c>
      <c r="P5" s="100">
        <f t="shared" si="0"/>
        <v>-8654276</v>
      </c>
      <c r="Q5" s="100">
        <f t="shared" si="0"/>
        <v>32403963</v>
      </c>
      <c r="R5" s="100">
        <f t="shared" si="0"/>
        <v>27124971</v>
      </c>
      <c r="S5" s="100">
        <f t="shared" si="0"/>
        <v>2965882</v>
      </c>
      <c r="T5" s="100">
        <f t="shared" si="0"/>
        <v>3581302</v>
      </c>
      <c r="U5" s="100">
        <f t="shared" si="0"/>
        <v>2276794</v>
      </c>
      <c r="V5" s="100">
        <f t="shared" si="0"/>
        <v>8823978</v>
      </c>
      <c r="W5" s="100">
        <f t="shared" si="0"/>
        <v>120753230</v>
      </c>
      <c r="X5" s="100">
        <f t="shared" si="0"/>
        <v>108310018</v>
      </c>
      <c r="Y5" s="100">
        <f t="shared" si="0"/>
        <v>12443212</v>
      </c>
      <c r="Z5" s="137">
        <f>+IF(X5&lt;&gt;0,+(Y5/X5)*100,0)</f>
        <v>11.488514386545482</v>
      </c>
      <c r="AA5" s="153">
        <f>SUM(AA6:AA8)</f>
        <v>113924534</v>
      </c>
    </row>
    <row r="6" spans="1:27" ht="13.5">
      <c r="A6" s="138" t="s">
        <v>75</v>
      </c>
      <c r="B6" s="136"/>
      <c r="C6" s="155"/>
      <c r="D6" s="155"/>
      <c r="E6" s="156">
        <v>22338307</v>
      </c>
      <c r="F6" s="60">
        <v>22338307</v>
      </c>
      <c r="G6" s="60"/>
      <c r="H6" s="60"/>
      <c r="I6" s="60"/>
      <c r="J6" s="60"/>
      <c r="K6" s="60"/>
      <c r="L6" s="60"/>
      <c r="M6" s="60">
        <v>22338308</v>
      </c>
      <c r="N6" s="60">
        <v>22338308</v>
      </c>
      <c r="O6" s="60"/>
      <c r="P6" s="60"/>
      <c r="Q6" s="60"/>
      <c r="R6" s="60"/>
      <c r="S6" s="60"/>
      <c r="T6" s="60"/>
      <c r="U6" s="60"/>
      <c r="V6" s="60"/>
      <c r="W6" s="60">
        <v>22338308</v>
      </c>
      <c r="X6" s="60">
        <v>22338307</v>
      </c>
      <c r="Y6" s="60">
        <v>1</v>
      </c>
      <c r="Z6" s="140">
        <v>0</v>
      </c>
      <c r="AA6" s="155">
        <v>22338307</v>
      </c>
    </row>
    <row r="7" spans="1:27" ht="13.5">
      <c r="A7" s="138" t="s">
        <v>76</v>
      </c>
      <c r="B7" s="136"/>
      <c r="C7" s="157">
        <v>118087025</v>
      </c>
      <c r="D7" s="157"/>
      <c r="E7" s="158">
        <v>73309088</v>
      </c>
      <c r="F7" s="159">
        <v>78923602</v>
      </c>
      <c r="G7" s="159">
        <v>51544773</v>
      </c>
      <c r="H7" s="159">
        <v>3146834</v>
      </c>
      <c r="I7" s="159">
        <v>3891555</v>
      </c>
      <c r="J7" s="159">
        <v>58583162</v>
      </c>
      <c r="K7" s="159">
        <v>3202480</v>
      </c>
      <c r="L7" s="159">
        <v>3543681</v>
      </c>
      <c r="M7" s="159">
        <v>-4888149</v>
      </c>
      <c r="N7" s="159">
        <v>1858012</v>
      </c>
      <c r="O7" s="159">
        <v>3375284</v>
      </c>
      <c r="P7" s="159">
        <v>-8654276</v>
      </c>
      <c r="Q7" s="159">
        <v>32403963</v>
      </c>
      <c r="R7" s="159">
        <v>27124971</v>
      </c>
      <c r="S7" s="159">
        <v>2965882</v>
      </c>
      <c r="T7" s="159">
        <v>3581302</v>
      </c>
      <c r="U7" s="159">
        <v>2276794</v>
      </c>
      <c r="V7" s="159">
        <v>8823978</v>
      </c>
      <c r="W7" s="159">
        <v>96390123</v>
      </c>
      <c r="X7" s="159">
        <v>73309086</v>
      </c>
      <c r="Y7" s="159">
        <v>23081037</v>
      </c>
      <c r="Z7" s="141">
        <v>31.48</v>
      </c>
      <c r="AA7" s="157">
        <v>78923602</v>
      </c>
    </row>
    <row r="8" spans="1:27" ht="13.5">
      <c r="A8" s="138" t="s">
        <v>77</v>
      </c>
      <c r="B8" s="136"/>
      <c r="C8" s="155"/>
      <c r="D8" s="155"/>
      <c r="E8" s="156">
        <v>12662625</v>
      </c>
      <c r="F8" s="60">
        <v>12662625</v>
      </c>
      <c r="G8" s="60"/>
      <c r="H8" s="60"/>
      <c r="I8" s="60"/>
      <c r="J8" s="60"/>
      <c r="K8" s="60"/>
      <c r="L8" s="60">
        <v>785927</v>
      </c>
      <c r="M8" s="60">
        <v>1238872</v>
      </c>
      <c r="N8" s="60">
        <v>2024799</v>
      </c>
      <c r="O8" s="60"/>
      <c r="P8" s="60"/>
      <c r="Q8" s="60"/>
      <c r="R8" s="60"/>
      <c r="S8" s="60"/>
      <c r="T8" s="60"/>
      <c r="U8" s="60"/>
      <c r="V8" s="60"/>
      <c r="W8" s="60">
        <v>2024799</v>
      </c>
      <c r="X8" s="60">
        <v>12662625</v>
      </c>
      <c r="Y8" s="60">
        <v>-10637826</v>
      </c>
      <c r="Z8" s="140">
        <v>-84.01</v>
      </c>
      <c r="AA8" s="155">
        <v>12662625</v>
      </c>
    </row>
    <row r="9" spans="1:27" ht="13.5">
      <c r="A9" s="135" t="s">
        <v>78</v>
      </c>
      <c r="B9" s="136"/>
      <c r="C9" s="153">
        <f aca="true" t="shared" si="1" ref="C9:Y9">SUM(C10:C14)</f>
        <v>10967697</v>
      </c>
      <c r="D9" s="153">
        <f>SUM(D10:D14)</f>
        <v>0</v>
      </c>
      <c r="E9" s="154">
        <f t="shared" si="1"/>
        <v>27512883</v>
      </c>
      <c r="F9" s="100">
        <f t="shared" si="1"/>
        <v>29836236</v>
      </c>
      <c r="G9" s="100">
        <f t="shared" si="1"/>
        <v>406213</v>
      </c>
      <c r="H9" s="100">
        <f t="shared" si="1"/>
        <v>306726</v>
      </c>
      <c r="I9" s="100">
        <f t="shared" si="1"/>
        <v>2371035</v>
      </c>
      <c r="J9" s="100">
        <f t="shared" si="1"/>
        <v>3083974</v>
      </c>
      <c r="K9" s="100">
        <f t="shared" si="1"/>
        <v>854497</v>
      </c>
      <c r="L9" s="100">
        <f t="shared" si="1"/>
        <v>39335161</v>
      </c>
      <c r="M9" s="100">
        <f t="shared" si="1"/>
        <v>-17841364</v>
      </c>
      <c r="N9" s="100">
        <f t="shared" si="1"/>
        <v>22348294</v>
      </c>
      <c r="O9" s="100">
        <f t="shared" si="1"/>
        <v>376479</v>
      </c>
      <c r="P9" s="100">
        <f t="shared" si="1"/>
        <v>363831</v>
      </c>
      <c r="Q9" s="100">
        <f t="shared" si="1"/>
        <v>1306830</v>
      </c>
      <c r="R9" s="100">
        <f t="shared" si="1"/>
        <v>2047140</v>
      </c>
      <c r="S9" s="100">
        <f t="shared" si="1"/>
        <v>289016</v>
      </c>
      <c r="T9" s="100">
        <f t="shared" si="1"/>
        <v>358681</v>
      </c>
      <c r="U9" s="100">
        <f t="shared" si="1"/>
        <v>2206163</v>
      </c>
      <c r="V9" s="100">
        <f t="shared" si="1"/>
        <v>2853860</v>
      </c>
      <c r="W9" s="100">
        <f t="shared" si="1"/>
        <v>30333268</v>
      </c>
      <c r="X9" s="100">
        <f t="shared" si="1"/>
        <v>27512883</v>
      </c>
      <c r="Y9" s="100">
        <f t="shared" si="1"/>
        <v>2820385</v>
      </c>
      <c r="Z9" s="137">
        <f>+IF(X9&lt;&gt;0,+(Y9/X9)*100,0)</f>
        <v>10.251143073592106</v>
      </c>
      <c r="AA9" s="153">
        <f>SUM(AA10:AA14)</f>
        <v>29836236</v>
      </c>
    </row>
    <row r="10" spans="1:27" ht="13.5">
      <c r="A10" s="138" t="s">
        <v>79</v>
      </c>
      <c r="B10" s="136"/>
      <c r="C10" s="155">
        <v>7187278</v>
      </c>
      <c r="D10" s="155"/>
      <c r="E10" s="156">
        <v>19152159</v>
      </c>
      <c r="F10" s="60">
        <v>19633367</v>
      </c>
      <c r="G10" s="60">
        <v>195676</v>
      </c>
      <c r="H10" s="60">
        <v>179529</v>
      </c>
      <c r="I10" s="60">
        <v>2144549</v>
      </c>
      <c r="J10" s="60">
        <v>2519754</v>
      </c>
      <c r="K10" s="60">
        <v>636597</v>
      </c>
      <c r="L10" s="60">
        <v>39138160</v>
      </c>
      <c r="M10" s="60">
        <v>-23719672</v>
      </c>
      <c r="N10" s="60">
        <v>16055085</v>
      </c>
      <c r="O10" s="60">
        <v>167426</v>
      </c>
      <c r="P10" s="60">
        <v>150033</v>
      </c>
      <c r="Q10" s="60">
        <v>1108387</v>
      </c>
      <c r="R10" s="60">
        <v>1425846</v>
      </c>
      <c r="S10" s="60">
        <v>101633</v>
      </c>
      <c r="T10" s="60">
        <v>182604</v>
      </c>
      <c r="U10" s="60">
        <v>372827</v>
      </c>
      <c r="V10" s="60">
        <v>657064</v>
      </c>
      <c r="W10" s="60">
        <v>20657749</v>
      </c>
      <c r="X10" s="60">
        <v>19152159</v>
      </c>
      <c r="Y10" s="60">
        <v>1505590</v>
      </c>
      <c r="Z10" s="140">
        <v>7.86</v>
      </c>
      <c r="AA10" s="155">
        <v>19633367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3780419</v>
      </c>
      <c r="D12" s="155"/>
      <c r="E12" s="156">
        <v>8360724</v>
      </c>
      <c r="F12" s="60">
        <v>10202869</v>
      </c>
      <c r="G12" s="60">
        <v>210537</v>
      </c>
      <c r="H12" s="60">
        <v>127197</v>
      </c>
      <c r="I12" s="60">
        <v>226486</v>
      </c>
      <c r="J12" s="60">
        <v>564220</v>
      </c>
      <c r="K12" s="60">
        <v>217900</v>
      </c>
      <c r="L12" s="60">
        <v>197001</v>
      </c>
      <c r="M12" s="60">
        <v>5878308</v>
      </c>
      <c r="N12" s="60">
        <v>6293209</v>
      </c>
      <c r="O12" s="60">
        <v>209053</v>
      </c>
      <c r="P12" s="60">
        <v>213798</v>
      </c>
      <c r="Q12" s="60">
        <v>198443</v>
      </c>
      <c r="R12" s="60">
        <v>621294</v>
      </c>
      <c r="S12" s="60">
        <v>187383</v>
      </c>
      <c r="T12" s="60">
        <v>176077</v>
      </c>
      <c r="U12" s="60">
        <v>1833336</v>
      </c>
      <c r="V12" s="60">
        <v>2196796</v>
      </c>
      <c r="W12" s="60">
        <v>9675519</v>
      </c>
      <c r="X12" s="60">
        <v>8360724</v>
      </c>
      <c r="Y12" s="60">
        <v>1314795</v>
      </c>
      <c r="Z12" s="140">
        <v>15.73</v>
      </c>
      <c r="AA12" s="155">
        <v>10202869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29525036</v>
      </c>
      <c r="D15" s="153">
        <f>SUM(D16:D18)</f>
        <v>0</v>
      </c>
      <c r="E15" s="154">
        <f t="shared" si="2"/>
        <v>43761584</v>
      </c>
      <c r="F15" s="100">
        <f t="shared" si="2"/>
        <v>36371878</v>
      </c>
      <c r="G15" s="100">
        <f t="shared" si="2"/>
        <v>5127</v>
      </c>
      <c r="H15" s="100">
        <f t="shared" si="2"/>
        <v>6633</v>
      </c>
      <c r="I15" s="100">
        <f t="shared" si="2"/>
        <v>677384</v>
      </c>
      <c r="J15" s="100">
        <f t="shared" si="2"/>
        <v>689144</v>
      </c>
      <c r="K15" s="100">
        <f t="shared" si="2"/>
        <v>186719</v>
      </c>
      <c r="L15" s="100">
        <f t="shared" si="2"/>
        <v>-601</v>
      </c>
      <c r="M15" s="100">
        <f t="shared" si="2"/>
        <v>5508390</v>
      </c>
      <c r="N15" s="100">
        <f t="shared" si="2"/>
        <v>5694508</v>
      </c>
      <c r="O15" s="100">
        <f t="shared" si="2"/>
        <v>6242187</v>
      </c>
      <c r="P15" s="100">
        <f t="shared" si="2"/>
        <v>17375383</v>
      </c>
      <c r="Q15" s="100">
        <f t="shared" si="2"/>
        <v>2913401</v>
      </c>
      <c r="R15" s="100">
        <f t="shared" si="2"/>
        <v>26530971</v>
      </c>
      <c r="S15" s="100">
        <f t="shared" si="2"/>
        <v>2376362</v>
      </c>
      <c r="T15" s="100">
        <f t="shared" si="2"/>
        <v>6702426</v>
      </c>
      <c r="U15" s="100">
        <f t="shared" si="2"/>
        <v>8071135</v>
      </c>
      <c r="V15" s="100">
        <f t="shared" si="2"/>
        <v>17149923</v>
      </c>
      <c r="W15" s="100">
        <f t="shared" si="2"/>
        <v>50064546</v>
      </c>
      <c r="X15" s="100">
        <f t="shared" si="2"/>
        <v>43761584</v>
      </c>
      <c r="Y15" s="100">
        <f t="shared" si="2"/>
        <v>6302962</v>
      </c>
      <c r="Z15" s="137">
        <f>+IF(X15&lt;&gt;0,+(Y15/X15)*100,0)</f>
        <v>14.402956711987391</v>
      </c>
      <c r="AA15" s="153">
        <f>SUM(AA16:AA18)</f>
        <v>36371878</v>
      </c>
    </row>
    <row r="16" spans="1:27" ht="13.5">
      <c r="A16" s="138" t="s">
        <v>85</v>
      </c>
      <c r="B16" s="136"/>
      <c r="C16" s="155"/>
      <c r="D16" s="155"/>
      <c r="E16" s="156">
        <v>4285584</v>
      </c>
      <c r="F16" s="60">
        <v>4295878</v>
      </c>
      <c r="G16" s="60">
        <v>5127</v>
      </c>
      <c r="H16" s="60">
        <v>6633</v>
      </c>
      <c r="I16" s="60">
        <v>593</v>
      </c>
      <c r="J16" s="60">
        <v>12353</v>
      </c>
      <c r="K16" s="60">
        <v>6080</v>
      </c>
      <c r="L16" s="60"/>
      <c r="M16" s="60">
        <v>4203279</v>
      </c>
      <c r="N16" s="60">
        <v>4209359</v>
      </c>
      <c r="O16" s="60">
        <v>2772</v>
      </c>
      <c r="P16" s="60">
        <v>1854</v>
      </c>
      <c r="Q16" s="60">
        <v>3959</v>
      </c>
      <c r="R16" s="60">
        <v>8585</v>
      </c>
      <c r="S16" s="60">
        <v>889</v>
      </c>
      <c r="T16" s="60">
        <v>2000918</v>
      </c>
      <c r="U16" s="60">
        <v>2849</v>
      </c>
      <c r="V16" s="60">
        <v>2004656</v>
      </c>
      <c r="W16" s="60">
        <v>6234953</v>
      </c>
      <c r="X16" s="60">
        <v>4285580</v>
      </c>
      <c r="Y16" s="60">
        <v>1949373</v>
      </c>
      <c r="Z16" s="140">
        <v>45.49</v>
      </c>
      <c r="AA16" s="155">
        <v>4295878</v>
      </c>
    </row>
    <row r="17" spans="1:27" ht="13.5">
      <c r="A17" s="138" t="s">
        <v>86</v>
      </c>
      <c r="B17" s="136"/>
      <c r="C17" s="155">
        <v>29525036</v>
      </c>
      <c r="D17" s="155"/>
      <c r="E17" s="156">
        <v>39476000</v>
      </c>
      <c r="F17" s="60">
        <v>32076000</v>
      </c>
      <c r="G17" s="60"/>
      <c r="H17" s="60"/>
      <c r="I17" s="60">
        <v>676791</v>
      </c>
      <c r="J17" s="60">
        <v>676791</v>
      </c>
      <c r="K17" s="60">
        <v>180639</v>
      </c>
      <c r="L17" s="60">
        <v>-601</v>
      </c>
      <c r="M17" s="60">
        <v>1305111</v>
      </c>
      <c r="N17" s="60">
        <v>1485149</v>
      </c>
      <c r="O17" s="60">
        <v>6239415</v>
      </c>
      <c r="P17" s="60">
        <v>17373529</v>
      </c>
      <c r="Q17" s="60">
        <v>2909442</v>
      </c>
      <c r="R17" s="60">
        <v>26522386</v>
      </c>
      <c r="S17" s="60">
        <v>2375473</v>
      </c>
      <c r="T17" s="60">
        <v>4701508</v>
      </c>
      <c r="U17" s="60">
        <v>8068286</v>
      </c>
      <c r="V17" s="60">
        <v>15145267</v>
      </c>
      <c r="W17" s="60">
        <v>43829593</v>
      </c>
      <c r="X17" s="60">
        <v>39476004</v>
      </c>
      <c r="Y17" s="60">
        <v>4353589</v>
      </c>
      <c r="Z17" s="140">
        <v>11.03</v>
      </c>
      <c r="AA17" s="155">
        <v>32076000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3275127</v>
      </c>
      <c r="D19" s="153">
        <f>SUM(D20:D23)</f>
        <v>0</v>
      </c>
      <c r="E19" s="154">
        <f t="shared" si="3"/>
        <v>17776261</v>
      </c>
      <c r="F19" s="100">
        <f t="shared" si="3"/>
        <v>15476537</v>
      </c>
      <c r="G19" s="100">
        <f t="shared" si="3"/>
        <v>247844</v>
      </c>
      <c r="H19" s="100">
        <f t="shared" si="3"/>
        <v>186485</v>
      </c>
      <c r="I19" s="100">
        <f t="shared" si="3"/>
        <v>322576</v>
      </c>
      <c r="J19" s="100">
        <f t="shared" si="3"/>
        <v>756905</v>
      </c>
      <c r="K19" s="100">
        <f t="shared" si="3"/>
        <v>286549</v>
      </c>
      <c r="L19" s="100">
        <f t="shared" si="3"/>
        <v>286600</v>
      </c>
      <c r="M19" s="100">
        <f t="shared" si="3"/>
        <v>286539</v>
      </c>
      <c r="N19" s="100">
        <f t="shared" si="3"/>
        <v>859688</v>
      </c>
      <c r="O19" s="100">
        <f t="shared" si="3"/>
        <v>286539</v>
      </c>
      <c r="P19" s="100">
        <f t="shared" si="3"/>
        <v>285623</v>
      </c>
      <c r="Q19" s="100">
        <f t="shared" si="3"/>
        <v>285500</v>
      </c>
      <c r="R19" s="100">
        <f t="shared" si="3"/>
        <v>857662</v>
      </c>
      <c r="S19" s="100">
        <f t="shared" si="3"/>
        <v>285387</v>
      </c>
      <c r="T19" s="100">
        <f t="shared" si="3"/>
        <v>125282</v>
      </c>
      <c r="U19" s="100">
        <f t="shared" si="3"/>
        <v>551119</v>
      </c>
      <c r="V19" s="100">
        <f t="shared" si="3"/>
        <v>961788</v>
      </c>
      <c r="W19" s="100">
        <f t="shared" si="3"/>
        <v>3436043</v>
      </c>
      <c r="X19" s="100">
        <f t="shared" si="3"/>
        <v>17776265</v>
      </c>
      <c r="Y19" s="100">
        <f t="shared" si="3"/>
        <v>-14340222</v>
      </c>
      <c r="Z19" s="137">
        <f>+IF(X19&lt;&gt;0,+(Y19/X19)*100,0)</f>
        <v>-80.67061331500177</v>
      </c>
      <c r="AA19" s="153">
        <f>SUM(AA20:AA23)</f>
        <v>15476537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3275127</v>
      </c>
      <c r="D23" s="155"/>
      <c r="E23" s="156">
        <v>17776261</v>
      </c>
      <c r="F23" s="60">
        <v>15476537</v>
      </c>
      <c r="G23" s="60">
        <v>247844</v>
      </c>
      <c r="H23" s="60">
        <v>186485</v>
      </c>
      <c r="I23" s="60">
        <v>322576</v>
      </c>
      <c r="J23" s="60">
        <v>756905</v>
      </c>
      <c r="K23" s="60">
        <v>286549</v>
      </c>
      <c r="L23" s="60">
        <v>286600</v>
      </c>
      <c r="M23" s="60">
        <v>286539</v>
      </c>
      <c r="N23" s="60">
        <v>859688</v>
      </c>
      <c r="O23" s="60">
        <v>286539</v>
      </c>
      <c r="P23" s="60">
        <v>285623</v>
      </c>
      <c r="Q23" s="60">
        <v>285500</v>
      </c>
      <c r="R23" s="60">
        <v>857662</v>
      </c>
      <c r="S23" s="60">
        <v>285387</v>
      </c>
      <c r="T23" s="60">
        <v>125282</v>
      </c>
      <c r="U23" s="60">
        <v>551119</v>
      </c>
      <c r="V23" s="60">
        <v>961788</v>
      </c>
      <c r="W23" s="60">
        <v>3436043</v>
      </c>
      <c r="X23" s="60">
        <v>17776265</v>
      </c>
      <c r="Y23" s="60">
        <v>-14340222</v>
      </c>
      <c r="Z23" s="140">
        <v>-80.67</v>
      </c>
      <c r="AA23" s="155">
        <v>15476537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161854885</v>
      </c>
      <c r="D25" s="168">
        <f>+D5+D9+D15+D19+D24</f>
        <v>0</v>
      </c>
      <c r="E25" s="169">
        <f t="shared" si="4"/>
        <v>197360748</v>
      </c>
      <c r="F25" s="73">
        <f t="shared" si="4"/>
        <v>195609185</v>
      </c>
      <c r="G25" s="73">
        <f t="shared" si="4"/>
        <v>52203957</v>
      </c>
      <c r="H25" s="73">
        <f t="shared" si="4"/>
        <v>3646678</v>
      </c>
      <c r="I25" s="73">
        <f t="shared" si="4"/>
        <v>7262550</v>
      </c>
      <c r="J25" s="73">
        <f t="shared" si="4"/>
        <v>63113185</v>
      </c>
      <c r="K25" s="73">
        <f t="shared" si="4"/>
        <v>4530245</v>
      </c>
      <c r="L25" s="73">
        <f t="shared" si="4"/>
        <v>43950768</v>
      </c>
      <c r="M25" s="73">
        <f t="shared" si="4"/>
        <v>6642596</v>
      </c>
      <c r="N25" s="73">
        <f t="shared" si="4"/>
        <v>55123609</v>
      </c>
      <c r="O25" s="73">
        <f t="shared" si="4"/>
        <v>10280489</v>
      </c>
      <c r="P25" s="73">
        <f t="shared" si="4"/>
        <v>9370561</v>
      </c>
      <c r="Q25" s="73">
        <f t="shared" si="4"/>
        <v>36909694</v>
      </c>
      <c r="R25" s="73">
        <f t="shared" si="4"/>
        <v>56560744</v>
      </c>
      <c r="S25" s="73">
        <f t="shared" si="4"/>
        <v>5916647</v>
      </c>
      <c r="T25" s="73">
        <f t="shared" si="4"/>
        <v>10767691</v>
      </c>
      <c r="U25" s="73">
        <f t="shared" si="4"/>
        <v>13105211</v>
      </c>
      <c r="V25" s="73">
        <f t="shared" si="4"/>
        <v>29789549</v>
      </c>
      <c r="W25" s="73">
        <f t="shared" si="4"/>
        <v>204587087</v>
      </c>
      <c r="X25" s="73">
        <f t="shared" si="4"/>
        <v>197360750</v>
      </c>
      <c r="Y25" s="73">
        <f t="shared" si="4"/>
        <v>7226337</v>
      </c>
      <c r="Z25" s="170">
        <f>+IF(X25&lt;&gt;0,+(Y25/X25)*100,0)</f>
        <v>3.661486389771016</v>
      </c>
      <c r="AA25" s="168">
        <f>+AA5+AA9+AA15+AA19+AA24</f>
        <v>195609185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65945317</v>
      </c>
      <c r="D28" s="153">
        <f>SUM(D29:D31)</f>
        <v>0</v>
      </c>
      <c r="E28" s="154">
        <f t="shared" si="5"/>
        <v>77462040</v>
      </c>
      <c r="F28" s="100">
        <f t="shared" si="5"/>
        <v>83673861</v>
      </c>
      <c r="G28" s="100">
        <f t="shared" si="5"/>
        <v>3422224</v>
      </c>
      <c r="H28" s="100">
        <f t="shared" si="5"/>
        <v>5227401</v>
      </c>
      <c r="I28" s="100">
        <f t="shared" si="5"/>
        <v>7246113</v>
      </c>
      <c r="J28" s="100">
        <f t="shared" si="5"/>
        <v>15895738</v>
      </c>
      <c r="K28" s="100">
        <f t="shared" si="5"/>
        <v>4044728</v>
      </c>
      <c r="L28" s="100">
        <f t="shared" si="5"/>
        <v>6366333</v>
      </c>
      <c r="M28" s="100">
        <f t="shared" si="5"/>
        <v>4781672</v>
      </c>
      <c r="N28" s="100">
        <f t="shared" si="5"/>
        <v>15192733</v>
      </c>
      <c r="O28" s="100">
        <f t="shared" si="5"/>
        <v>7486130</v>
      </c>
      <c r="P28" s="100">
        <f t="shared" si="5"/>
        <v>7161256</v>
      </c>
      <c r="Q28" s="100">
        <f t="shared" si="5"/>
        <v>4340081</v>
      </c>
      <c r="R28" s="100">
        <f t="shared" si="5"/>
        <v>18987467</v>
      </c>
      <c r="S28" s="100">
        <f t="shared" si="5"/>
        <v>4705187</v>
      </c>
      <c r="T28" s="100">
        <f t="shared" si="5"/>
        <v>5946123</v>
      </c>
      <c r="U28" s="100">
        <f t="shared" si="5"/>
        <v>14584955</v>
      </c>
      <c r="V28" s="100">
        <f t="shared" si="5"/>
        <v>25236265</v>
      </c>
      <c r="W28" s="100">
        <f t="shared" si="5"/>
        <v>75312203</v>
      </c>
      <c r="X28" s="100">
        <f t="shared" si="5"/>
        <v>77462032</v>
      </c>
      <c r="Y28" s="100">
        <f t="shared" si="5"/>
        <v>-2149829</v>
      </c>
      <c r="Z28" s="137">
        <f>+IF(X28&lt;&gt;0,+(Y28/X28)*100,0)</f>
        <v>-2.7753325655077057</v>
      </c>
      <c r="AA28" s="153">
        <f>SUM(AA29:AA31)</f>
        <v>83673861</v>
      </c>
    </row>
    <row r="29" spans="1:27" ht="13.5">
      <c r="A29" s="138" t="s">
        <v>75</v>
      </c>
      <c r="B29" s="136"/>
      <c r="C29" s="155">
        <v>16941117</v>
      </c>
      <c r="D29" s="155"/>
      <c r="E29" s="156">
        <v>22338307</v>
      </c>
      <c r="F29" s="60">
        <v>27281651</v>
      </c>
      <c r="G29" s="60">
        <v>1330311</v>
      </c>
      <c r="H29" s="60">
        <v>1558981</v>
      </c>
      <c r="I29" s="60">
        <v>2010130</v>
      </c>
      <c r="J29" s="60">
        <v>4899422</v>
      </c>
      <c r="K29" s="60">
        <v>1904194</v>
      </c>
      <c r="L29" s="60">
        <v>2556995</v>
      </c>
      <c r="M29" s="60">
        <v>2528456</v>
      </c>
      <c r="N29" s="60">
        <v>6989645</v>
      </c>
      <c r="O29" s="60">
        <v>2406467</v>
      </c>
      <c r="P29" s="60">
        <v>2297698</v>
      </c>
      <c r="Q29" s="60">
        <v>1980356</v>
      </c>
      <c r="R29" s="60">
        <v>6684521</v>
      </c>
      <c r="S29" s="60">
        <v>2053325</v>
      </c>
      <c r="T29" s="60">
        <v>3142226</v>
      </c>
      <c r="U29" s="60">
        <v>2617530</v>
      </c>
      <c r="V29" s="60">
        <v>7813081</v>
      </c>
      <c r="W29" s="60">
        <v>26386669</v>
      </c>
      <c r="X29" s="60">
        <v>22338307</v>
      </c>
      <c r="Y29" s="60">
        <v>4048362</v>
      </c>
      <c r="Z29" s="140">
        <v>18.12</v>
      </c>
      <c r="AA29" s="155">
        <v>27281651</v>
      </c>
    </row>
    <row r="30" spans="1:27" ht="13.5">
      <c r="A30" s="138" t="s">
        <v>76</v>
      </c>
      <c r="B30" s="136"/>
      <c r="C30" s="157">
        <v>38202943</v>
      </c>
      <c r="D30" s="157"/>
      <c r="E30" s="158">
        <v>41911108</v>
      </c>
      <c r="F30" s="159">
        <v>41373909</v>
      </c>
      <c r="G30" s="159">
        <v>1481398</v>
      </c>
      <c r="H30" s="159">
        <v>2308051</v>
      </c>
      <c r="I30" s="159">
        <v>4344819</v>
      </c>
      <c r="J30" s="159">
        <v>8134268</v>
      </c>
      <c r="K30" s="159">
        <v>1266047</v>
      </c>
      <c r="L30" s="159">
        <v>1787069</v>
      </c>
      <c r="M30" s="159">
        <v>1432143</v>
      </c>
      <c r="N30" s="159">
        <v>4485259</v>
      </c>
      <c r="O30" s="159">
        <v>3389974</v>
      </c>
      <c r="P30" s="159">
        <v>3949291</v>
      </c>
      <c r="Q30" s="159">
        <v>1758930</v>
      </c>
      <c r="R30" s="159">
        <v>9098195</v>
      </c>
      <c r="S30" s="159">
        <v>1247293</v>
      </c>
      <c r="T30" s="159">
        <v>1439876</v>
      </c>
      <c r="U30" s="159">
        <v>10274029</v>
      </c>
      <c r="V30" s="159">
        <v>12961198</v>
      </c>
      <c r="W30" s="159">
        <v>34678920</v>
      </c>
      <c r="X30" s="159">
        <v>41911104</v>
      </c>
      <c r="Y30" s="159">
        <v>-7232184</v>
      </c>
      <c r="Z30" s="141">
        <v>-17.26</v>
      </c>
      <c r="AA30" s="157">
        <v>41373909</v>
      </c>
    </row>
    <row r="31" spans="1:27" ht="13.5">
      <c r="A31" s="138" t="s">
        <v>77</v>
      </c>
      <c r="B31" s="136"/>
      <c r="C31" s="155">
        <v>10801257</v>
      </c>
      <c r="D31" s="155"/>
      <c r="E31" s="156">
        <v>13212625</v>
      </c>
      <c r="F31" s="60">
        <v>15018301</v>
      </c>
      <c r="G31" s="60">
        <v>610515</v>
      </c>
      <c r="H31" s="60">
        <v>1360369</v>
      </c>
      <c r="I31" s="60">
        <v>891164</v>
      </c>
      <c r="J31" s="60">
        <v>2862048</v>
      </c>
      <c r="K31" s="60">
        <v>874487</v>
      </c>
      <c r="L31" s="60">
        <v>2022269</v>
      </c>
      <c r="M31" s="60">
        <v>821073</v>
      </c>
      <c r="N31" s="60">
        <v>3717829</v>
      </c>
      <c r="O31" s="60">
        <v>1689689</v>
      </c>
      <c r="P31" s="60">
        <v>914267</v>
      </c>
      <c r="Q31" s="60">
        <v>600795</v>
      </c>
      <c r="R31" s="60">
        <v>3204751</v>
      </c>
      <c r="S31" s="60">
        <v>1404569</v>
      </c>
      <c r="T31" s="60">
        <v>1364021</v>
      </c>
      <c r="U31" s="60">
        <v>1693396</v>
      </c>
      <c r="V31" s="60">
        <v>4461986</v>
      </c>
      <c r="W31" s="60">
        <v>14246614</v>
      </c>
      <c r="X31" s="60">
        <v>13212621</v>
      </c>
      <c r="Y31" s="60">
        <v>1033993</v>
      </c>
      <c r="Z31" s="140">
        <v>7.83</v>
      </c>
      <c r="AA31" s="155">
        <v>15018301</v>
      </c>
    </row>
    <row r="32" spans="1:27" ht="13.5">
      <c r="A32" s="135" t="s">
        <v>78</v>
      </c>
      <c r="B32" s="136"/>
      <c r="C32" s="153">
        <f aca="true" t="shared" si="6" ref="C32:Y32">SUM(C33:C37)</f>
        <v>25982700</v>
      </c>
      <c r="D32" s="153">
        <f>SUM(D33:D37)</f>
        <v>0</v>
      </c>
      <c r="E32" s="154">
        <f t="shared" si="6"/>
        <v>26525505</v>
      </c>
      <c r="F32" s="100">
        <f t="shared" si="6"/>
        <v>28381819</v>
      </c>
      <c r="G32" s="100">
        <f t="shared" si="6"/>
        <v>1490506</v>
      </c>
      <c r="H32" s="100">
        <f t="shared" si="6"/>
        <v>1333810</v>
      </c>
      <c r="I32" s="100">
        <f t="shared" si="6"/>
        <v>2679851</v>
      </c>
      <c r="J32" s="100">
        <f t="shared" si="6"/>
        <v>5504167</v>
      </c>
      <c r="K32" s="100">
        <f t="shared" si="6"/>
        <v>2526996</v>
      </c>
      <c r="L32" s="100">
        <f t="shared" si="6"/>
        <v>4055865</v>
      </c>
      <c r="M32" s="100">
        <f t="shared" si="6"/>
        <v>2955744</v>
      </c>
      <c r="N32" s="100">
        <f t="shared" si="6"/>
        <v>9538605</v>
      </c>
      <c r="O32" s="100">
        <f t="shared" si="6"/>
        <v>3524770</v>
      </c>
      <c r="P32" s="100">
        <f t="shared" si="6"/>
        <v>2341001</v>
      </c>
      <c r="Q32" s="100">
        <f t="shared" si="6"/>
        <v>2050934</v>
      </c>
      <c r="R32" s="100">
        <f t="shared" si="6"/>
        <v>7916705</v>
      </c>
      <c r="S32" s="100">
        <f t="shared" si="6"/>
        <v>2544144</v>
      </c>
      <c r="T32" s="100">
        <f t="shared" si="6"/>
        <v>2819647</v>
      </c>
      <c r="U32" s="100">
        <f t="shared" si="6"/>
        <v>3394175</v>
      </c>
      <c r="V32" s="100">
        <f t="shared" si="6"/>
        <v>8757966</v>
      </c>
      <c r="W32" s="100">
        <f t="shared" si="6"/>
        <v>31717443</v>
      </c>
      <c r="X32" s="100">
        <f t="shared" si="6"/>
        <v>26525505</v>
      </c>
      <c r="Y32" s="100">
        <f t="shared" si="6"/>
        <v>5191938</v>
      </c>
      <c r="Z32" s="137">
        <f>+IF(X32&lt;&gt;0,+(Y32/X32)*100,0)</f>
        <v>19.573380412550108</v>
      </c>
      <c r="AA32" s="153">
        <f>SUM(AA33:AA37)</f>
        <v>28381819</v>
      </c>
    </row>
    <row r="33" spans="1:27" ht="13.5">
      <c r="A33" s="138" t="s">
        <v>79</v>
      </c>
      <c r="B33" s="136"/>
      <c r="C33" s="155">
        <v>17148034</v>
      </c>
      <c r="D33" s="155"/>
      <c r="E33" s="156">
        <v>18164781</v>
      </c>
      <c r="F33" s="60">
        <v>18387602</v>
      </c>
      <c r="G33" s="60">
        <v>953279</v>
      </c>
      <c r="H33" s="60">
        <v>752549</v>
      </c>
      <c r="I33" s="60">
        <v>2036304</v>
      </c>
      <c r="J33" s="60">
        <v>3742132</v>
      </c>
      <c r="K33" s="60">
        <v>1880051</v>
      </c>
      <c r="L33" s="60">
        <v>2348295</v>
      </c>
      <c r="M33" s="60">
        <v>1899578</v>
      </c>
      <c r="N33" s="60">
        <v>6127924</v>
      </c>
      <c r="O33" s="60">
        <v>2646828</v>
      </c>
      <c r="P33" s="60">
        <v>1625232</v>
      </c>
      <c r="Q33" s="60">
        <v>1237357</v>
      </c>
      <c r="R33" s="60">
        <v>5509417</v>
      </c>
      <c r="S33" s="60">
        <v>1783132</v>
      </c>
      <c r="T33" s="60">
        <v>2155906</v>
      </c>
      <c r="U33" s="60">
        <v>2740030</v>
      </c>
      <c r="V33" s="60">
        <v>6679068</v>
      </c>
      <c r="W33" s="60">
        <v>22058541</v>
      </c>
      <c r="X33" s="60">
        <v>18164781</v>
      </c>
      <c r="Y33" s="60">
        <v>3893760</v>
      </c>
      <c r="Z33" s="140">
        <v>21.44</v>
      </c>
      <c r="AA33" s="155">
        <v>18387602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8834666</v>
      </c>
      <c r="D35" s="155"/>
      <c r="E35" s="156">
        <v>8360724</v>
      </c>
      <c r="F35" s="60">
        <v>9994217</v>
      </c>
      <c r="G35" s="60">
        <v>537227</v>
      </c>
      <c r="H35" s="60">
        <v>581261</v>
      </c>
      <c r="I35" s="60">
        <v>643547</v>
      </c>
      <c r="J35" s="60">
        <v>1762035</v>
      </c>
      <c r="K35" s="60">
        <v>646945</v>
      </c>
      <c r="L35" s="60">
        <v>1707570</v>
      </c>
      <c r="M35" s="60">
        <v>1056166</v>
      </c>
      <c r="N35" s="60">
        <v>3410681</v>
      </c>
      <c r="O35" s="60">
        <v>877942</v>
      </c>
      <c r="P35" s="60">
        <v>715769</v>
      </c>
      <c r="Q35" s="60">
        <v>813577</v>
      </c>
      <c r="R35" s="60">
        <v>2407288</v>
      </c>
      <c r="S35" s="60">
        <v>761012</v>
      </c>
      <c r="T35" s="60">
        <v>663741</v>
      </c>
      <c r="U35" s="60">
        <v>654145</v>
      </c>
      <c r="V35" s="60">
        <v>2078898</v>
      </c>
      <c r="W35" s="60">
        <v>9658902</v>
      </c>
      <c r="X35" s="60">
        <v>8360724</v>
      </c>
      <c r="Y35" s="60">
        <v>1298178</v>
      </c>
      <c r="Z35" s="140">
        <v>15.53</v>
      </c>
      <c r="AA35" s="155">
        <v>9994217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10038224</v>
      </c>
      <c r="D38" s="153">
        <f>SUM(D39:D41)</f>
        <v>0</v>
      </c>
      <c r="E38" s="154">
        <f t="shared" si="7"/>
        <v>18870929</v>
      </c>
      <c r="F38" s="100">
        <f t="shared" si="7"/>
        <v>20427142</v>
      </c>
      <c r="G38" s="100">
        <f t="shared" si="7"/>
        <v>473380</v>
      </c>
      <c r="H38" s="100">
        <f t="shared" si="7"/>
        <v>888029</v>
      </c>
      <c r="I38" s="100">
        <f t="shared" si="7"/>
        <v>1340215</v>
      </c>
      <c r="J38" s="100">
        <f t="shared" si="7"/>
        <v>2701624</v>
      </c>
      <c r="K38" s="100">
        <f t="shared" si="7"/>
        <v>460944</v>
      </c>
      <c r="L38" s="100">
        <f t="shared" si="7"/>
        <v>3130232</v>
      </c>
      <c r="M38" s="100">
        <f t="shared" si="7"/>
        <v>2119035</v>
      </c>
      <c r="N38" s="100">
        <f t="shared" si="7"/>
        <v>5710211</v>
      </c>
      <c r="O38" s="100">
        <f t="shared" si="7"/>
        <v>8297275</v>
      </c>
      <c r="P38" s="100">
        <f t="shared" si="7"/>
        <v>-802298</v>
      </c>
      <c r="Q38" s="100">
        <f t="shared" si="7"/>
        <v>703336</v>
      </c>
      <c r="R38" s="100">
        <f t="shared" si="7"/>
        <v>8198313</v>
      </c>
      <c r="S38" s="100">
        <f t="shared" si="7"/>
        <v>3986953</v>
      </c>
      <c r="T38" s="100">
        <f t="shared" si="7"/>
        <v>1674004</v>
      </c>
      <c r="U38" s="100">
        <f t="shared" si="7"/>
        <v>416367</v>
      </c>
      <c r="V38" s="100">
        <f t="shared" si="7"/>
        <v>6077324</v>
      </c>
      <c r="W38" s="100">
        <f t="shared" si="7"/>
        <v>22687472</v>
      </c>
      <c r="X38" s="100">
        <f t="shared" si="7"/>
        <v>18870933</v>
      </c>
      <c r="Y38" s="100">
        <f t="shared" si="7"/>
        <v>3816539</v>
      </c>
      <c r="Z38" s="137">
        <f>+IF(X38&lt;&gt;0,+(Y38/X38)*100,0)</f>
        <v>20.224431934552467</v>
      </c>
      <c r="AA38" s="153">
        <f>SUM(AA39:AA41)</f>
        <v>20427142</v>
      </c>
    </row>
    <row r="39" spans="1:27" ht="13.5">
      <c r="A39" s="138" t="s">
        <v>85</v>
      </c>
      <c r="B39" s="136"/>
      <c r="C39" s="155">
        <v>2352771</v>
      </c>
      <c r="D39" s="155"/>
      <c r="E39" s="156">
        <v>4285584</v>
      </c>
      <c r="F39" s="60">
        <v>3138050</v>
      </c>
      <c r="G39" s="60">
        <v>123538</v>
      </c>
      <c r="H39" s="60">
        <v>94081</v>
      </c>
      <c r="I39" s="60">
        <v>129375</v>
      </c>
      <c r="J39" s="60">
        <v>346994</v>
      </c>
      <c r="K39" s="60">
        <v>115539</v>
      </c>
      <c r="L39" s="60">
        <v>630638</v>
      </c>
      <c r="M39" s="60">
        <v>184513</v>
      </c>
      <c r="N39" s="60">
        <v>930690</v>
      </c>
      <c r="O39" s="60">
        <v>463145</v>
      </c>
      <c r="P39" s="60">
        <v>164184</v>
      </c>
      <c r="Q39" s="60">
        <v>294841</v>
      </c>
      <c r="R39" s="60">
        <v>922170</v>
      </c>
      <c r="S39" s="60">
        <v>270958</v>
      </c>
      <c r="T39" s="60">
        <v>232120</v>
      </c>
      <c r="U39" s="60">
        <v>285938</v>
      </c>
      <c r="V39" s="60">
        <v>789016</v>
      </c>
      <c r="W39" s="60">
        <v>2988870</v>
      </c>
      <c r="X39" s="60">
        <v>4285588</v>
      </c>
      <c r="Y39" s="60">
        <v>-1296718</v>
      </c>
      <c r="Z39" s="140">
        <v>-30.26</v>
      </c>
      <c r="AA39" s="155">
        <v>3138050</v>
      </c>
    </row>
    <row r="40" spans="1:27" ht="13.5">
      <c r="A40" s="138" t="s">
        <v>86</v>
      </c>
      <c r="B40" s="136"/>
      <c r="C40" s="155">
        <v>7685453</v>
      </c>
      <c r="D40" s="155"/>
      <c r="E40" s="156">
        <v>14585345</v>
      </c>
      <c r="F40" s="60">
        <v>17289092</v>
      </c>
      <c r="G40" s="60">
        <v>349842</v>
      </c>
      <c r="H40" s="60">
        <v>793948</v>
      </c>
      <c r="I40" s="60">
        <v>1210840</v>
      </c>
      <c r="J40" s="60">
        <v>2354630</v>
      </c>
      <c r="K40" s="60">
        <v>345405</v>
      </c>
      <c r="L40" s="60">
        <v>2499594</v>
      </c>
      <c r="M40" s="60">
        <v>1934522</v>
      </c>
      <c r="N40" s="60">
        <v>4779521</v>
      </c>
      <c r="O40" s="60">
        <v>7834130</v>
      </c>
      <c r="P40" s="60">
        <v>-966482</v>
      </c>
      <c r="Q40" s="60">
        <v>408495</v>
      </c>
      <c r="R40" s="60">
        <v>7276143</v>
      </c>
      <c r="S40" s="60">
        <v>3715995</v>
      </c>
      <c r="T40" s="60">
        <v>1441884</v>
      </c>
      <c r="U40" s="60">
        <v>130429</v>
      </c>
      <c r="V40" s="60">
        <v>5288308</v>
      </c>
      <c r="W40" s="60">
        <v>19698602</v>
      </c>
      <c r="X40" s="60">
        <v>14585345</v>
      </c>
      <c r="Y40" s="60">
        <v>5113257</v>
      </c>
      <c r="Z40" s="140">
        <v>35.06</v>
      </c>
      <c r="AA40" s="155">
        <v>17289092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10170635</v>
      </c>
      <c r="D42" s="153">
        <f>SUM(D43:D46)</f>
        <v>0</v>
      </c>
      <c r="E42" s="154">
        <f t="shared" si="8"/>
        <v>12398248</v>
      </c>
      <c r="F42" s="100">
        <f t="shared" si="8"/>
        <v>15702344</v>
      </c>
      <c r="G42" s="100">
        <f t="shared" si="8"/>
        <v>681894</v>
      </c>
      <c r="H42" s="100">
        <f t="shared" si="8"/>
        <v>699062</v>
      </c>
      <c r="I42" s="100">
        <f t="shared" si="8"/>
        <v>1412327</v>
      </c>
      <c r="J42" s="100">
        <f t="shared" si="8"/>
        <v>2793283</v>
      </c>
      <c r="K42" s="100">
        <f t="shared" si="8"/>
        <v>966735</v>
      </c>
      <c r="L42" s="100">
        <f t="shared" si="8"/>
        <v>2079531</v>
      </c>
      <c r="M42" s="100">
        <f t="shared" si="8"/>
        <v>1193306</v>
      </c>
      <c r="N42" s="100">
        <f t="shared" si="8"/>
        <v>4239572</v>
      </c>
      <c r="O42" s="100">
        <f t="shared" si="8"/>
        <v>2243804</v>
      </c>
      <c r="P42" s="100">
        <f t="shared" si="8"/>
        <v>1343941</v>
      </c>
      <c r="Q42" s="100">
        <f t="shared" si="8"/>
        <v>1210640</v>
      </c>
      <c r="R42" s="100">
        <f t="shared" si="8"/>
        <v>4798385</v>
      </c>
      <c r="S42" s="100">
        <f t="shared" si="8"/>
        <v>1015697</v>
      </c>
      <c r="T42" s="100">
        <f t="shared" si="8"/>
        <v>773590</v>
      </c>
      <c r="U42" s="100">
        <f t="shared" si="8"/>
        <v>851164</v>
      </c>
      <c r="V42" s="100">
        <f t="shared" si="8"/>
        <v>2640451</v>
      </c>
      <c r="W42" s="100">
        <f t="shared" si="8"/>
        <v>14471691</v>
      </c>
      <c r="X42" s="100">
        <f t="shared" si="8"/>
        <v>12398244</v>
      </c>
      <c r="Y42" s="100">
        <f t="shared" si="8"/>
        <v>2073447</v>
      </c>
      <c r="Z42" s="137">
        <f>+IF(X42&lt;&gt;0,+(Y42/X42)*100,0)</f>
        <v>16.723715068037055</v>
      </c>
      <c r="AA42" s="153">
        <f>SUM(AA43:AA46)</f>
        <v>15702344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10170635</v>
      </c>
      <c r="D46" s="155"/>
      <c r="E46" s="156">
        <v>12398248</v>
      </c>
      <c r="F46" s="60">
        <v>15702344</v>
      </c>
      <c r="G46" s="60">
        <v>681894</v>
      </c>
      <c r="H46" s="60">
        <v>699062</v>
      </c>
      <c r="I46" s="60">
        <v>1412327</v>
      </c>
      <c r="J46" s="60">
        <v>2793283</v>
      </c>
      <c r="K46" s="60">
        <v>966735</v>
      </c>
      <c r="L46" s="60">
        <v>2079531</v>
      </c>
      <c r="M46" s="60">
        <v>1193306</v>
      </c>
      <c r="N46" s="60">
        <v>4239572</v>
      </c>
      <c r="O46" s="60">
        <v>2243804</v>
      </c>
      <c r="P46" s="60">
        <v>1343941</v>
      </c>
      <c r="Q46" s="60">
        <v>1210640</v>
      </c>
      <c r="R46" s="60">
        <v>4798385</v>
      </c>
      <c r="S46" s="60">
        <v>1015697</v>
      </c>
      <c r="T46" s="60">
        <v>773590</v>
      </c>
      <c r="U46" s="60">
        <v>851164</v>
      </c>
      <c r="V46" s="60">
        <v>2640451</v>
      </c>
      <c r="W46" s="60">
        <v>14471691</v>
      </c>
      <c r="X46" s="60">
        <v>12398244</v>
      </c>
      <c r="Y46" s="60">
        <v>2073447</v>
      </c>
      <c r="Z46" s="140">
        <v>16.72</v>
      </c>
      <c r="AA46" s="155">
        <v>15702344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112136876</v>
      </c>
      <c r="D48" s="168">
        <f>+D28+D32+D38+D42+D47</f>
        <v>0</v>
      </c>
      <c r="E48" s="169">
        <f t="shared" si="9"/>
        <v>135256722</v>
      </c>
      <c r="F48" s="73">
        <f t="shared" si="9"/>
        <v>148185166</v>
      </c>
      <c r="G48" s="73">
        <f t="shared" si="9"/>
        <v>6068004</v>
      </c>
      <c r="H48" s="73">
        <f t="shared" si="9"/>
        <v>8148302</v>
      </c>
      <c r="I48" s="73">
        <f t="shared" si="9"/>
        <v>12678506</v>
      </c>
      <c r="J48" s="73">
        <f t="shared" si="9"/>
        <v>26894812</v>
      </c>
      <c r="K48" s="73">
        <f t="shared" si="9"/>
        <v>7999403</v>
      </c>
      <c r="L48" s="73">
        <f t="shared" si="9"/>
        <v>15631961</v>
      </c>
      <c r="M48" s="73">
        <f t="shared" si="9"/>
        <v>11049757</v>
      </c>
      <c r="N48" s="73">
        <f t="shared" si="9"/>
        <v>34681121</v>
      </c>
      <c r="O48" s="73">
        <f t="shared" si="9"/>
        <v>21551979</v>
      </c>
      <c r="P48" s="73">
        <f t="shared" si="9"/>
        <v>10043900</v>
      </c>
      <c r="Q48" s="73">
        <f t="shared" si="9"/>
        <v>8304991</v>
      </c>
      <c r="R48" s="73">
        <f t="shared" si="9"/>
        <v>39900870</v>
      </c>
      <c r="S48" s="73">
        <f t="shared" si="9"/>
        <v>12251981</v>
      </c>
      <c r="T48" s="73">
        <f t="shared" si="9"/>
        <v>11213364</v>
      </c>
      <c r="U48" s="73">
        <f t="shared" si="9"/>
        <v>19246661</v>
      </c>
      <c r="V48" s="73">
        <f t="shared" si="9"/>
        <v>42712006</v>
      </c>
      <c r="W48" s="73">
        <f t="shared" si="9"/>
        <v>144188809</v>
      </c>
      <c r="X48" s="73">
        <f t="shared" si="9"/>
        <v>135256714</v>
      </c>
      <c r="Y48" s="73">
        <f t="shared" si="9"/>
        <v>8932095</v>
      </c>
      <c r="Z48" s="170">
        <f>+IF(X48&lt;&gt;0,+(Y48/X48)*100,0)</f>
        <v>6.603808961379913</v>
      </c>
      <c r="AA48" s="168">
        <f>+AA28+AA32+AA38+AA42+AA47</f>
        <v>148185166</v>
      </c>
    </row>
    <row r="49" spans="1:27" ht="13.5">
      <c r="A49" s="148" t="s">
        <v>49</v>
      </c>
      <c r="B49" s="149"/>
      <c r="C49" s="171">
        <f aca="true" t="shared" si="10" ref="C49:Y49">+C25-C48</f>
        <v>49718009</v>
      </c>
      <c r="D49" s="171">
        <f>+D25-D48</f>
        <v>0</v>
      </c>
      <c r="E49" s="172">
        <f t="shared" si="10"/>
        <v>62104026</v>
      </c>
      <c r="F49" s="173">
        <f t="shared" si="10"/>
        <v>47424019</v>
      </c>
      <c r="G49" s="173">
        <f t="shared" si="10"/>
        <v>46135953</v>
      </c>
      <c r="H49" s="173">
        <f t="shared" si="10"/>
        <v>-4501624</v>
      </c>
      <c r="I49" s="173">
        <f t="shared" si="10"/>
        <v>-5415956</v>
      </c>
      <c r="J49" s="173">
        <f t="shared" si="10"/>
        <v>36218373</v>
      </c>
      <c r="K49" s="173">
        <f t="shared" si="10"/>
        <v>-3469158</v>
      </c>
      <c r="L49" s="173">
        <f t="shared" si="10"/>
        <v>28318807</v>
      </c>
      <c r="M49" s="173">
        <f t="shared" si="10"/>
        <v>-4407161</v>
      </c>
      <c r="N49" s="173">
        <f t="shared" si="10"/>
        <v>20442488</v>
      </c>
      <c r="O49" s="173">
        <f t="shared" si="10"/>
        <v>-11271490</v>
      </c>
      <c r="P49" s="173">
        <f t="shared" si="10"/>
        <v>-673339</v>
      </c>
      <c r="Q49" s="173">
        <f t="shared" si="10"/>
        <v>28604703</v>
      </c>
      <c r="R49" s="173">
        <f t="shared" si="10"/>
        <v>16659874</v>
      </c>
      <c r="S49" s="173">
        <f t="shared" si="10"/>
        <v>-6335334</v>
      </c>
      <c r="T49" s="173">
        <f t="shared" si="10"/>
        <v>-445673</v>
      </c>
      <c r="U49" s="173">
        <f t="shared" si="10"/>
        <v>-6141450</v>
      </c>
      <c r="V49" s="173">
        <f t="shared" si="10"/>
        <v>-12922457</v>
      </c>
      <c r="W49" s="173">
        <f t="shared" si="10"/>
        <v>60398278</v>
      </c>
      <c r="X49" s="173">
        <f>IF(F25=F48,0,X25-X48)</f>
        <v>62104036</v>
      </c>
      <c r="Y49" s="173">
        <f t="shared" si="10"/>
        <v>-1705758</v>
      </c>
      <c r="Z49" s="174">
        <f>+IF(X49&lt;&gt;0,+(Y49/X49)*100,0)</f>
        <v>-2.746613762751265</v>
      </c>
      <c r="AA49" s="171">
        <f>+AA25-AA48</f>
        <v>47424019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21377512</v>
      </c>
      <c r="D5" s="155">
        <v>0</v>
      </c>
      <c r="E5" s="156">
        <v>25482294</v>
      </c>
      <c r="F5" s="60">
        <v>26100015</v>
      </c>
      <c r="G5" s="60">
        <v>2301994</v>
      </c>
      <c r="H5" s="60">
        <v>2368978</v>
      </c>
      <c r="I5" s="60">
        <v>2709523</v>
      </c>
      <c r="J5" s="60">
        <v>7380495</v>
      </c>
      <c r="K5" s="60">
        <v>2386724</v>
      </c>
      <c r="L5" s="60">
        <v>2518758</v>
      </c>
      <c r="M5" s="60">
        <v>2414938</v>
      </c>
      <c r="N5" s="60">
        <v>7320420</v>
      </c>
      <c r="O5" s="60">
        <v>2408443</v>
      </c>
      <c r="P5" s="60">
        <v>2142852</v>
      </c>
      <c r="Q5" s="60">
        <v>2400676</v>
      </c>
      <c r="R5" s="60">
        <v>6951971</v>
      </c>
      <c r="S5" s="60">
        <v>2400676</v>
      </c>
      <c r="T5" s="60">
        <v>2398865</v>
      </c>
      <c r="U5" s="60">
        <v>2399526</v>
      </c>
      <c r="V5" s="60">
        <v>7199067</v>
      </c>
      <c r="W5" s="60">
        <v>28851953</v>
      </c>
      <c r="X5" s="60">
        <v>25482294</v>
      </c>
      <c r="Y5" s="60">
        <v>3369659</v>
      </c>
      <c r="Z5" s="140">
        <v>13.22</v>
      </c>
      <c r="AA5" s="155">
        <v>26100015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3275127</v>
      </c>
      <c r="D10" s="155">
        <v>0</v>
      </c>
      <c r="E10" s="156">
        <v>5778013</v>
      </c>
      <c r="F10" s="54">
        <v>3478289</v>
      </c>
      <c r="G10" s="54">
        <v>247844</v>
      </c>
      <c r="H10" s="54">
        <v>186485</v>
      </c>
      <c r="I10" s="54">
        <v>322576</v>
      </c>
      <c r="J10" s="54">
        <v>756905</v>
      </c>
      <c r="K10" s="54">
        <v>286549</v>
      </c>
      <c r="L10" s="54">
        <v>286600</v>
      </c>
      <c r="M10" s="54">
        <v>286539</v>
      </c>
      <c r="N10" s="54">
        <v>859688</v>
      </c>
      <c r="O10" s="54">
        <v>286539</v>
      </c>
      <c r="P10" s="54">
        <v>285623</v>
      </c>
      <c r="Q10" s="54">
        <v>285500</v>
      </c>
      <c r="R10" s="54">
        <v>857662</v>
      </c>
      <c r="S10" s="54">
        <v>285387</v>
      </c>
      <c r="T10" s="54">
        <v>125282</v>
      </c>
      <c r="U10" s="54">
        <v>551119</v>
      </c>
      <c r="V10" s="54">
        <v>961788</v>
      </c>
      <c r="W10" s="54">
        <v>3436043</v>
      </c>
      <c r="X10" s="54">
        <v>5778013</v>
      </c>
      <c r="Y10" s="54">
        <v>-2341970</v>
      </c>
      <c r="Z10" s="184">
        <v>-40.53</v>
      </c>
      <c r="AA10" s="130">
        <v>3478289</v>
      </c>
    </row>
    <row r="11" spans="1:27" ht="13.5">
      <c r="A11" s="183" t="s">
        <v>107</v>
      </c>
      <c r="B11" s="185"/>
      <c r="C11" s="155">
        <v>1581846</v>
      </c>
      <c r="D11" s="155">
        <v>0</v>
      </c>
      <c r="E11" s="156">
        <v>1694026</v>
      </c>
      <c r="F11" s="60">
        <v>2281840</v>
      </c>
      <c r="G11" s="60">
        <v>137726</v>
      </c>
      <c r="H11" s="60">
        <v>137726</v>
      </c>
      <c r="I11" s="60">
        <v>137726</v>
      </c>
      <c r="J11" s="60">
        <v>413178</v>
      </c>
      <c r="K11" s="60">
        <v>137584</v>
      </c>
      <c r="L11" s="60">
        <v>137726</v>
      </c>
      <c r="M11" s="60">
        <v>138087</v>
      </c>
      <c r="N11" s="60">
        <v>413397</v>
      </c>
      <c r="O11" s="60">
        <v>138087</v>
      </c>
      <c r="P11" s="60">
        <v>137944</v>
      </c>
      <c r="Q11" s="60">
        <v>137945</v>
      </c>
      <c r="R11" s="60">
        <v>413976</v>
      </c>
      <c r="S11" s="60">
        <v>0</v>
      </c>
      <c r="T11" s="60">
        <v>137803</v>
      </c>
      <c r="U11" s="60">
        <v>272120</v>
      </c>
      <c r="V11" s="60">
        <v>409923</v>
      </c>
      <c r="W11" s="60">
        <v>1650474</v>
      </c>
      <c r="X11" s="60">
        <v>1694028</v>
      </c>
      <c r="Y11" s="60">
        <v>-43554</v>
      </c>
      <c r="Z11" s="140">
        <v>-2.57</v>
      </c>
      <c r="AA11" s="155">
        <v>2281840</v>
      </c>
    </row>
    <row r="12" spans="1:27" ht="13.5">
      <c r="A12" s="183" t="s">
        <v>108</v>
      </c>
      <c r="B12" s="185"/>
      <c r="C12" s="155">
        <v>239247</v>
      </c>
      <c r="D12" s="155">
        <v>0</v>
      </c>
      <c r="E12" s="156">
        <v>262469</v>
      </c>
      <c r="F12" s="60">
        <v>186327</v>
      </c>
      <c r="G12" s="60">
        <v>28382</v>
      </c>
      <c r="H12" s="60">
        <v>13879</v>
      </c>
      <c r="I12" s="60">
        <v>24048</v>
      </c>
      <c r="J12" s="60">
        <v>66309</v>
      </c>
      <c r="K12" s="60">
        <v>12152</v>
      </c>
      <c r="L12" s="60">
        <v>23318</v>
      </c>
      <c r="M12" s="60">
        <v>17428</v>
      </c>
      <c r="N12" s="60">
        <v>52898</v>
      </c>
      <c r="O12" s="60">
        <v>13509</v>
      </c>
      <c r="P12" s="60">
        <v>12671</v>
      </c>
      <c r="Q12" s="60">
        <v>10313</v>
      </c>
      <c r="R12" s="60">
        <v>36493</v>
      </c>
      <c r="S12" s="60">
        <v>17142</v>
      </c>
      <c r="T12" s="60">
        <v>17340</v>
      </c>
      <c r="U12" s="60">
        <v>23946</v>
      </c>
      <c r="V12" s="60">
        <v>58428</v>
      </c>
      <c r="W12" s="60">
        <v>214128</v>
      </c>
      <c r="X12" s="60">
        <v>262464</v>
      </c>
      <c r="Y12" s="60">
        <v>-48336</v>
      </c>
      <c r="Z12" s="140">
        <v>-18.42</v>
      </c>
      <c r="AA12" s="155">
        <v>186327</v>
      </c>
    </row>
    <row r="13" spans="1:27" ht="13.5">
      <c r="A13" s="181" t="s">
        <v>109</v>
      </c>
      <c r="B13" s="185"/>
      <c r="C13" s="155">
        <v>761127</v>
      </c>
      <c r="D13" s="155">
        <v>0</v>
      </c>
      <c r="E13" s="156">
        <v>2128089</v>
      </c>
      <c r="F13" s="60">
        <v>3324213</v>
      </c>
      <c r="G13" s="60">
        <v>107383</v>
      </c>
      <c r="H13" s="60">
        <v>128666</v>
      </c>
      <c r="I13" s="60">
        <v>338471</v>
      </c>
      <c r="J13" s="60">
        <v>574520</v>
      </c>
      <c r="K13" s="60">
        <v>112654</v>
      </c>
      <c r="L13" s="60">
        <v>312583</v>
      </c>
      <c r="M13" s="60">
        <v>196367</v>
      </c>
      <c r="N13" s="60">
        <v>621604</v>
      </c>
      <c r="O13" s="60">
        <v>223869</v>
      </c>
      <c r="P13" s="60">
        <v>-109787</v>
      </c>
      <c r="Q13" s="60">
        <v>181092</v>
      </c>
      <c r="R13" s="60">
        <v>295174</v>
      </c>
      <c r="S13" s="60">
        <v>158162</v>
      </c>
      <c r="T13" s="60">
        <v>172736</v>
      </c>
      <c r="U13" s="60">
        <v>-144549</v>
      </c>
      <c r="V13" s="60">
        <v>186349</v>
      </c>
      <c r="W13" s="60">
        <v>1677647</v>
      </c>
      <c r="X13" s="60">
        <v>2128085</v>
      </c>
      <c r="Y13" s="60">
        <v>-450438</v>
      </c>
      <c r="Z13" s="140">
        <v>-21.17</v>
      </c>
      <c r="AA13" s="155">
        <v>3324213</v>
      </c>
    </row>
    <row r="14" spans="1:27" ht="13.5">
      <c r="A14" s="181" t="s">
        <v>110</v>
      </c>
      <c r="B14" s="185"/>
      <c r="C14" s="155">
        <v>6730372</v>
      </c>
      <c r="D14" s="155">
        <v>0</v>
      </c>
      <c r="E14" s="156">
        <v>3261822</v>
      </c>
      <c r="F14" s="60">
        <v>6954626</v>
      </c>
      <c r="G14" s="60">
        <v>593674</v>
      </c>
      <c r="H14" s="60">
        <v>560319</v>
      </c>
      <c r="I14" s="60">
        <v>591006</v>
      </c>
      <c r="J14" s="60">
        <v>1744999</v>
      </c>
      <c r="K14" s="60">
        <v>640216</v>
      </c>
      <c r="L14" s="60">
        <v>637346</v>
      </c>
      <c r="M14" s="60">
        <v>670244</v>
      </c>
      <c r="N14" s="60">
        <v>1947806</v>
      </c>
      <c r="O14" s="60">
        <v>671406</v>
      </c>
      <c r="P14" s="60">
        <v>684520</v>
      </c>
      <c r="Q14" s="60">
        <v>692005</v>
      </c>
      <c r="R14" s="60">
        <v>2047931</v>
      </c>
      <c r="S14" s="60">
        <v>476</v>
      </c>
      <c r="T14" s="60">
        <v>742532</v>
      </c>
      <c r="U14" s="60">
        <v>908852</v>
      </c>
      <c r="V14" s="60">
        <v>1651860</v>
      </c>
      <c r="W14" s="60">
        <v>7392596</v>
      </c>
      <c r="X14" s="60">
        <v>3261828</v>
      </c>
      <c r="Y14" s="60">
        <v>4130768</v>
      </c>
      <c r="Z14" s="140">
        <v>126.64</v>
      </c>
      <c r="AA14" s="155">
        <v>6954626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1281579</v>
      </c>
      <c r="D16" s="155">
        <v>0</v>
      </c>
      <c r="E16" s="156">
        <v>201871</v>
      </c>
      <c r="F16" s="60">
        <v>1304201</v>
      </c>
      <c r="G16" s="60">
        <v>300</v>
      </c>
      <c r="H16" s="60">
        <v>600</v>
      </c>
      <c r="I16" s="60">
        <v>1800</v>
      </c>
      <c r="J16" s="60">
        <v>2700</v>
      </c>
      <c r="K16" s="60">
        <v>454</v>
      </c>
      <c r="L16" s="60">
        <v>300</v>
      </c>
      <c r="M16" s="60">
        <v>0</v>
      </c>
      <c r="N16" s="60">
        <v>754</v>
      </c>
      <c r="O16" s="60">
        <v>26</v>
      </c>
      <c r="P16" s="60">
        <v>693</v>
      </c>
      <c r="Q16" s="60">
        <v>478</v>
      </c>
      <c r="R16" s="60">
        <v>1197</v>
      </c>
      <c r="S16" s="60">
        <v>412</v>
      </c>
      <c r="T16" s="60">
        <v>255</v>
      </c>
      <c r="U16" s="60">
        <v>1639517</v>
      </c>
      <c r="V16" s="60">
        <v>1640184</v>
      </c>
      <c r="W16" s="60">
        <v>1644835</v>
      </c>
      <c r="X16" s="60">
        <v>201876</v>
      </c>
      <c r="Y16" s="60">
        <v>1442959</v>
      </c>
      <c r="Z16" s="140">
        <v>714.77</v>
      </c>
      <c r="AA16" s="155">
        <v>1304201</v>
      </c>
    </row>
    <row r="17" spans="1:27" ht="13.5">
      <c r="A17" s="181" t="s">
        <v>113</v>
      </c>
      <c r="B17" s="185"/>
      <c r="C17" s="155">
        <v>2504233</v>
      </c>
      <c r="D17" s="155">
        <v>0</v>
      </c>
      <c r="E17" s="156">
        <v>2468329</v>
      </c>
      <c r="F17" s="60">
        <v>3208144</v>
      </c>
      <c r="G17" s="60">
        <v>210237</v>
      </c>
      <c r="H17" s="60">
        <v>126597</v>
      </c>
      <c r="I17" s="60">
        <v>224686</v>
      </c>
      <c r="J17" s="60">
        <v>561520</v>
      </c>
      <c r="K17" s="60">
        <v>217900</v>
      </c>
      <c r="L17" s="60">
        <v>196701</v>
      </c>
      <c r="M17" s="60">
        <v>182383</v>
      </c>
      <c r="N17" s="60">
        <v>596984</v>
      </c>
      <c r="O17" s="60">
        <v>209053</v>
      </c>
      <c r="P17" s="60">
        <v>213798</v>
      </c>
      <c r="Q17" s="60">
        <v>198443</v>
      </c>
      <c r="R17" s="60">
        <v>621294</v>
      </c>
      <c r="S17" s="60">
        <v>187383</v>
      </c>
      <c r="T17" s="60">
        <v>176077</v>
      </c>
      <c r="U17" s="60">
        <v>195186</v>
      </c>
      <c r="V17" s="60">
        <v>558646</v>
      </c>
      <c r="W17" s="60">
        <v>2338444</v>
      </c>
      <c r="X17" s="60">
        <v>2468328</v>
      </c>
      <c r="Y17" s="60">
        <v>-129884</v>
      </c>
      <c r="Z17" s="140">
        <v>-5.26</v>
      </c>
      <c r="AA17" s="155">
        <v>3208144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91532131</v>
      </c>
      <c r="D19" s="155">
        <v>0</v>
      </c>
      <c r="E19" s="156">
        <v>125711000</v>
      </c>
      <c r="F19" s="60">
        <v>124711000</v>
      </c>
      <c r="G19" s="60">
        <v>48571290</v>
      </c>
      <c r="H19" s="60">
        <v>106299</v>
      </c>
      <c r="I19" s="60">
        <v>2220659</v>
      </c>
      <c r="J19" s="60">
        <v>50898248</v>
      </c>
      <c r="K19" s="60">
        <v>712083</v>
      </c>
      <c r="L19" s="60">
        <v>39875372</v>
      </c>
      <c r="M19" s="60">
        <v>1641286</v>
      </c>
      <c r="N19" s="60">
        <v>42228741</v>
      </c>
      <c r="O19" s="60">
        <v>6304818</v>
      </c>
      <c r="P19" s="60">
        <v>-5749907</v>
      </c>
      <c r="Q19" s="60">
        <v>30285905</v>
      </c>
      <c r="R19" s="60">
        <v>30840816</v>
      </c>
      <c r="S19" s="60">
        <v>676494</v>
      </c>
      <c r="T19" s="60">
        <v>479360</v>
      </c>
      <c r="U19" s="60">
        <v>-744282</v>
      </c>
      <c r="V19" s="60">
        <v>411572</v>
      </c>
      <c r="W19" s="60">
        <v>124379377</v>
      </c>
      <c r="X19" s="60">
        <v>125711000</v>
      </c>
      <c r="Y19" s="60">
        <v>-1331623</v>
      </c>
      <c r="Z19" s="140">
        <v>-1.06</v>
      </c>
      <c r="AA19" s="155">
        <v>124711000</v>
      </c>
    </row>
    <row r="20" spans="1:27" ht="13.5">
      <c r="A20" s="181" t="s">
        <v>35</v>
      </c>
      <c r="B20" s="185"/>
      <c r="C20" s="155">
        <v>3046675</v>
      </c>
      <c r="D20" s="155">
        <v>0</v>
      </c>
      <c r="E20" s="156">
        <v>372835</v>
      </c>
      <c r="F20" s="54">
        <v>460530</v>
      </c>
      <c r="G20" s="54">
        <v>5127</v>
      </c>
      <c r="H20" s="54">
        <v>17129</v>
      </c>
      <c r="I20" s="54">
        <v>15264</v>
      </c>
      <c r="J20" s="54">
        <v>37520</v>
      </c>
      <c r="K20" s="54">
        <v>23929</v>
      </c>
      <c r="L20" s="54">
        <v>-5076</v>
      </c>
      <c r="M20" s="54">
        <v>10465</v>
      </c>
      <c r="N20" s="54">
        <v>29318</v>
      </c>
      <c r="O20" s="54">
        <v>24739</v>
      </c>
      <c r="P20" s="54">
        <v>167897</v>
      </c>
      <c r="Q20" s="54">
        <v>14641</v>
      </c>
      <c r="R20" s="54">
        <v>207277</v>
      </c>
      <c r="S20" s="54">
        <v>19630</v>
      </c>
      <c r="T20" s="54">
        <v>13252</v>
      </c>
      <c r="U20" s="54">
        <v>10681</v>
      </c>
      <c r="V20" s="54">
        <v>43563</v>
      </c>
      <c r="W20" s="54">
        <v>317678</v>
      </c>
      <c r="X20" s="54">
        <v>372831</v>
      </c>
      <c r="Y20" s="54">
        <v>-55153</v>
      </c>
      <c r="Z20" s="184">
        <v>-14.79</v>
      </c>
      <c r="AA20" s="130">
        <v>460530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132329849</v>
      </c>
      <c r="D22" s="188">
        <f>SUM(D5:D21)</f>
        <v>0</v>
      </c>
      <c r="E22" s="189">
        <f t="shared" si="0"/>
        <v>167360748</v>
      </c>
      <c r="F22" s="190">
        <f t="shared" si="0"/>
        <v>172009185</v>
      </c>
      <c r="G22" s="190">
        <f t="shared" si="0"/>
        <v>52203957</v>
      </c>
      <c r="H22" s="190">
        <f t="shared" si="0"/>
        <v>3646678</v>
      </c>
      <c r="I22" s="190">
        <f t="shared" si="0"/>
        <v>6585759</v>
      </c>
      <c r="J22" s="190">
        <f t="shared" si="0"/>
        <v>62436394</v>
      </c>
      <c r="K22" s="190">
        <f t="shared" si="0"/>
        <v>4530245</v>
      </c>
      <c r="L22" s="190">
        <f t="shared" si="0"/>
        <v>43983628</v>
      </c>
      <c r="M22" s="190">
        <f t="shared" si="0"/>
        <v>5557737</v>
      </c>
      <c r="N22" s="190">
        <f t="shared" si="0"/>
        <v>54071610</v>
      </c>
      <c r="O22" s="190">
        <f t="shared" si="0"/>
        <v>10280489</v>
      </c>
      <c r="P22" s="190">
        <f t="shared" si="0"/>
        <v>-2213696</v>
      </c>
      <c r="Q22" s="190">
        <f t="shared" si="0"/>
        <v>34206998</v>
      </c>
      <c r="R22" s="190">
        <f t="shared" si="0"/>
        <v>42273791</v>
      </c>
      <c r="S22" s="190">
        <f t="shared" si="0"/>
        <v>3745762</v>
      </c>
      <c r="T22" s="190">
        <f t="shared" si="0"/>
        <v>4263502</v>
      </c>
      <c r="U22" s="190">
        <f t="shared" si="0"/>
        <v>5112116</v>
      </c>
      <c r="V22" s="190">
        <f t="shared" si="0"/>
        <v>13121380</v>
      </c>
      <c r="W22" s="190">
        <f t="shared" si="0"/>
        <v>171903175</v>
      </c>
      <c r="X22" s="190">
        <f t="shared" si="0"/>
        <v>167360747</v>
      </c>
      <c r="Y22" s="190">
        <f t="shared" si="0"/>
        <v>4542428</v>
      </c>
      <c r="Z22" s="191">
        <f>+IF(X22&lt;&gt;0,+(Y22/X22)*100,0)</f>
        <v>2.7141537555398223</v>
      </c>
      <c r="AA22" s="188">
        <f>SUM(AA5:AA21)</f>
        <v>172009185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41571149</v>
      </c>
      <c r="D25" s="155">
        <v>0</v>
      </c>
      <c r="E25" s="156">
        <v>46145858</v>
      </c>
      <c r="F25" s="60">
        <v>54270436</v>
      </c>
      <c r="G25" s="60">
        <v>2670612</v>
      </c>
      <c r="H25" s="60">
        <v>2787924</v>
      </c>
      <c r="I25" s="60">
        <v>3162700</v>
      </c>
      <c r="J25" s="60">
        <v>8621236</v>
      </c>
      <c r="K25" s="60">
        <v>3042185</v>
      </c>
      <c r="L25" s="60">
        <v>5866727</v>
      </c>
      <c r="M25" s="60">
        <v>4741105</v>
      </c>
      <c r="N25" s="60">
        <v>13650017</v>
      </c>
      <c r="O25" s="60">
        <v>3124537</v>
      </c>
      <c r="P25" s="60">
        <v>3363798</v>
      </c>
      <c r="Q25" s="60">
        <v>3401136</v>
      </c>
      <c r="R25" s="60">
        <v>9889471</v>
      </c>
      <c r="S25" s="60">
        <v>3876499</v>
      </c>
      <c r="T25" s="60">
        <v>3950036</v>
      </c>
      <c r="U25" s="60">
        <v>521263</v>
      </c>
      <c r="V25" s="60">
        <v>8347798</v>
      </c>
      <c r="W25" s="60">
        <v>40508522</v>
      </c>
      <c r="X25" s="60">
        <v>46145858</v>
      </c>
      <c r="Y25" s="60">
        <v>-5637336</v>
      </c>
      <c r="Z25" s="140">
        <v>-12.22</v>
      </c>
      <c r="AA25" s="155">
        <v>54270436</v>
      </c>
    </row>
    <row r="26" spans="1:27" ht="13.5">
      <c r="A26" s="183" t="s">
        <v>38</v>
      </c>
      <c r="B26" s="182"/>
      <c r="C26" s="155">
        <v>7208730</v>
      </c>
      <c r="D26" s="155">
        <v>0</v>
      </c>
      <c r="E26" s="156">
        <v>11022440</v>
      </c>
      <c r="F26" s="60">
        <v>11219248</v>
      </c>
      <c r="G26" s="60">
        <v>781133</v>
      </c>
      <c r="H26" s="60">
        <v>1209257</v>
      </c>
      <c r="I26" s="60">
        <v>903418</v>
      </c>
      <c r="J26" s="60">
        <v>2893808</v>
      </c>
      <c r="K26" s="60">
        <v>903568</v>
      </c>
      <c r="L26" s="60">
        <v>895601</v>
      </c>
      <c r="M26" s="60">
        <v>888035</v>
      </c>
      <c r="N26" s="60">
        <v>2687204</v>
      </c>
      <c r="O26" s="60">
        <v>887135</v>
      </c>
      <c r="P26" s="60">
        <v>1268073</v>
      </c>
      <c r="Q26" s="60">
        <v>933455</v>
      </c>
      <c r="R26" s="60">
        <v>3088663</v>
      </c>
      <c r="S26" s="60">
        <v>933455</v>
      </c>
      <c r="T26" s="60">
        <v>933455</v>
      </c>
      <c r="U26" s="60">
        <v>933454</v>
      </c>
      <c r="V26" s="60">
        <v>2800364</v>
      </c>
      <c r="W26" s="60">
        <v>11470039</v>
      </c>
      <c r="X26" s="60">
        <v>11022444</v>
      </c>
      <c r="Y26" s="60">
        <v>447595</v>
      </c>
      <c r="Z26" s="140">
        <v>4.06</v>
      </c>
      <c r="AA26" s="155">
        <v>11219248</v>
      </c>
    </row>
    <row r="27" spans="1:27" ht="13.5">
      <c r="A27" s="183" t="s">
        <v>118</v>
      </c>
      <c r="B27" s="182"/>
      <c r="C27" s="155">
        <v>8077408</v>
      </c>
      <c r="D27" s="155">
        <v>0</v>
      </c>
      <c r="E27" s="156">
        <v>8616849</v>
      </c>
      <c r="F27" s="60">
        <v>0</v>
      </c>
      <c r="G27" s="60">
        <v>84058</v>
      </c>
      <c r="H27" s="60">
        <v>84693</v>
      </c>
      <c r="I27" s="60">
        <v>-62397</v>
      </c>
      <c r="J27" s="60">
        <v>106354</v>
      </c>
      <c r="K27" s="60">
        <v>0</v>
      </c>
      <c r="L27" s="60">
        <v>51565</v>
      </c>
      <c r="M27" s="60">
        <v>6</v>
      </c>
      <c r="N27" s="60">
        <v>51571</v>
      </c>
      <c r="O27" s="60">
        <v>443834</v>
      </c>
      <c r="P27" s="60">
        <v>4254067</v>
      </c>
      <c r="Q27" s="60">
        <v>69933</v>
      </c>
      <c r="R27" s="60">
        <v>4767834</v>
      </c>
      <c r="S27" s="60">
        <v>165808</v>
      </c>
      <c r="T27" s="60">
        <v>100786</v>
      </c>
      <c r="U27" s="60">
        <v>457393</v>
      </c>
      <c r="V27" s="60">
        <v>723987</v>
      </c>
      <c r="W27" s="60">
        <v>5649746</v>
      </c>
      <c r="X27" s="60">
        <v>8616845</v>
      </c>
      <c r="Y27" s="60">
        <v>-2967099</v>
      </c>
      <c r="Z27" s="140">
        <v>-34.43</v>
      </c>
      <c r="AA27" s="155">
        <v>0</v>
      </c>
    </row>
    <row r="28" spans="1:27" ht="13.5">
      <c r="A28" s="183" t="s">
        <v>39</v>
      </c>
      <c r="B28" s="182"/>
      <c r="C28" s="155">
        <v>16287459</v>
      </c>
      <c r="D28" s="155">
        <v>0</v>
      </c>
      <c r="E28" s="156">
        <v>16520000</v>
      </c>
      <c r="F28" s="60">
        <v>16520000</v>
      </c>
      <c r="G28" s="60">
        <v>0</v>
      </c>
      <c r="H28" s="60">
        <v>0</v>
      </c>
      <c r="I28" s="60">
        <v>3877279</v>
      </c>
      <c r="J28" s="60">
        <v>3877279</v>
      </c>
      <c r="K28" s="60">
        <v>0</v>
      </c>
      <c r="L28" s="60">
        <v>2621969</v>
      </c>
      <c r="M28" s="60">
        <v>1339495</v>
      </c>
      <c r="N28" s="60">
        <v>3961464</v>
      </c>
      <c r="O28" s="60">
        <v>1313127</v>
      </c>
      <c r="P28" s="60">
        <v>18710</v>
      </c>
      <c r="Q28" s="60">
        <v>0</v>
      </c>
      <c r="R28" s="60">
        <v>1331837</v>
      </c>
      <c r="S28" s="60">
        <v>0</v>
      </c>
      <c r="T28" s="60">
        <v>2707508</v>
      </c>
      <c r="U28" s="60">
        <v>5675353</v>
      </c>
      <c r="V28" s="60">
        <v>8382861</v>
      </c>
      <c r="W28" s="60">
        <v>17553441</v>
      </c>
      <c r="X28" s="60">
        <v>16520004</v>
      </c>
      <c r="Y28" s="60">
        <v>1033437</v>
      </c>
      <c r="Z28" s="140">
        <v>6.26</v>
      </c>
      <c r="AA28" s="155">
        <v>16520000</v>
      </c>
    </row>
    <row r="29" spans="1:27" ht="13.5">
      <c r="A29" s="183" t="s">
        <v>40</v>
      </c>
      <c r="B29" s="182"/>
      <c r="C29" s="155">
        <v>1150811</v>
      </c>
      <c r="D29" s="155">
        <v>0</v>
      </c>
      <c r="E29" s="156">
        <v>441991</v>
      </c>
      <c r="F29" s="60">
        <v>441991</v>
      </c>
      <c r="G29" s="60">
        <v>235</v>
      </c>
      <c r="H29" s="60">
        <v>12779</v>
      </c>
      <c r="I29" s="60">
        <v>383</v>
      </c>
      <c r="J29" s="60">
        <v>13397</v>
      </c>
      <c r="K29" s="60">
        <v>377</v>
      </c>
      <c r="L29" s="60">
        <v>2756</v>
      </c>
      <c r="M29" s="60">
        <v>705</v>
      </c>
      <c r="N29" s="60">
        <v>3838</v>
      </c>
      <c r="O29" s="60">
        <v>2813</v>
      </c>
      <c r="P29" s="60">
        <v>-115505</v>
      </c>
      <c r="Q29" s="60">
        <v>120321</v>
      </c>
      <c r="R29" s="60">
        <v>7629</v>
      </c>
      <c r="S29" s="60">
        <v>5933</v>
      </c>
      <c r="T29" s="60">
        <v>19</v>
      </c>
      <c r="U29" s="60">
        <v>162955</v>
      </c>
      <c r="V29" s="60">
        <v>168907</v>
      </c>
      <c r="W29" s="60">
        <v>193771</v>
      </c>
      <c r="X29" s="60">
        <v>441996</v>
      </c>
      <c r="Y29" s="60">
        <v>-248225</v>
      </c>
      <c r="Z29" s="140">
        <v>-56.16</v>
      </c>
      <c r="AA29" s="155">
        <v>441991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6526351</v>
      </c>
      <c r="D31" s="155">
        <v>0</v>
      </c>
      <c r="E31" s="156">
        <v>12618828</v>
      </c>
      <c r="F31" s="60">
        <v>20382586</v>
      </c>
      <c r="G31" s="60">
        <v>239152</v>
      </c>
      <c r="H31" s="60">
        <v>667834</v>
      </c>
      <c r="I31" s="60">
        <v>1248440</v>
      </c>
      <c r="J31" s="60">
        <v>2155426</v>
      </c>
      <c r="K31" s="60">
        <v>490204</v>
      </c>
      <c r="L31" s="60">
        <v>957961</v>
      </c>
      <c r="M31" s="60">
        <v>609710</v>
      </c>
      <c r="N31" s="60">
        <v>2057875</v>
      </c>
      <c r="O31" s="60">
        <v>10575249</v>
      </c>
      <c r="P31" s="60">
        <v>-2964501</v>
      </c>
      <c r="Q31" s="60">
        <v>468379</v>
      </c>
      <c r="R31" s="60">
        <v>8079127</v>
      </c>
      <c r="S31" s="60">
        <v>2908235</v>
      </c>
      <c r="T31" s="60">
        <v>-1041842</v>
      </c>
      <c r="U31" s="60">
        <v>211042</v>
      </c>
      <c r="V31" s="60">
        <v>2077435</v>
      </c>
      <c r="W31" s="60">
        <v>14369863</v>
      </c>
      <c r="X31" s="60">
        <v>12618824</v>
      </c>
      <c r="Y31" s="60">
        <v>1751039</v>
      </c>
      <c r="Z31" s="140">
        <v>13.88</v>
      </c>
      <c r="AA31" s="155">
        <v>20382586</v>
      </c>
    </row>
    <row r="32" spans="1:27" ht="13.5">
      <c r="A32" s="183" t="s">
        <v>121</v>
      </c>
      <c r="B32" s="182"/>
      <c r="C32" s="155">
        <v>10339328</v>
      </c>
      <c r="D32" s="155">
        <v>0</v>
      </c>
      <c r="E32" s="156">
        <v>13903539</v>
      </c>
      <c r="F32" s="60">
        <v>16612296</v>
      </c>
      <c r="G32" s="60">
        <v>725106</v>
      </c>
      <c r="H32" s="60">
        <v>601499</v>
      </c>
      <c r="I32" s="60">
        <v>1168423</v>
      </c>
      <c r="J32" s="60">
        <v>2495028</v>
      </c>
      <c r="K32" s="60">
        <v>1359140</v>
      </c>
      <c r="L32" s="60">
        <v>2123909</v>
      </c>
      <c r="M32" s="60">
        <v>1454419</v>
      </c>
      <c r="N32" s="60">
        <v>4937468</v>
      </c>
      <c r="O32" s="60">
        <v>1254811</v>
      </c>
      <c r="P32" s="60">
        <v>1315428</v>
      </c>
      <c r="Q32" s="60">
        <v>1453940</v>
      </c>
      <c r="R32" s="60">
        <v>4024179</v>
      </c>
      <c r="S32" s="60">
        <v>1367351</v>
      </c>
      <c r="T32" s="60">
        <v>960598</v>
      </c>
      <c r="U32" s="60">
        <v>2131537</v>
      </c>
      <c r="V32" s="60">
        <v>4459486</v>
      </c>
      <c r="W32" s="60">
        <v>15916161</v>
      </c>
      <c r="X32" s="60">
        <v>13903543</v>
      </c>
      <c r="Y32" s="60">
        <v>2012618</v>
      </c>
      <c r="Z32" s="140">
        <v>14.48</v>
      </c>
      <c r="AA32" s="155">
        <v>16612296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147408</v>
      </c>
      <c r="F33" s="60">
        <v>147408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13058</v>
      </c>
      <c r="M33" s="60">
        <v>22170</v>
      </c>
      <c r="N33" s="60">
        <v>35228</v>
      </c>
      <c r="O33" s="60">
        <v>0</v>
      </c>
      <c r="P33" s="60">
        <v>22384</v>
      </c>
      <c r="Q33" s="60">
        <v>0</v>
      </c>
      <c r="R33" s="60">
        <v>22384</v>
      </c>
      <c r="S33" s="60">
        <v>11193</v>
      </c>
      <c r="T33" s="60">
        <v>11013</v>
      </c>
      <c r="U33" s="60">
        <v>0</v>
      </c>
      <c r="V33" s="60">
        <v>22206</v>
      </c>
      <c r="W33" s="60">
        <v>79818</v>
      </c>
      <c r="X33" s="60">
        <v>147408</v>
      </c>
      <c r="Y33" s="60">
        <v>-67590</v>
      </c>
      <c r="Z33" s="140">
        <v>-45.85</v>
      </c>
      <c r="AA33" s="155">
        <v>147408</v>
      </c>
    </row>
    <row r="34" spans="1:27" ht="13.5">
      <c r="A34" s="183" t="s">
        <v>43</v>
      </c>
      <c r="B34" s="182"/>
      <c r="C34" s="155">
        <v>20938654</v>
      </c>
      <c r="D34" s="155">
        <v>0</v>
      </c>
      <c r="E34" s="156">
        <v>25839809</v>
      </c>
      <c r="F34" s="60">
        <v>28591201</v>
      </c>
      <c r="G34" s="60">
        <v>1567708</v>
      </c>
      <c r="H34" s="60">
        <v>2784316</v>
      </c>
      <c r="I34" s="60">
        <v>2380260</v>
      </c>
      <c r="J34" s="60">
        <v>6732284</v>
      </c>
      <c r="K34" s="60">
        <v>2203929</v>
      </c>
      <c r="L34" s="60">
        <v>3098415</v>
      </c>
      <c r="M34" s="60">
        <v>1994112</v>
      </c>
      <c r="N34" s="60">
        <v>7296456</v>
      </c>
      <c r="O34" s="60">
        <v>3950473</v>
      </c>
      <c r="P34" s="60">
        <v>2881446</v>
      </c>
      <c r="Q34" s="60">
        <v>1857827</v>
      </c>
      <c r="R34" s="60">
        <v>8689746</v>
      </c>
      <c r="S34" s="60">
        <v>2983507</v>
      </c>
      <c r="T34" s="60">
        <v>3591791</v>
      </c>
      <c r="U34" s="60">
        <v>3592502</v>
      </c>
      <c r="V34" s="60">
        <v>10167800</v>
      </c>
      <c r="W34" s="60">
        <v>32886286</v>
      </c>
      <c r="X34" s="60">
        <v>25839812</v>
      </c>
      <c r="Y34" s="60">
        <v>7046474</v>
      </c>
      <c r="Z34" s="140">
        <v>27.27</v>
      </c>
      <c r="AA34" s="155">
        <v>28591201</v>
      </c>
    </row>
    <row r="35" spans="1:27" ht="13.5">
      <c r="A35" s="181" t="s">
        <v>122</v>
      </c>
      <c r="B35" s="185"/>
      <c r="C35" s="155">
        <v>36986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5561162</v>
      </c>
      <c r="V35" s="60">
        <v>5561162</v>
      </c>
      <c r="W35" s="60">
        <v>5561162</v>
      </c>
      <c r="X35" s="60"/>
      <c r="Y35" s="60">
        <v>5561162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112136876</v>
      </c>
      <c r="D36" s="188">
        <f>SUM(D25:D35)</f>
        <v>0</v>
      </c>
      <c r="E36" s="189">
        <f t="shared" si="1"/>
        <v>135256722</v>
      </c>
      <c r="F36" s="190">
        <f t="shared" si="1"/>
        <v>148185166</v>
      </c>
      <c r="G36" s="190">
        <f t="shared" si="1"/>
        <v>6068004</v>
      </c>
      <c r="H36" s="190">
        <f t="shared" si="1"/>
        <v>8148302</v>
      </c>
      <c r="I36" s="190">
        <f t="shared" si="1"/>
        <v>12678506</v>
      </c>
      <c r="J36" s="190">
        <f t="shared" si="1"/>
        <v>26894812</v>
      </c>
      <c r="K36" s="190">
        <f t="shared" si="1"/>
        <v>7999403</v>
      </c>
      <c r="L36" s="190">
        <f t="shared" si="1"/>
        <v>15631961</v>
      </c>
      <c r="M36" s="190">
        <f t="shared" si="1"/>
        <v>11049757</v>
      </c>
      <c r="N36" s="190">
        <f t="shared" si="1"/>
        <v>34681121</v>
      </c>
      <c r="O36" s="190">
        <f t="shared" si="1"/>
        <v>21551979</v>
      </c>
      <c r="P36" s="190">
        <f t="shared" si="1"/>
        <v>10043900</v>
      </c>
      <c r="Q36" s="190">
        <f t="shared" si="1"/>
        <v>8304991</v>
      </c>
      <c r="R36" s="190">
        <f t="shared" si="1"/>
        <v>39900870</v>
      </c>
      <c r="S36" s="190">
        <f t="shared" si="1"/>
        <v>12251981</v>
      </c>
      <c r="T36" s="190">
        <f t="shared" si="1"/>
        <v>11213364</v>
      </c>
      <c r="U36" s="190">
        <f t="shared" si="1"/>
        <v>19246661</v>
      </c>
      <c r="V36" s="190">
        <f t="shared" si="1"/>
        <v>42712006</v>
      </c>
      <c r="W36" s="190">
        <f t="shared" si="1"/>
        <v>144188809</v>
      </c>
      <c r="X36" s="190">
        <f t="shared" si="1"/>
        <v>135256734</v>
      </c>
      <c r="Y36" s="190">
        <f t="shared" si="1"/>
        <v>8932075</v>
      </c>
      <c r="Z36" s="191">
        <f>+IF(X36&lt;&gt;0,+(Y36/X36)*100,0)</f>
        <v>6.603793198200394</v>
      </c>
      <c r="AA36" s="188">
        <f>SUM(AA25:AA35)</f>
        <v>148185166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20192973</v>
      </c>
      <c r="D38" s="199">
        <f>+D22-D36</f>
        <v>0</v>
      </c>
      <c r="E38" s="200">
        <f t="shared" si="2"/>
        <v>32104026</v>
      </c>
      <c r="F38" s="106">
        <f t="shared" si="2"/>
        <v>23824019</v>
      </c>
      <c r="G38" s="106">
        <f t="shared" si="2"/>
        <v>46135953</v>
      </c>
      <c r="H38" s="106">
        <f t="shared" si="2"/>
        <v>-4501624</v>
      </c>
      <c r="I38" s="106">
        <f t="shared" si="2"/>
        <v>-6092747</v>
      </c>
      <c r="J38" s="106">
        <f t="shared" si="2"/>
        <v>35541582</v>
      </c>
      <c r="K38" s="106">
        <f t="shared" si="2"/>
        <v>-3469158</v>
      </c>
      <c r="L38" s="106">
        <f t="shared" si="2"/>
        <v>28351667</v>
      </c>
      <c r="M38" s="106">
        <f t="shared" si="2"/>
        <v>-5492020</v>
      </c>
      <c r="N38" s="106">
        <f t="shared" si="2"/>
        <v>19390489</v>
      </c>
      <c r="O38" s="106">
        <f t="shared" si="2"/>
        <v>-11271490</v>
      </c>
      <c r="P38" s="106">
        <f t="shared" si="2"/>
        <v>-12257596</v>
      </c>
      <c r="Q38" s="106">
        <f t="shared" si="2"/>
        <v>25902007</v>
      </c>
      <c r="R38" s="106">
        <f t="shared" si="2"/>
        <v>2372921</v>
      </c>
      <c r="S38" s="106">
        <f t="shared" si="2"/>
        <v>-8506219</v>
      </c>
      <c r="T38" s="106">
        <f t="shared" si="2"/>
        <v>-6949862</v>
      </c>
      <c r="U38" s="106">
        <f t="shared" si="2"/>
        <v>-14134545</v>
      </c>
      <c r="V38" s="106">
        <f t="shared" si="2"/>
        <v>-29590626</v>
      </c>
      <c r="W38" s="106">
        <f t="shared" si="2"/>
        <v>27714366</v>
      </c>
      <c r="X38" s="106">
        <f>IF(F22=F36,0,X22-X36)</f>
        <v>32104013</v>
      </c>
      <c r="Y38" s="106">
        <f t="shared" si="2"/>
        <v>-4389647</v>
      </c>
      <c r="Z38" s="201">
        <f>+IF(X38&lt;&gt;0,+(Y38/X38)*100,0)</f>
        <v>-13.673203409181275</v>
      </c>
      <c r="AA38" s="199">
        <f>+AA22-AA36</f>
        <v>23824019</v>
      </c>
    </row>
    <row r="39" spans="1:27" ht="13.5">
      <c r="A39" s="181" t="s">
        <v>46</v>
      </c>
      <c r="B39" s="185"/>
      <c r="C39" s="155">
        <v>29525036</v>
      </c>
      <c r="D39" s="155">
        <v>0</v>
      </c>
      <c r="E39" s="156">
        <v>30000000</v>
      </c>
      <c r="F39" s="60">
        <v>23600000</v>
      </c>
      <c r="G39" s="60">
        <v>0</v>
      </c>
      <c r="H39" s="60">
        <v>0</v>
      </c>
      <c r="I39" s="60">
        <v>676791</v>
      </c>
      <c r="J39" s="60">
        <v>676791</v>
      </c>
      <c r="K39" s="60">
        <v>0</v>
      </c>
      <c r="L39" s="60">
        <v>-32860</v>
      </c>
      <c r="M39" s="60">
        <v>1084859</v>
      </c>
      <c r="N39" s="60">
        <v>1051999</v>
      </c>
      <c r="O39" s="60">
        <v>0</v>
      </c>
      <c r="P39" s="60">
        <v>11584257</v>
      </c>
      <c r="Q39" s="60">
        <v>2702696</v>
      </c>
      <c r="R39" s="60">
        <v>14286953</v>
      </c>
      <c r="S39" s="60">
        <v>2170885</v>
      </c>
      <c r="T39" s="60">
        <v>6504189</v>
      </c>
      <c r="U39" s="60">
        <v>7993095</v>
      </c>
      <c r="V39" s="60">
        <v>16668169</v>
      </c>
      <c r="W39" s="60">
        <v>32683912</v>
      </c>
      <c r="X39" s="60">
        <v>30000000</v>
      </c>
      <c r="Y39" s="60">
        <v>2683912</v>
      </c>
      <c r="Z39" s="140">
        <v>8.95</v>
      </c>
      <c r="AA39" s="155">
        <v>23600000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49718009</v>
      </c>
      <c r="D42" s="206">
        <f>SUM(D38:D41)</f>
        <v>0</v>
      </c>
      <c r="E42" s="207">
        <f t="shared" si="3"/>
        <v>62104026</v>
      </c>
      <c r="F42" s="88">
        <f t="shared" si="3"/>
        <v>47424019</v>
      </c>
      <c r="G42" s="88">
        <f t="shared" si="3"/>
        <v>46135953</v>
      </c>
      <c r="H42" s="88">
        <f t="shared" si="3"/>
        <v>-4501624</v>
      </c>
      <c r="I42" s="88">
        <f t="shared" si="3"/>
        <v>-5415956</v>
      </c>
      <c r="J42" s="88">
        <f t="shared" si="3"/>
        <v>36218373</v>
      </c>
      <c r="K42" s="88">
        <f t="shared" si="3"/>
        <v>-3469158</v>
      </c>
      <c r="L42" s="88">
        <f t="shared" si="3"/>
        <v>28318807</v>
      </c>
      <c r="M42" s="88">
        <f t="shared" si="3"/>
        <v>-4407161</v>
      </c>
      <c r="N42" s="88">
        <f t="shared" si="3"/>
        <v>20442488</v>
      </c>
      <c r="O42" s="88">
        <f t="shared" si="3"/>
        <v>-11271490</v>
      </c>
      <c r="P42" s="88">
        <f t="shared" si="3"/>
        <v>-673339</v>
      </c>
      <c r="Q42" s="88">
        <f t="shared" si="3"/>
        <v>28604703</v>
      </c>
      <c r="R42" s="88">
        <f t="shared" si="3"/>
        <v>16659874</v>
      </c>
      <c r="S42" s="88">
        <f t="shared" si="3"/>
        <v>-6335334</v>
      </c>
      <c r="T42" s="88">
        <f t="shared" si="3"/>
        <v>-445673</v>
      </c>
      <c r="U42" s="88">
        <f t="shared" si="3"/>
        <v>-6141450</v>
      </c>
      <c r="V42" s="88">
        <f t="shared" si="3"/>
        <v>-12922457</v>
      </c>
      <c r="W42" s="88">
        <f t="shared" si="3"/>
        <v>60398278</v>
      </c>
      <c r="X42" s="88">
        <f t="shared" si="3"/>
        <v>62104013</v>
      </c>
      <c r="Y42" s="88">
        <f t="shared" si="3"/>
        <v>-1705735</v>
      </c>
      <c r="Z42" s="208">
        <f>+IF(X42&lt;&gt;0,+(Y42/X42)*100,0)</f>
        <v>-2.7465777453060882</v>
      </c>
      <c r="AA42" s="206">
        <f>SUM(AA38:AA41)</f>
        <v>47424019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49718009</v>
      </c>
      <c r="D44" s="210">
        <f>+D42-D43</f>
        <v>0</v>
      </c>
      <c r="E44" s="211">
        <f t="shared" si="4"/>
        <v>62104026</v>
      </c>
      <c r="F44" s="77">
        <f t="shared" si="4"/>
        <v>47424019</v>
      </c>
      <c r="G44" s="77">
        <f t="shared" si="4"/>
        <v>46135953</v>
      </c>
      <c r="H44" s="77">
        <f t="shared" si="4"/>
        <v>-4501624</v>
      </c>
      <c r="I44" s="77">
        <f t="shared" si="4"/>
        <v>-5415956</v>
      </c>
      <c r="J44" s="77">
        <f t="shared" si="4"/>
        <v>36218373</v>
      </c>
      <c r="K44" s="77">
        <f t="shared" si="4"/>
        <v>-3469158</v>
      </c>
      <c r="L44" s="77">
        <f t="shared" si="4"/>
        <v>28318807</v>
      </c>
      <c r="M44" s="77">
        <f t="shared" si="4"/>
        <v>-4407161</v>
      </c>
      <c r="N44" s="77">
        <f t="shared" si="4"/>
        <v>20442488</v>
      </c>
      <c r="O44" s="77">
        <f t="shared" si="4"/>
        <v>-11271490</v>
      </c>
      <c r="P44" s="77">
        <f t="shared" si="4"/>
        <v>-673339</v>
      </c>
      <c r="Q44" s="77">
        <f t="shared" si="4"/>
        <v>28604703</v>
      </c>
      <c r="R44" s="77">
        <f t="shared" si="4"/>
        <v>16659874</v>
      </c>
      <c r="S44" s="77">
        <f t="shared" si="4"/>
        <v>-6335334</v>
      </c>
      <c r="T44" s="77">
        <f t="shared" si="4"/>
        <v>-445673</v>
      </c>
      <c r="U44" s="77">
        <f t="shared" si="4"/>
        <v>-6141450</v>
      </c>
      <c r="V44" s="77">
        <f t="shared" si="4"/>
        <v>-12922457</v>
      </c>
      <c r="W44" s="77">
        <f t="shared" si="4"/>
        <v>60398278</v>
      </c>
      <c r="X44" s="77">
        <f t="shared" si="4"/>
        <v>62104013</v>
      </c>
      <c r="Y44" s="77">
        <f t="shared" si="4"/>
        <v>-1705735</v>
      </c>
      <c r="Z44" s="212">
        <f>+IF(X44&lt;&gt;0,+(Y44/X44)*100,0)</f>
        <v>-2.7465777453060882</v>
      </c>
      <c r="AA44" s="210">
        <f>+AA42-AA43</f>
        <v>47424019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49718009</v>
      </c>
      <c r="D46" s="206">
        <f>SUM(D44:D45)</f>
        <v>0</v>
      </c>
      <c r="E46" s="207">
        <f t="shared" si="5"/>
        <v>62104026</v>
      </c>
      <c r="F46" s="88">
        <f t="shared" si="5"/>
        <v>47424019</v>
      </c>
      <c r="G46" s="88">
        <f t="shared" si="5"/>
        <v>46135953</v>
      </c>
      <c r="H46" s="88">
        <f t="shared" si="5"/>
        <v>-4501624</v>
      </c>
      <c r="I46" s="88">
        <f t="shared" si="5"/>
        <v>-5415956</v>
      </c>
      <c r="J46" s="88">
        <f t="shared" si="5"/>
        <v>36218373</v>
      </c>
      <c r="K46" s="88">
        <f t="shared" si="5"/>
        <v>-3469158</v>
      </c>
      <c r="L46" s="88">
        <f t="shared" si="5"/>
        <v>28318807</v>
      </c>
      <c r="M46" s="88">
        <f t="shared" si="5"/>
        <v>-4407161</v>
      </c>
      <c r="N46" s="88">
        <f t="shared" si="5"/>
        <v>20442488</v>
      </c>
      <c r="O46" s="88">
        <f t="shared" si="5"/>
        <v>-11271490</v>
      </c>
      <c r="P46" s="88">
        <f t="shared" si="5"/>
        <v>-673339</v>
      </c>
      <c r="Q46" s="88">
        <f t="shared" si="5"/>
        <v>28604703</v>
      </c>
      <c r="R46" s="88">
        <f t="shared" si="5"/>
        <v>16659874</v>
      </c>
      <c r="S46" s="88">
        <f t="shared" si="5"/>
        <v>-6335334</v>
      </c>
      <c r="T46" s="88">
        <f t="shared" si="5"/>
        <v>-445673</v>
      </c>
      <c r="U46" s="88">
        <f t="shared" si="5"/>
        <v>-6141450</v>
      </c>
      <c r="V46" s="88">
        <f t="shared" si="5"/>
        <v>-12922457</v>
      </c>
      <c r="W46" s="88">
        <f t="shared" si="5"/>
        <v>60398278</v>
      </c>
      <c r="X46" s="88">
        <f t="shared" si="5"/>
        <v>62104013</v>
      </c>
      <c r="Y46" s="88">
        <f t="shared" si="5"/>
        <v>-1705735</v>
      </c>
      <c r="Z46" s="208">
        <f>+IF(X46&lt;&gt;0,+(Y46/X46)*100,0)</f>
        <v>-2.7465777453060882</v>
      </c>
      <c r="AA46" s="206">
        <f>SUM(AA44:AA45)</f>
        <v>47424019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49718009</v>
      </c>
      <c r="D48" s="217">
        <f>SUM(D46:D47)</f>
        <v>0</v>
      </c>
      <c r="E48" s="218">
        <f t="shared" si="6"/>
        <v>62104026</v>
      </c>
      <c r="F48" s="219">
        <f t="shared" si="6"/>
        <v>47424019</v>
      </c>
      <c r="G48" s="219">
        <f t="shared" si="6"/>
        <v>46135953</v>
      </c>
      <c r="H48" s="220">
        <f t="shared" si="6"/>
        <v>-4501624</v>
      </c>
      <c r="I48" s="220">
        <f t="shared" si="6"/>
        <v>-5415956</v>
      </c>
      <c r="J48" s="220">
        <f t="shared" si="6"/>
        <v>36218373</v>
      </c>
      <c r="K48" s="220">
        <f t="shared" si="6"/>
        <v>-3469158</v>
      </c>
      <c r="L48" s="220">
        <f t="shared" si="6"/>
        <v>28318807</v>
      </c>
      <c r="M48" s="219">
        <f t="shared" si="6"/>
        <v>-4407161</v>
      </c>
      <c r="N48" s="219">
        <f t="shared" si="6"/>
        <v>20442488</v>
      </c>
      <c r="O48" s="220">
        <f t="shared" si="6"/>
        <v>-11271490</v>
      </c>
      <c r="P48" s="220">
        <f t="shared" si="6"/>
        <v>-673339</v>
      </c>
      <c r="Q48" s="220">
        <f t="shared" si="6"/>
        <v>28604703</v>
      </c>
      <c r="R48" s="220">
        <f t="shared" si="6"/>
        <v>16659874</v>
      </c>
      <c r="S48" s="220">
        <f t="shared" si="6"/>
        <v>-6335334</v>
      </c>
      <c r="T48" s="219">
        <f t="shared" si="6"/>
        <v>-445673</v>
      </c>
      <c r="U48" s="219">
        <f t="shared" si="6"/>
        <v>-6141450</v>
      </c>
      <c r="V48" s="220">
        <f t="shared" si="6"/>
        <v>-12922457</v>
      </c>
      <c r="W48" s="220">
        <f t="shared" si="6"/>
        <v>60398278</v>
      </c>
      <c r="X48" s="220">
        <f t="shared" si="6"/>
        <v>62104013</v>
      </c>
      <c r="Y48" s="220">
        <f t="shared" si="6"/>
        <v>-1705735</v>
      </c>
      <c r="Z48" s="221">
        <f>+IF(X48&lt;&gt;0,+(Y48/X48)*100,0)</f>
        <v>-2.7465777453060882</v>
      </c>
      <c r="AA48" s="222">
        <f>SUM(AA46:AA47)</f>
        <v>47424019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856888</v>
      </c>
      <c r="D5" s="153">
        <f>SUM(D6:D8)</f>
        <v>0</v>
      </c>
      <c r="E5" s="154">
        <f t="shared" si="0"/>
        <v>900000</v>
      </c>
      <c r="F5" s="100">
        <f t="shared" si="0"/>
        <v>1603021</v>
      </c>
      <c r="G5" s="100">
        <f t="shared" si="0"/>
        <v>0</v>
      </c>
      <c r="H5" s="100">
        <f t="shared" si="0"/>
        <v>161314</v>
      </c>
      <c r="I5" s="100">
        <f t="shared" si="0"/>
        <v>0</v>
      </c>
      <c r="J5" s="100">
        <f t="shared" si="0"/>
        <v>161314</v>
      </c>
      <c r="K5" s="100">
        <f t="shared" si="0"/>
        <v>390046</v>
      </c>
      <c r="L5" s="100">
        <f t="shared" si="0"/>
        <v>39260</v>
      </c>
      <c r="M5" s="100">
        <f t="shared" si="0"/>
        <v>59444</v>
      </c>
      <c r="N5" s="100">
        <f t="shared" si="0"/>
        <v>488750</v>
      </c>
      <c r="O5" s="100">
        <f t="shared" si="0"/>
        <v>115450</v>
      </c>
      <c r="P5" s="100">
        <f t="shared" si="0"/>
        <v>349064</v>
      </c>
      <c r="Q5" s="100">
        <f t="shared" si="0"/>
        <v>358392</v>
      </c>
      <c r="R5" s="100">
        <f t="shared" si="0"/>
        <v>822906</v>
      </c>
      <c r="S5" s="100">
        <f t="shared" si="0"/>
        <v>231400</v>
      </c>
      <c r="T5" s="100">
        <f t="shared" si="0"/>
        <v>547071</v>
      </c>
      <c r="U5" s="100">
        <f t="shared" si="0"/>
        <v>322450</v>
      </c>
      <c r="V5" s="100">
        <f t="shared" si="0"/>
        <v>1100921</v>
      </c>
      <c r="W5" s="100">
        <f t="shared" si="0"/>
        <v>2573891</v>
      </c>
      <c r="X5" s="100">
        <f t="shared" si="0"/>
        <v>900000</v>
      </c>
      <c r="Y5" s="100">
        <f t="shared" si="0"/>
        <v>1673891</v>
      </c>
      <c r="Z5" s="137">
        <f>+IF(X5&lt;&gt;0,+(Y5/X5)*100,0)</f>
        <v>185.98788888888888</v>
      </c>
      <c r="AA5" s="153">
        <f>SUM(AA6:AA8)</f>
        <v>1603021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>
        <v>43400</v>
      </c>
      <c r="P6" s="60"/>
      <c r="Q6" s="60"/>
      <c r="R6" s="60">
        <v>43400</v>
      </c>
      <c r="S6" s="60"/>
      <c r="T6" s="60"/>
      <c r="U6" s="60"/>
      <c r="V6" s="60"/>
      <c r="W6" s="60">
        <v>43400</v>
      </c>
      <c r="X6" s="60"/>
      <c r="Y6" s="60">
        <v>43400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856888</v>
      </c>
      <c r="D8" s="155"/>
      <c r="E8" s="156">
        <v>900000</v>
      </c>
      <c r="F8" s="60">
        <v>1603021</v>
      </c>
      <c r="G8" s="60"/>
      <c r="H8" s="60">
        <v>161314</v>
      </c>
      <c r="I8" s="60"/>
      <c r="J8" s="60">
        <v>161314</v>
      </c>
      <c r="K8" s="60">
        <v>390046</v>
      </c>
      <c r="L8" s="60">
        <v>39260</v>
      </c>
      <c r="M8" s="60">
        <v>59444</v>
      </c>
      <c r="N8" s="60">
        <v>488750</v>
      </c>
      <c r="O8" s="60">
        <v>72050</v>
      </c>
      <c r="P8" s="60">
        <v>349064</v>
      </c>
      <c r="Q8" s="60">
        <v>358392</v>
      </c>
      <c r="R8" s="60">
        <v>779506</v>
      </c>
      <c r="S8" s="60">
        <v>231400</v>
      </c>
      <c r="T8" s="60">
        <v>547071</v>
      </c>
      <c r="U8" s="60">
        <v>322450</v>
      </c>
      <c r="V8" s="60">
        <v>1100921</v>
      </c>
      <c r="W8" s="60">
        <v>2530491</v>
      </c>
      <c r="X8" s="60">
        <v>900000</v>
      </c>
      <c r="Y8" s="60">
        <v>1630491</v>
      </c>
      <c r="Z8" s="140">
        <v>181.17</v>
      </c>
      <c r="AA8" s="62">
        <v>1603021</v>
      </c>
    </row>
    <row r="9" spans="1:27" ht="13.5">
      <c r="A9" s="135" t="s">
        <v>78</v>
      </c>
      <c r="B9" s="136"/>
      <c r="C9" s="153">
        <f aca="true" t="shared" si="1" ref="C9:Y9">SUM(C10:C14)</f>
        <v>1438721</v>
      </c>
      <c r="D9" s="153">
        <f>SUM(D10:D14)</f>
        <v>0</v>
      </c>
      <c r="E9" s="154">
        <f t="shared" si="1"/>
        <v>13000000</v>
      </c>
      <c r="F9" s="100">
        <f t="shared" si="1"/>
        <v>4237348</v>
      </c>
      <c r="G9" s="100">
        <f t="shared" si="1"/>
        <v>20921</v>
      </c>
      <c r="H9" s="100">
        <f t="shared" si="1"/>
        <v>0</v>
      </c>
      <c r="I9" s="100">
        <f t="shared" si="1"/>
        <v>237260</v>
      </c>
      <c r="J9" s="100">
        <f t="shared" si="1"/>
        <v>258181</v>
      </c>
      <c r="K9" s="100">
        <f t="shared" si="1"/>
        <v>784551</v>
      </c>
      <c r="L9" s="100">
        <f t="shared" si="1"/>
        <v>137200</v>
      </c>
      <c r="M9" s="100">
        <f t="shared" si="1"/>
        <v>467570</v>
      </c>
      <c r="N9" s="100">
        <f t="shared" si="1"/>
        <v>1389321</v>
      </c>
      <c r="O9" s="100">
        <f t="shared" si="1"/>
        <v>120000</v>
      </c>
      <c r="P9" s="100">
        <f t="shared" si="1"/>
        <v>0</v>
      </c>
      <c r="Q9" s="100">
        <f t="shared" si="1"/>
        <v>0</v>
      </c>
      <c r="R9" s="100">
        <f t="shared" si="1"/>
        <v>120000</v>
      </c>
      <c r="S9" s="100">
        <f t="shared" si="1"/>
        <v>0</v>
      </c>
      <c r="T9" s="100">
        <f t="shared" si="1"/>
        <v>50869</v>
      </c>
      <c r="U9" s="100">
        <f t="shared" si="1"/>
        <v>0</v>
      </c>
      <c r="V9" s="100">
        <f t="shared" si="1"/>
        <v>50869</v>
      </c>
      <c r="W9" s="100">
        <f t="shared" si="1"/>
        <v>1818371</v>
      </c>
      <c r="X9" s="100">
        <f t="shared" si="1"/>
        <v>13000008</v>
      </c>
      <c r="Y9" s="100">
        <f t="shared" si="1"/>
        <v>-11181637</v>
      </c>
      <c r="Z9" s="137">
        <f>+IF(X9&lt;&gt;0,+(Y9/X9)*100,0)</f>
        <v>-86.01253937689884</v>
      </c>
      <c r="AA9" s="102">
        <f>SUM(AA10:AA14)</f>
        <v>4237348</v>
      </c>
    </row>
    <row r="10" spans="1:27" ht="13.5">
      <c r="A10" s="138" t="s">
        <v>79</v>
      </c>
      <c r="B10" s="136"/>
      <c r="C10" s="155">
        <v>1438721</v>
      </c>
      <c r="D10" s="155"/>
      <c r="E10" s="156">
        <v>8000000</v>
      </c>
      <c r="F10" s="60">
        <v>3500000</v>
      </c>
      <c r="G10" s="60"/>
      <c r="H10" s="60"/>
      <c r="I10" s="60">
        <v>237260</v>
      </c>
      <c r="J10" s="60">
        <v>237260</v>
      </c>
      <c r="K10" s="60">
        <v>421203</v>
      </c>
      <c r="L10" s="60">
        <v>137200</v>
      </c>
      <c r="M10" s="60">
        <v>467570</v>
      </c>
      <c r="N10" s="60">
        <v>1025973</v>
      </c>
      <c r="O10" s="60">
        <v>120000</v>
      </c>
      <c r="P10" s="60"/>
      <c r="Q10" s="60"/>
      <c r="R10" s="60">
        <v>120000</v>
      </c>
      <c r="S10" s="60"/>
      <c r="T10" s="60"/>
      <c r="U10" s="60"/>
      <c r="V10" s="60"/>
      <c r="W10" s="60">
        <v>1383233</v>
      </c>
      <c r="X10" s="60">
        <v>8000004</v>
      </c>
      <c r="Y10" s="60">
        <v>-6616771</v>
      </c>
      <c r="Z10" s="140">
        <v>-82.71</v>
      </c>
      <c r="AA10" s="62">
        <v>3500000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5000000</v>
      </c>
      <c r="F12" s="60">
        <v>737348</v>
      </c>
      <c r="G12" s="60">
        <v>20921</v>
      </c>
      <c r="H12" s="60"/>
      <c r="I12" s="60"/>
      <c r="J12" s="60">
        <v>20921</v>
      </c>
      <c r="K12" s="60">
        <v>363348</v>
      </c>
      <c r="L12" s="60"/>
      <c r="M12" s="60"/>
      <c r="N12" s="60">
        <v>363348</v>
      </c>
      <c r="O12" s="60"/>
      <c r="P12" s="60"/>
      <c r="Q12" s="60"/>
      <c r="R12" s="60"/>
      <c r="S12" s="60"/>
      <c r="T12" s="60">
        <v>50869</v>
      </c>
      <c r="U12" s="60"/>
      <c r="V12" s="60">
        <v>50869</v>
      </c>
      <c r="W12" s="60">
        <v>435138</v>
      </c>
      <c r="X12" s="60">
        <v>5000004</v>
      </c>
      <c r="Y12" s="60">
        <v>-4564866</v>
      </c>
      <c r="Z12" s="140">
        <v>-91.3</v>
      </c>
      <c r="AA12" s="62">
        <v>737348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29619879</v>
      </c>
      <c r="D15" s="153">
        <f>SUM(D16:D18)</f>
        <v>0</v>
      </c>
      <c r="E15" s="154">
        <f t="shared" si="2"/>
        <v>27200000</v>
      </c>
      <c r="F15" s="100">
        <f t="shared" si="2"/>
        <v>27981909</v>
      </c>
      <c r="G15" s="100">
        <f t="shared" si="2"/>
        <v>198445</v>
      </c>
      <c r="H15" s="100">
        <f t="shared" si="2"/>
        <v>451669</v>
      </c>
      <c r="I15" s="100">
        <f t="shared" si="2"/>
        <v>0</v>
      </c>
      <c r="J15" s="100">
        <f t="shared" si="2"/>
        <v>650114</v>
      </c>
      <c r="K15" s="100">
        <f t="shared" si="2"/>
        <v>243210</v>
      </c>
      <c r="L15" s="100">
        <f t="shared" si="2"/>
        <v>466495</v>
      </c>
      <c r="M15" s="100">
        <f t="shared" si="2"/>
        <v>951631</v>
      </c>
      <c r="N15" s="100">
        <f t="shared" si="2"/>
        <v>1661336</v>
      </c>
      <c r="O15" s="100">
        <f t="shared" si="2"/>
        <v>5219904</v>
      </c>
      <c r="P15" s="100">
        <f t="shared" si="2"/>
        <v>2999338</v>
      </c>
      <c r="Q15" s="100">
        <f t="shared" si="2"/>
        <v>3142295</v>
      </c>
      <c r="R15" s="100">
        <f t="shared" si="2"/>
        <v>11361537</v>
      </c>
      <c r="S15" s="100">
        <f t="shared" si="2"/>
        <v>6980632</v>
      </c>
      <c r="T15" s="100">
        <f t="shared" si="2"/>
        <v>7212214</v>
      </c>
      <c r="U15" s="100">
        <f t="shared" si="2"/>
        <v>11987437</v>
      </c>
      <c r="V15" s="100">
        <f t="shared" si="2"/>
        <v>26180283</v>
      </c>
      <c r="W15" s="100">
        <f t="shared" si="2"/>
        <v>39853270</v>
      </c>
      <c r="X15" s="100">
        <f t="shared" si="2"/>
        <v>27200004</v>
      </c>
      <c r="Y15" s="100">
        <f t="shared" si="2"/>
        <v>12653266</v>
      </c>
      <c r="Z15" s="137">
        <f>+IF(X15&lt;&gt;0,+(Y15/X15)*100,0)</f>
        <v>46.51935345303625</v>
      </c>
      <c r="AA15" s="102">
        <f>SUM(AA16:AA18)</f>
        <v>27981909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29619879</v>
      </c>
      <c r="D17" s="155"/>
      <c r="E17" s="156">
        <v>27200000</v>
      </c>
      <c r="F17" s="60">
        <v>27981909</v>
      </c>
      <c r="G17" s="60">
        <v>198445</v>
      </c>
      <c r="H17" s="60">
        <v>451669</v>
      </c>
      <c r="I17" s="60"/>
      <c r="J17" s="60">
        <v>650114</v>
      </c>
      <c r="K17" s="60">
        <v>243210</v>
      </c>
      <c r="L17" s="60">
        <v>466495</v>
      </c>
      <c r="M17" s="60">
        <v>951631</v>
      </c>
      <c r="N17" s="60">
        <v>1661336</v>
      </c>
      <c r="O17" s="60">
        <v>5219904</v>
      </c>
      <c r="P17" s="60">
        <v>2999338</v>
      </c>
      <c r="Q17" s="60">
        <v>3142295</v>
      </c>
      <c r="R17" s="60">
        <v>11361537</v>
      </c>
      <c r="S17" s="60">
        <v>6980632</v>
      </c>
      <c r="T17" s="60">
        <v>7212214</v>
      </c>
      <c r="U17" s="60">
        <v>11987437</v>
      </c>
      <c r="V17" s="60">
        <v>26180283</v>
      </c>
      <c r="W17" s="60">
        <v>39853270</v>
      </c>
      <c r="X17" s="60">
        <v>27200004</v>
      </c>
      <c r="Y17" s="60">
        <v>12653266</v>
      </c>
      <c r="Z17" s="140">
        <v>46.52</v>
      </c>
      <c r="AA17" s="62">
        <v>27981909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7150000</v>
      </c>
      <c r="F19" s="100">
        <f t="shared" si="3"/>
        <v>8200000</v>
      </c>
      <c r="G19" s="100">
        <f t="shared" si="3"/>
        <v>0</v>
      </c>
      <c r="H19" s="100">
        <f t="shared" si="3"/>
        <v>0</v>
      </c>
      <c r="I19" s="100">
        <f t="shared" si="3"/>
        <v>170394</v>
      </c>
      <c r="J19" s="100">
        <f t="shared" si="3"/>
        <v>170394</v>
      </c>
      <c r="K19" s="100">
        <f t="shared" si="3"/>
        <v>205000</v>
      </c>
      <c r="L19" s="100">
        <f t="shared" si="3"/>
        <v>0</v>
      </c>
      <c r="M19" s="100">
        <f t="shared" si="3"/>
        <v>3106623</v>
      </c>
      <c r="N19" s="100">
        <f t="shared" si="3"/>
        <v>3311623</v>
      </c>
      <c r="O19" s="100">
        <f t="shared" si="3"/>
        <v>0</v>
      </c>
      <c r="P19" s="100">
        <f t="shared" si="3"/>
        <v>314413</v>
      </c>
      <c r="Q19" s="100">
        <f t="shared" si="3"/>
        <v>250877</v>
      </c>
      <c r="R19" s="100">
        <f t="shared" si="3"/>
        <v>565290</v>
      </c>
      <c r="S19" s="100">
        <f t="shared" si="3"/>
        <v>186789</v>
      </c>
      <c r="T19" s="100">
        <f t="shared" si="3"/>
        <v>154692</v>
      </c>
      <c r="U19" s="100">
        <f t="shared" si="3"/>
        <v>0</v>
      </c>
      <c r="V19" s="100">
        <f t="shared" si="3"/>
        <v>341481</v>
      </c>
      <c r="W19" s="100">
        <f t="shared" si="3"/>
        <v>4388788</v>
      </c>
      <c r="X19" s="100">
        <f t="shared" si="3"/>
        <v>7149996</v>
      </c>
      <c r="Y19" s="100">
        <f t="shared" si="3"/>
        <v>-2761208</v>
      </c>
      <c r="Z19" s="137">
        <f>+IF(X19&lt;&gt;0,+(Y19/X19)*100,0)</f>
        <v>-38.618315310945626</v>
      </c>
      <c r="AA19" s="102">
        <f>SUM(AA20:AA23)</f>
        <v>8200000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>
        <v>86699</v>
      </c>
      <c r="T20" s="60"/>
      <c r="U20" s="60"/>
      <c r="V20" s="60">
        <v>86699</v>
      </c>
      <c r="W20" s="60">
        <v>86699</v>
      </c>
      <c r="X20" s="60"/>
      <c r="Y20" s="60">
        <v>86699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7150000</v>
      </c>
      <c r="F23" s="60">
        <v>8200000</v>
      </c>
      <c r="G23" s="60"/>
      <c r="H23" s="60"/>
      <c r="I23" s="60">
        <v>170394</v>
      </c>
      <c r="J23" s="60">
        <v>170394</v>
      </c>
      <c r="K23" s="60">
        <v>205000</v>
      </c>
      <c r="L23" s="60"/>
      <c r="M23" s="60">
        <v>3106623</v>
      </c>
      <c r="N23" s="60">
        <v>3311623</v>
      </c>
      <c r="O23" s="60"/>
      <c r="P23" s="60">
        <v>314413</v>
      </c>
      <c r="Q23" s="60">
        <v>250877</v>
      </c>
      <c r="R23" s="60">
        <v>565290</v>
      </c>
      <c r="S23" s="60">
        <v>100090</v>
      </c>
      <c r="T23" s="60">
        <v>154692</v>
      </c>
      <c r="U23" s="60"/>
      <c r="V23" s="60">
        <v>254782</v>
      </c>
      <c r="W23" s="60">
        <v>4302089</v>
      </c>
      <c r="X23" s="60">
        <v>7149996</v>
      </c>
      <c r="Y23" s="60">
        <v>-2847907</v>
      </c>
      <c r="Z23" s="140">
        <v>-39.83</v>
      </c>
      <c r="AA23" s="62">
        <v>8200000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31915488</v>
      </c>
      <c r="D25" s="217">
        <f>+D5+D9+D15+D19+D24</f>
        <v>0</v>
      </c>
      <c r="E25" s="230">
        <f t="shared" si="4"/>
        <v>48250000</v>
      </c>
      <c r="F25" s="219">
        <f t="shared" si="4"/>
        <v>42022278</v>
      </c>
      <c r="G25" s="219">
        <f t="shared" si="4"/>
        <v>219366</v>
      </c>
      <c r="H25" s="219">
        <f t="shared" si="4"/>
        <v>612983</v>
      </c>
      <c r="I25" s="219">
        <f t="shared" si="4"/>
        <v>407654</v>
      </c>
      <c r="J25" s="219">
        <f t="shared" si="4"/>
        <v>1240003</v>
      </c>
      <c r="K25" s="219">
        <f t="shared" si="4"/>
        <v>1622807</v>
      </c>
      <c r="L25" s="219">
        <f t="shared" si="4"/>
        <v>642955</v>
      </c>
      <c r="M25" s="219">
        <f t="shared" si="4"/>
        <v>4585268</v>
      </c>
      <c r="N25" s="219">
        <f t="shared" si="4"/>
        <v>6851030</v>
      </c>
      <c r="O25" s="219">
        <f t="shared" si="4"/>
        <v>5455354</v>
      </c>
      <c r="P25" s="219">
        <f t="shared" si="4"/>
        <v>3662815</v>
      </c>
      <c r="Q25" s="219">
        <f t="shared" si="4"/>
        <v>3751564</v>
      </c>
      <c r="R25" s="219">
        <f t="shared" si="4"/>
        <v>12869733</v>
      </c>
      <c r="S25" s="219">
        <f t="shared" si="4"/>
        <v>7398821</v>
      </c>
      <c r="T25" s="219">
        <f t="shared" si="4"/>
        <v>7964846</v>
      </c>
      <c r="U25" s="219">
        <f t="shared" si="4"/>
        <v>12309887</v>
      </c>
      <c r="V25" s="219">
        <f t="shared" si="4"/>
        <v>27673554</v>
      </c>
      <c r="W25" s="219">
        <f t="shared" si="4"/>
        <v>48634320</v>
      </c>
      <c r="X25" s="219">
        <f t="shared" si="4"/>
        <v>48250008</v>
      </c>
      <c r="Y25" s="219">
        <f t="shared" si="4"/>
        <v>384312</v>
      </c>
      <c r="Z25" s="231">
        <f>+IF(X25&lt;&gt;0,+(Y25/X25)*100,0)</f>
        <v>0.796501422341733</v>
      </c>
      <c r="AA25" s="232">
        <f>+AA5+AA9+AA15+AA19+AA24</f>
        <v>42022278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29525036</v>
      </c>
      <c r="D28" s="155"/>
      <c r="E28" s="156">
        <v>30000000</v>
      </c>
      <c r="F28" s="60">
        <v>23600000</v>
      </c>
      <c r="G28" s="60"/>
      <c r="H28" s="60"/>
      <c r="I28" s="60"/>
      <c r="J28" s="60"/>
      <c r="K28" s="60"/>
      <c r="L28" s="60">
        <v>466495</v>
      </c>
      <c r="M28" s="60">
        <v>951631</v>
      </c>
      <c r="N28" s="60">
        <v>1418126</v>
      </c>
      <c r="O28" s="60">
        <v>5219904</v>
      </c>
      <c r="P28" s="60">
        <v>2791588</v>
      </c>
      <c r="Q28" s="60">
        <v>2771783</v>
      </c>
      <c r="R28" s="60">
        <v>10783275</v>
      </c>
      <c r="S28" s="60">
        <v>5064923</v>
      </c>
      <c r="T28" s="60">
        <v>6630742</v>
      </c>
      <c r="U28" s="60">
        <v>11557743</v>
      </c>
      <c r="V28" s="60">
        <v>23253408</v>
      </c>
      <c r="W28" s="60">
        <v>35454809</v>
      </c>
      <c r="X28" s="60">
        <v>30000000</v>
      </c>
      <c r="Y28" s="60">
        <v>5454809</v>
      </c>
      <c r="Z28" s="140">
        <v>18.18</v>
      </c>
      <c r="AA28" s="155">
        <v>23600000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v>66649</v>
      </c>
      <c r="T29" s="60"/>
      <c r="U29" s="60"/>
      <c r="V29" s="60">
        <v>66649</v>
      </c>
      <c r="W29" s="60">
        <v>66649</v>
      </c>
      <c r="X29" s="60"/>
      <c r="Y29" s="60">
        <v>66649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29525036</v>
      </c>
      <c r="D32" s="210">
        <f>SUM(D28:D31)</f>
        <v>0</v>
      </c>
      <c r="E32" s="211">
        <f t="shared" si="5"/>
        <v>30000000</v>
      </c>
      <c r="F32" s="77">
        <f t="shared" si="5"/>
        <v>23600000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466495</v>
      </c>
      <c r="M32" s="77">
        <f t="shared" si="5"/>
        <v>951631</v>
      </c>
      <c r="N32" s="77">
        <f t="shared" si="5"/>
        <v>1418126</v>
      </c>
      <c r="O32" s="77">
        <f t="shared" si="5"/>
        <v>5219904</v>
      </c>
      <c r="P32" s="77">
        <f t="shared" si="5"/>
        <v>2791588</v>
      </c>
      <c r="Q32" s="77">
        <f t="shared" si="5"/>
        <v>2771783</v>
      </c>
      <c r="R32" s="77">
        <f t="shared" si="5"/>
        <v>10783275</v>
      </c>
      <c r="S32" s="77">
        <f t="shared" si="5"/>
        <v>5131572</v>
      </c>
      <c r="T32" s="77">
        <f t="shared" si="5"/>
        <v>6630742</v>
      </c>
      <c r="U32" s="77">
        <f t="shared" si="5"/>
        <v>11557743</v>
      </c>
      <c r="V32" s="77">
        <f t="shared" si="5"/>
        <v>23320057</v>
      </c>
      <c r="W32" s="77">
        <f t="shared" si="5"/>
        <v>35521458</v>
      </c>
      <c r="X32" s="77">
        <f t="shared" si="5"/>
        <v>30000000</v>
      </c>
      <c r="Y32" s="77">
        <f t="shared" si="5"/>
        <v>5521458</v>
      </c>
      <c r="Z32" s="212">
        <f>+IF(X32&lt;&gt;0,+(Y32/X32)*100,0)</f>
        <v>18.40486</v>
      </c>
      <c r="AA32" s="79">
        <f>SUM(AA28:AA31)</f>
        <v>23600000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2390452</v>
      </c>
      <c r="D35" s="155"/>
      <c r="E35" s="156">
        <v>18250000</v>
      </c>
      <c r="F35" s="60">
        <v>18422278</v>
      </c>
      <c r="G35" s="60">
        <v>219366</v>
      </c>
      <c r="H35" s="60">
        <v>612983</v>
      </c>
      <c r="I35" s="60">
        <v>407654</v>
      </c>
      <c r="J35" s="60">
        <v>1240003</v>
      </c>
      <c r="K35" s="60">
        <v>1622807</v>
      </c>
      <c r="L35" s="60">
        <v>176460</v>
      </c>
      <c r="M35" s="60">
        <v>3633637</v>
      </c>
      <c r="N35" s="60">
        <v>5432904</v>
      </c>
      <c r="O35" s="60">
        <v>235450</v>
      </c>
      <c r="P35" s="60">
        <v>871227</v>
      </c>
      <c r="Q35" s="60">
        <v>979781</v>
      </c>
      <c r="R35" s="60">
        <v>2086458</v>
      </c>
      <c r="S35" s="60">
        <v>2267249</v>
      </c>
      <c r="T35" s="60">
        <v>1334104</v>
      </c>
      <c r="U35" s="60">
        <v>752144</v>
      </c>
      <c r="V35" s="60">
        <v>4353497</v>
      </c>
      <c r="W35" s="60">
        <v>13112862</v>
      </c>
      <c r="X35" s="60">
        <v>18249996</v>
      </c>
      <c r="Y35" s="60">
        <v>-5137134</v>
      </c>
      <c r="Z35" s="140">
        <v>-28.15</v>
      </c>
      <c r="AA35" s="62">
        <v>18422278</v>
      </c>
    </row>
    <row r="36" spans="1:27" ht="13.5">
      <c r="A36" s="238" t="s">
        <v>139</v>
      </c>
      <c r="B36" s="149"/>
      <c r="C36" s="222">
        <f aca="true" t="shared" si="6" ref="C36:Y36">SUM(C32:C35)</f>
        <v>31915488</v>
      </c>
      <c r="D36" s="222">
        <f>SUM(D32:D35)</f>
        <v>0</v>
      </c>
      <c r="E36" s="218">
        <f t="shared" si="6"/>
        <v>48250000</v>
      </c>
      <c r="F36" s="220">
        <f t="shared" si="6"/>
        <v>42022278</v>
      </c>
      <c r="G36" s="220">
        <f t="shared" si="6"/>
        <v>219366</v>
      </c>
      <c r="H36" s="220">
        <f t="shared" si="6"/>
        <v>612983</v>
      </c>
      <c r="I36" s="220">
        <f t="shared" si="6"/>
        <v>407654</v>
      </c>
      <c r="J36" s="220">
        <f t="shared" si="6"/>
        <v>1240003</v>
      </c>
      <c r="K36" s="220">
        <f t="shared" si="6"/>
        <v>1622807</v>
      </c>
      <c r="L36" s="220">
        <f t="shared" si="6"/>
        <v>642955</v>
      </c>
      <c r="M36" s="220">
        <f t="shared" si="6"/>
        <v>4585268</v>
      </c>
      <c r="N36" s="220">
        <f t="shared" si="6"/>
        <v>6851030</v>
      </c>
      <c r="O36" s="220">
        <f t="shared" si="6"/>
        <v>5455354</v>
      </c>
      <c r="P36" s="220">
        <f t="shared" si="6"/>
        <v>3662815</v>
      </c>
      <c r="Q36" s="220">
        <f t="shared" si="6"/>
        <v>3751564</v>
      </c>
      <c r="R36" s="220">
        <f t="shared" si="6"/>
        <v>12869733</v>
      </c>
      <c r="S36" s="220">
        <f t="shared" si="6"/>
        <v>7398821</v>
      </c>
      <c r="T36" s="220">
        <f t="shared" si="6"/>
        <v>7964846</v>
      </c>
      <c r="U36" s="220">
        <f t="shared" si="6"/>
        <v>12309887</v>
      </c>
      <c r="V36" s="220">
        <f t="shared" si="6"/>
        <v>27673554</v>
      </c>
      <c r="W36" s="220">
        <f t="shared" si="6"/>
        <v>48634320</v>
      </c>
      <c r="X36" s="220">
        <f t="shared" si="6"/>
        <v>48249996</v>
      </c>
      <c r="Y36" s="220">
        <f t="shared" si="6"/>
        <v>384324</v>
      </c>
      <c r="Z36" s="221">
        <f>+IF(X36&lt;&gt;0,+(Y36/X36)*100,0)</f>
        <v>0.7965264909037505</v>
      </c>
      <c r="AA36" s="239">
        <f>SUM(AA32:AA35)</f>
        <v>42022278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13484770</v>
      </c>
      <c r="D6" s="155"/>
      <c r="E6" s="59">
        <v>4742523</v>
      </c>
      <c r="F6" s="60">
        <v>9938837</v>
      </c>
      <c r="G6" s="60">
        <v>61975289</v>
      </c>
      <c r="H6" s="60">
        <v>58907547</v>
      </c>
      <c r="I6" s="60">
        <v>54581419</v>
      </c>
      <c r="J6" s="60">
        <v>54581419</v>
      </c>
      <c r="K6" s="60">
        <v>38098290</v>
      </c>
      <c r="L6" s="60">
        <v>67953700</v>
      </c>
      <c r="M6" s="60">
        <v>31045980</v>
      </c>
      <c r="N6" s="60">
        <v>31045980</v>
      </c>
      <c r="O6" s="60">
        <v>16437976</v>
      </c>
      <c r="P6" s="60">
        <v>-3770732</v>
      </c>
      <c r="Q6" s="60">
        <v>36382686</v>
      </c>
      <c r="R6" s="60">
        <v>36382686</v>
      </c>
      <c r="S6" s="60">
        <v>35477482</v>
      </c>
      <c r="T6" s="60">
        <v>6439160</v>
      </c>
      <c r="U6" s="60">
        <v>1645598</v>
      </c>
      <c r="V6" s="60">
        <v>1645598</v>
      </c>
      <c r="W6" s="60">
        <v>1645598</v>
      </c>
      <c r="X6" s="60">
        <v>9938837</v>
      </c>
      <c r="Y6" s="60">
        <v>-8293239</v>
      </c>
      <c r="Z6" s="140">
        <v>-83.44</v>
      </c>
      <c r="AA6" s="62">
        <v>9938837</v>
      </c>
    </row>
    <row r="7" spans="1:27" ht="13.5">
      <c r="A7" s="249" t="s">
        <v>144</v>
      </c>
      <c r="B7" s="182"/>
      <c r="C7" s="155">
        <v>359629</v>
      </c>
      <c r="D7" s="155"/>
      <c r="E7" s="59">
        <v>24740000</v>
      </c>
      <c r="F7" s="60">
        <v>20000000</v>
      </c>
      <c r="G7" s="60">
        <v>359629</v>
      </c>
      <c r="H7" s="60">
        <v>360713</v>
      </c>
      <c r="I7" s="60">
        <v>361238</v>
      </c>
      <c r="J7" s="60">
        <v>361238</v>
      </c>
      <c r="K7" s="60">
        <v>10367834</v>
      </c>
      <c r="L7" s="60">
        <v>10405152</v>
      </c>
      <c r="M7" s="60">
        <v>30405152</v>
      </c>
      <c r="N7" s="60">
        <v>30405152</v>
      </c>
      <c r="O7" s="60">
        <v>30524940</v>
      </c>
      <c r="P7" s="60">
        <v>20644045</v>
      </c>
      <c r="Q7" s="60">
        <v>35832175</v>
      </c>
      <c r="R7" s="60">
        <v>35832175</v>
      </c>
      <c r="S7" s="60">
        <v>35990319</v>
      </c>
      <c r="T7" s="60">
        <v>31144877</v>
      </c>
      <c r="U7" s="60">
        <v>14471394</v>
      </c>
      <c r="V7" s="60">
        <v>14471394</v>
      </c>
      <c r="W7" s="60">
        <v>14471394</v>
      </c>
      <c r="X7" s="60">
        <v>20000000</v>
      </c>
      <c r="Y7" s="60">
        <v>-5528606</v>
      </c>
      <c r="Z7" s="140">
        <v>-27.64</v>
      </c>
      <c r="AA7" s="62">
        <v>20000000</v>
      </c>
    </row>
    <row r="8" spans="1:27" ht="13.5">
      <c r="A8" s="249" t="s">
        <v>145</v>
      </c>
      <c r="B8" s="182"/>
      <c r="C8" s="155">
        <v>19707116</v>
      </c>
      <c r="D8" s="155"/>
      <c r="E8" s="59">
        <v>45383151</v>
      </c>
      <c r="F8" s="60">
        <v>66483151</v>
      </c>
      <c r="G8" s="60">
        <v>20860466</v>
      </c>
      <c r="H8" s="60">
        <v>21512749</v>
      </c>
      <c r="I8" s="60">
        <v>22742301</v>
      </c>
      <c r="J8" s="60">
        <v>22742301</v>
      </c>
      <c r="K8" s="60">
        <v>24086135</v>
      </c>
      <c r="L8" s="60">
        <v>26280364</v>
      </c>
      <c r="M8" s="60">
        <v>28412341</v>
      </c>
      <c r="N8" s="60">
        <v>28412341</v>
      </c>
      <c r="O8" s="60">
        <v>28498430</v>
      </c>
      <c r="P8" s="60">
        <v>26037232</v>
      </c>
      <c r="Q8" s="60">
        <v>27706320</v>
      </c>
      <c r="R8" s="60">
        <v>27706320</v>
      </c>
      <c r="S8" s="60">
        <v>30105542</v>
      </c>
      <c r="T8" s="60">
        <v>31591162</v>
      </c>
      <c r="U8" s="60">
        <v>32945541</v>
      </c>
      <c r="V8" s="60">
        <v>32945541</v>
      </c>
      <c r="W8" s="60">
        <v>32945541</v>
      </c>
      <c r="X8" s="60">
        <v>66483151</v>
      </c>
      <c r="Y8" s="60">
        <v>-33537610</v>
      </c>
      <c r="Z8" s="140">
        <v>-50.45</v>
      </c>
      <c r="AA8" s="62">
        <v>66483151</v>
      </c>
    </row>
    <row r="9" spans="1:27" ht="13.5">
      <c r="A9" s="249" t="s">
        <v>146</v>
      </c>
      <c r="B9" s="182"/>
      <c r="C9" s="155"/>
      <c r="D9" s="155"/>
      <c r="E9" s="59"/>
      <c r="F9" s="60"/>
      <c r="G9" s="60">
        <v>81467</v>
      </c>
      <c r="H9" s="60">
        <v>733902</v>
      </c>
      <c r="I9" s="60"/>
      <c r="J9" s="60"/>
      <c r="K9" s="60">
        <v>-743871</v>
      </c>
      <c r="L9" s="60">
        <v>285266</v>
      </c>
      <c r="M9" s="60">
        <v>-898210</v>
      </c>
      <c r="N9" s="60">
        <v>-898210</v>
      </c>
      <c r="O9" s="60"/>
      <c r="P9" s="60"/>
      <c r="Q9" s="60">
        <v>657815</v>
      </c>
      <c r="R9" s="60">
        <v>657815</v>
      </c>
      <c r="S9" s="60"/>
      <c r="T9" s="60">
        <v>1485366</v>
      </c>
      <c r="U9" s="60">
        <v>8464138</v>
      </c>
      <c r="V9" s="60">
        <v>8464138</v>
      </c>
      <c r="W9" s="60">
        <v>8464138</v>
      </c>
      <c r="X9" s="60"/>
      <c r="Y9" s="60">
        <v>8464138</v>
      </c>
      <c r="Z9" s="140"/>
      <c r="AA9" s="62"/>
    </row>
    <row r="10" spans="1:27" ht="13.5">
      <c r="A10" s="249" t="s">
        <v>147</v>
      </c>
      <c r="B10" s="182"/>
      <c r="C10" s="155">
        <v>1660165</v>
      </c>
      <c r="D10" s="155"/>
      <c r="E10" s="59"/>
      <c r="F10" s="60"/>
      <c r="G10" s="159"/>
      <c r="H10" s="159"/>
      <c r="I10" s="159">
        <v>-697811</v>
      </c>
      <c r="J10" s="60">
        <v>-697811</v>
      </c>
      <c r="K10" s="159"/>
      <c r="L10" s="159">
        <v>-1032192</v>
      </c>
      <c r="M10" s="60"/>
      <c r="N10" s="159"/>
      <c r="O10" s="159">
        <v>9365533</v>
      </c>
      <c r="P10" s="159">
        <v>-3855091</v>
      </c>
      <c r="Q10" s="60">
        <v>3479456</v>
      </c>
      <c r="R10" s="159">
        <v>3479456</v>
      </c>
      <c r="S10" s="159">
        <v>5690548</v>
      </c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35211680</v>
      </c>
      <c r="D12" s="168">
        <f>SUM(D6:D11)</f>
        <v>0</v>
      </c>
      <c r="E12" s="72">
        <f t="shared" si="0"/>
        <v>74865674</v>
      </c>
      <c r="F12" s="73">
        <f t="shared" si="0"/>
        <v>96421988</v>
      </c>
      <c r="G12" s="73">
        <f t="shared" si="0"/>
        <v>83276851</v>
      </c>
      <c r="H12" s="73">
        <f t="shared" si="0"/>
        <v>81514911</v>
      </c>
      <c r="I12" s="73">
        <f t="shared" si="0"/>
        <v>76987147</v>
      </c>
      <c r="J12" s="73">
        <f t="shared" si="0"/>
        <v>76987147</v>
      </c>
      <c r="K12" s="73">
        <f t="shared" si="0"/>
        <v>71808388</v>
      </c>
      <c r="L12" s="73">
        <f t="shared" si="0"/>
        <v>103892290</v>
      </c>
      <c r="M12" s="73">
        <f t="shared" si="0"/>
        <v>88965263</v>
      </c>
      <c r="N12" s="73">
        <f t="shared" si="0"/>
        <v>88965263</v>
      </c>
      <c r="O12" s="73">
        <f t="shared" si="0"/>
        <v>84826879</v>
      </c>
      <c r="P12" s="73">
        <f t="shared" si="0"/>
        <v>39055454</v>
      </c>
      <c r="Q12" s="73">
        <f t="shared" si="0"/>
        <v>104058452</v>
      </c>
      <c r="R12" s="73">
        <f t="shared" si="0"/>
        <v>104058452</v>
      </c>
      <c r="S12" s="73">
        <f t="shared" si="0"/>
        <v>107263891</v>
      </c>
      <c r="T12" s="73">
        <f t="shared" si="0"/>
        <v>70660565</v>
      </c>
      <c r="U12" s="73">
        <f t="shared" si="0"/>
        <v>57526671</v>
      </c>
      <c r="V12" s="73">
        <f t="shared" si="0"/>
        <v>57526671</v>
      </c>
      <c r="W12" s="73">
        <f t="shared" si="0"/>
        <v>57526671</v>
      </c>
      <c r="X12" s="73">
        <f t="shared" si="0"/>
        <v>96421988</v>
      </c>
      <c r="Y12" s="73">
        <f t="shared" si="0"/>
        <v>-38895317</v>
      </c>
      <c r="Z12" s="170">
        <f>+IF(X12&lt;&gt;0,+(Y12/X12)*100,0)</f>
        <v>-40.33863831971603</v>
      </c>
      <c r="AA12" s="74">
        <f>SUM(AA6:AA11)</f>
        <v>96421988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45832130</v>
      </c>
      <c r="D17" s="155"/>
      <c r="E17" s="59">
        <v>25684000</v>
      </c>
      <c r="F17" s="60">
        <v>45832130</v>
      </c>
      <c r="G17" s="60">
        <v>26242300</v>
      </c>
      <c r="H17" s="60">
        <v>45832130</v>
      </c>
      <c r="I17" s="60">
        <v>45832130</v>
      </c>
      <c r="J17" s="60">
        <v>45832130</v>
      </c>
      <c r="K17" s="60">
        <v>45832130</v>
      </c>
      <c r="L17" s="60">
        <v>45832130</v>
      </c>
      <c r="M17" s="60">
        <v>45832130</v>
      </c>
      <c r="N17" s="60">
        <v>45832130</v>
      </c>
      <c r="O17" s="60">
        <v>45832130</v>
      </c>
      <c r="P17" s="60">
        <v>45832130</v>
      </c>
      <c r="Q17" s="60">
        <v>45832130</v>
      </c>
      <c r="R17" s="60">
        <v>45832130</v>
      </c>
      <c r="S17" s="60">
        <v>45832130</v>
      </c>
      <c r="T17" s="60">
        <v>45832130</v>
      </c>
      <c r="U17" s="60">
        <v>45832130</v>
      </c>
      <c r="V17" s="60">
        <v>45832130</v>
      </c>
      <c r="W17" s="60">
        <v>45832130</v>
      </c>
      <c r="X17" s="60">
        <v>45832130</v>
      </c>
      <c r="Y17" s="60"/>
      <c r="Z17" s="140"/>
      <c r="AA17" s="62">
        <v>45832130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306108714</v>
      </c>
      <c r="D19" s="155"/>
      <c r="E19" s="59">
        <v>325346587</v>
      </c>
      <c r="F19" s="60">
        <v>325346587</v>
      </c>
      <c r="G19" s="60">
        <v>305675989</v>
      </c>
      <c r="H19" s="60">
        <v>308018568</v>
      </c>
      <c r="I19" s="60">
        <v>304584862</v>
      </c>
      <c r="J19" s="60">
        <v>304584862</v>
      </c>
      <c r="K19" s="60">
        <v>305992887</v>
      </c>
      <c r="L19" s="60">
        <v>303894978</v>
      </c>
      <c r="M19" s="60">
        <v>307277951</v>
      </c>
      <c r="N19" s="60">
        <v>307277951</v>
      </c>
      <c r="O19" s="60">
        <v>311644449</v>
      </c>
      <c r="P19" s="60">
        <v>315217214</v>
      </c>
      <c r="Q19" s="60">
        <v>318575357</v>
      </c>
      <c r="R19" s="60">
        <v>318575357</v>
      </c>
      <c r="S19" s="60">
        <v>330181515</v>
      </c>
      <c r="T19" s="60">
        <v>336905217</v>
      </c>
      <c r="U19" s="60">
        <v>334470144</v>
      </c>
      <c r="V19" s="60">
        <v>334470144</v>
      </c>
      <c r="W19" s="60">
        <v>334470144</v>
      </c>
      <c r="X19" s="60">
        <v>325346587</v>
      </c>
      <c r="Y19" s="60">
        <v>9123557</v>
      </c>
      <c r="Z19" s="140">
        <v>2.8</v>
      </c>
      <c r="AA19" s="62">
        <v>325346587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321839</v>
      </c>
      <c r="D22" s="155"/>
      <c r="E22" s="59"/>
      <c r="F22" s="60">
        <v>261973</v>
      </c>
      <c r="G22" s="60">
        <v>14175859</v>
      </c>
      <c r="H22" s="60">
        <v>321839</v>
      </c>
      <c r="I22" s="60">
        <v>285920</v>
      </c>
      <c r="J22" s="60">
        <v>285920</v>
      </c>
      <c r="K22" s="60">
        <v>285920</v>
      </c>
      <c r="L22" s="60">
        <v>261973</v>
      </c>
      <c r="M22" s="60">
        <v>261973</v>
      </c>
      <c r="N22" s="60">
        <v>261973</v>
      </c>
      <c r="O22" s="60"/>
      <c r="P22" s="60">
        <v>238027</v>
      </c>
      <c r="Q22" s="60">
        <v>380572</v>
      </c>
      <c r="R22" s="60">
        <v>380572</v>
      </c>
      <c r="S22" s="60">
        <v>214081</v>
      </c>
      <c r="T22" s="60">
        <v>190818</v>
      </c>
      <c r="U22" s="60">
        <v>190818</v>
      </c>
      <c r="V22" s="60">
        <v>190818</v>
      </c>
      <c r="W22" s="60">
        <v>190818</v>
      </c>
      <c r="X22" s="60">
        <v>261973</v>
      </c>
      <c r="Y22" s="60">
        <v>-71155</v>
      </c>
      <c r="Z22" s="140">
        <v>-27.16</v>
      </c>
      <c r="AA22" s="62">
        <v>261973</v>
      </c>
    </row>
    <row r="23" spans="1:27" ht="13.5">
      <c r="A23" s="249" t="s">
        <v>158</v>
      </c>
      <c r="B23" s="182"/>
      <c r="C23" s="155">
        <v>1020835</v>
      </c>
      <c r="D23" s="155"/>
      <c r="E23" s="59"/>
      <c r="F23" s="60">
        <v>164500</v>
      </c>
      <c r="G23" s="159">
        <v>185421</v>
      </c>
      <c r="H23" s="159">
        <v>164500</v>
      </c>
      <c r="I23" s="159">
        <v>164500</v>
      </c>
      <c r="J23" s="60">
        <v>164500</v>
      </c>
      <c r="K23" s="159">
        <v>164500</v>
      </c>
      <c r="L23" s="159">
        <v>164500</v>
      </c>
      <c r="M23" s="60">
        <v>164500</v>
      </c>
      <c r="N23" s="159">
        <v>164500</v>
      </c>
      <c r="O23" s="159">
        <v>238027</v>
      </c>
      <c r="P23" s="159">
        <v>164500</v>
      </c>
      <c r="Q23" s="60">
        <v>164500</v>
      </c>
      <c r="R23" s="159">
        <v>164500</v>
      </c>
      <c r="S23" s="159">
        <v>164500</v>
      </c>
      <c r="T23" s="60">
        <v>164500</v>
      </c>
      <c r="U23" s="159">
        <v>164500</v>
      </c>
      <c r="V23" s="159">
        <v>164500</v>
      </c>
      <c r="W23" s="159">
        <v>164500</v>
      </c>
      <c r="X23" s="60">
        <v>164500</v>
      </c>
      <c r="Y23" s="159"/>
      <c r="Z23" s="141"/>
      <c r="AA23" s="225">
        <v>164500</v>
      </c>
    </row>
    <row r="24" spans="1:27" ht="13.5">
      <c r="A24" s="250" t="s">
        <v>57</v>
      </c>
      <c r="B24" s="253"/>
      <c r="C24" s="168">
        <f aca="true" t="shared" si="1" ref="C24:Y24">SUM(C15:C23)</f>
        <v>353283518</v>
      </c>
      <c r="D24" s="168">
        <f>SUM(D15:D23)</f>
        <v>0</v>
      </c>
      <c r="E24" s="76">
        <f t="shared" si="1"/>
        <v>351030587</v>
      </c>
      <c r="F24" s="77">
        <f t="shared" si="1"/>
        <v>371605190</v>
      </c>
      <c r="G24" s="77">
        <f t="shared" si="1"/>
        <v>346279569</v>
      </c>
      <c r="H24" s="77">
        <f t="shared" si="1"/>
        <v>354337037</v>
      </c>
      <c r="I24" s="77">
        <f t="shared" si="1"/>
        <v>350867412</v>
      </c>
      <c r="J24" s="77">
        <f t="shared" si="1"/>
        <v>350867412</v>
      </c>
      <c r="K24" s="77">
        <f t="shared" si="1"/>
        <v>352275437</v>
      </c>
      <c r="L24" s="77">
        <f t="shared" si="1"/>
        <v>350153581</v>
      </c>
      <c r="M24" s="77">
        <f t="shared" si="1"/>
        <v>353536554</v>
      </c>
      <c r="N24" s="77">
        <f t="shared" si="1"/>
        <v>353536554</v>
      </c>
      <c r="O24" s="77">
        <f t="shared" si="1"/>
        <v>357714606</v>
      </c>
      <c r="P24" s="77">
        <f t="shared" si="1"/>
        <v>361451871</v>
      </c>
      <c r="Q24" s="77">
        <f t="shared" si="1"/>
        <v>364952559</v>
      </c>
      <c r="R24" s="77">
        <f t="shared" si="1"/>
        <v>364952559</v>
      </c>
      <c r="S24" s="77">
        <f t="shared" si="1"/>
        <v>376392226</v>
      </c>
      <c r="T24" s="77">
        <f t="shared" si="1"/>
        <v>383092665</v>
      </c>
      <c r="U24" s="77">
        <f t="shared" si="1"/>
        <v>380657592</v>
      </c>
      <c r="V24" s="77">
        <f t="shared" si="1"/>
        <v>380657592</v>
      </c>
      <c r="W24" s="77">
        <f t="shared" si="1"/>
        <v>380657592</v>
      </c>
      <c r="X24" s="77">
        <f t="shared" si="1"/>
        <v>371605190</v>
      </c>
      <c r="Y24" s="77">
        <f t="shared" si="1"/>
        <v>9052402</v>
      </c>
      <c r="Z24" s="212">
        <f>+IF(X24&lt;&gt;0,+(Y24/X24)*100,0)</f>
        <v>2.4360267949971313</v>
      </c>
      <c r="AA24" s="79">
        <f>SUM(AA15:AA23)</f>
        <v>371605190</v>
      </c>
    </row>
    <row r="25" spans="1:27" ht="13.5">
      <c r="A25" s="250" t="s">
        <v>159</v>
      </c>
      <c r="B25" s="251"/>
      <c r="C25" s="168">
        <f aca="true" t="shared" si="2" ref="C25:Y25">+C12+C24</f>
        <v>388495198</v>
      </c>
      <c r="D25" s="168">
        <f>+D12+D24</f>
        <v>0</v>
      </c>
      <c r="E25" s="72">
        <f t="shared" si="2"/>
        <v>425896261</v>
      </c>
      <c r="F25" s="73">
        <f t="shared" si="2"/>
        <v>468027178</v>
      </c>
      <c r="G25" s="73">
        <f t="shared" si="2"/>
        <v>429556420</v>
      </c>
      <c r="H25" s="73">
        <f t="shared" si="2"/>
        <v>435851948</v>
      </c>
      <c r="I25" s="73">
        <f t="shared" si="2"/>
        <v>427854559</v>
      </c>
      <c r="J25" s="73">
        <f t="shared" si="2"/>
        <v>427854559</v>
      </c>
      <c r="K25" s="73">
        <f t="shared" si="2"/>
        <v>424083825</v>
      </c>
      <c r="L25" s="73">
        <f t="shared" si="2"/>
        <v>454045871</v>
      </c>
      <c r="M25" s="73">
        <f t="shared" si="2"/>
        <v>442501817</v>
      </c>
      <c r="N25" s="73">
        <f t="shared" si="2"/>
        <v>442501817</v>
      </c>
      <c r="O25" s="73">
        <f t="shared" si="2"/>
        <v>442541485</v>
      </c>
      <c r="P25" s="73">
        <f t="shared" si="2"/>
        <v>400507325</v>
      </c>
      <c r="Q25" s="73">
        <f t="shared" si="2"/>
        <v>469011011</v>
      </c>
      <c r="R25" s="73">
        <f t="shared" si="2"/>
        <v>469011011</v>
      </c>
      <c r="S25" s="73">
        <f t="shared" si="2"/>
        <v>483656117</v>
      </c>
      <c r="T25" s="73">
        <f t="shared" si="2"/>
        <v>453753230</v>
      </c>
      <c r="U25" s="73">
        <f t="shared" si="2"/>
        <v>438184263</v>
      </c>
      <c r="V25" s="73">
        <f t="shared" si="2"/>
        <v>438184263</v>
      </c>
      <c r="W25" s="73">
        <f t="shared" si="2"/>
        <v>438184263</v>
      </c>
      <c r="X25" s="73">
        <f t="shared" si="2"/>
        <v>468027178</v>
      </c>
      <c r="Y25" s="73">
        <f t="shared" si="2"/>
        <v>-29842915</v>
      </c>
      <c r="Z25" s="170">
        <f>+IF(X25&lt;&gt;0,+(Y25/X25)*100,0)</f>
        <v>-6.376320949464179</v>
      </c>
      <c r="AA25" s="74">
        <f>+AA12+AA24</f>
        <v>468027178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624249</v>
      </c>
      <c r="D30" s="155"/>
      <c r="E30" s="59">
        <v>750000</v>
      </c>
      <c r="F30" s="60">
        <v>750000</v>
      </c>
      <c r="G30" s="60"/>
      <c r="H30" s="60"/>
      <c r="I30" s="60"/>
      <c r="J30" s="60"/>
      <c r="K30" s="60"/>
      <c r="L30" s="60">
        <v>624429</v>
      </c>
      <c r="M30" s="60">
        <v>624249</v>
      </c>
      <c r="N30" s="60">
        <v>624249</v>
      </c>
      <c r="O30" s="60">
        <v>624249</v>
      </c>
      <c r="P30" s="60"/>
      <c r="Q30" s="60">
        <v>624249</v>
      </c>
      <c r="R30" s="60">
        <v>624249</v>
      </c>
      <c r="S30" s="60"/>
      <c r="T30" s="60">
        <v>624249</v>
      </c>
      <c r="U30" s="60">
        <v>49128</v>
      </c>
      <c r="V30" s="60">
        <v>49128</v>
      </c>
      <c r="W30" s="60">
        <v>49128</v>
      </c>
      <c r="X30" s="60">
        <v>750000</v>
      </c>
      <c r="Y30" s="60">
        <v>-700872</v>
      </c>
      <c r="Z30" s="140">
        <v>-93.45</v>
      </c>
      <c r="AA30" s="62">
        <v>750000</v>
      </c>
    </row>
    <row r="31" spans="1:27" ht="13.5">
      <c r="A31" s="249" t="s">
        <v>163</v>
      </c>
      <c r="B31" s="182"/>
      <c r="C31" s="155">
        <v>2264876</v>
      </c>
      <c r="D31" s="155"/>
      <c r="E31" s="59"/>
      <c r="F31" s="60"/>
      <c r="G31" s="60">
        <v>17501</v>
      </c>
      <c r="H31" s="60">
        <v>4802296</v>
      </c>
      <c r="I31" s="60"/>
      <c r="J31" s="60"/>
      <c r="K31" s="60"/>
      <c r="L31" s="60"/>
      <c r="M31" s="60">
        <v>-131402</v>
      </c>
      <c r="N31" s="60">
        <v>-131402</v>
      </c>
      <c r="O31" s="60">
        <v>2595281</v>
      </c>
      <c r="P31" s="60">
        <v>1560221</v>
      </c>
      <c r="Q31" s="60"/>
      <c r="R31" s="60"/>
      <c r="S31" s="60">
        <v>11034039</v>
      </c>
      <c r="T31" s="60">
        <v>3597750</v>
      </c>
      <c r="U31" s="60">
        <v>2789021</v>
      </c>
      <c r="V31" s="60">
        <v>2789021</v>
      </c>
      <c r="W31" s="60">
        <v>2789021</v>
      </c>
      <c r="X31" s="60"/>
      <c r="Y31" s="60">
        <v>2789021</v>
      </c>
      <c r="Z31" s="140"/>
      <c r="AA31" s="62"/>
    </row>
    <row r="32" spans="1:27" ht="13.5">
      <c r="A32" s="249" t="s">
        <v>164</v>
      </c>
      <c r="B32" s="182"/>
      <c r="C32" s="155">
        <v>18071722</v>
      </c>
      <c r="D32" s="155"/>
      <c r="E32" s="59">
        <v>10185205</v>
      </c>
      <c r="F32" s="60">
        <v>6768940</v>
      </c>
      <c r="G32" s="60">
        <v>11897652</v>
      </c>
      <c r="H32" s="60">
        <v>19193345</v>
      </c>
      <c r="I32" s="60">
        <v>14221215</v>
      </c>
      <c r="J32" s="60">
        <v>14221215</v>
      </c>
      <c r="K32" s="60">
        <v>14312182</v>
      </c>
      <c r="L32" s="60">
        <v>15956595</v>
      </c>
      <c r="M32" s="60">
        <v>10767921</v>
      </c>
      <c r="N32" s="60">
        <v>10767921</v>
      </c>
      <c r="O32" s="60">
        <v>15144875</v>
      </c>
      <c r="P32" s="60">
        <v>-9698993</v>
      </c>
      <c r="Q32" s="60">
        <v>25930747</v>
      </c>
      <c r="R32" s="60">
        <v>25930747</v>
      </c>
      <c r="S32" s="60">
        <v>40978937</v>
      </c>
      <c r="T32" s="60">
        <v>20682999</v>
      </c>
      <c r="U32" s="60">
        <v>2805252</v>
      </c>
      <c r="V32" s="60">
        <v>2805252</v>
      </c>
      <c r="W32" s="60">
        <v>2805252</v>
      </c>
      <c r="X32" s="60">
        <v>6768940</v>
      </c>
      <c r="Y32" s="60">
        <v>-3963688</v>
      </c>
      <c r="Z32" s="140">
        <v>-58.56</v>
      </c>
      <c r="AA32" s="62">
        <v>6768940</v>
      </c>
    </row>
    <row r="33" spans="1:27" ht="13.5">
      <c r="A33" s="249" t="s">
        <v>165</v>
      </c>
      <c r="B33" s="182"/>
      <c r="C33" s="155">
        <v>697313</v>
      </c>
      <c r="D33" s="155"/>
      <c r="E33" s="59">
        <v>8566330</v>
      </c>
      <c r="F33" s="60">
        <v>8516849</v>
      </c>
      <c r="G33" s="60">
        <v>14091943</v>
      </c>
      <c r="H33" s="60">
        <v>4385669</v>
      </c>
      <c r="I33" s="60">
        <v>11788331</v>
      </c>
      <c r="J33" s="60">
        <v>11788331</v>
      </c>
      <c r="K33" s="60">
        <v>11762067</v>
      </c>
      <c r="L33" s="60">
        <v>10501799</v>
      </c>
      <c r="M33" s="60">
        <v>9281086</v>
      </c>
      <c r="N33" s="60">
        <v>9281086</v>
      </c>
      <c r="O33" s="60">
        <v>13873172</v>
      </c>
      <c r="P33" s="60">
        <v>4745888</v>
      </c>
      <c r="Q33" s="60">
        <v>12124820</v>
      </c>
      <c r="R33" s="60">
        <v>12124820</v>
      </c>
      <c r="S33" s="60">
        <v>4745887</v>
      </c>
      <c r="T33" s="60">
        <v>4121638</v>
      </c>
      <c r="U33" s="60">
        <v>5646536</v>
      </c>
      <c r="V33" s="60">
        <v>5646536</v>
      </c>
      <c r="W33" s="60">
        <v>5646536</v>
      </c>
      <c r="X33" s="60">
        <v>8516849</v>
      </c>
      <c r="Y33" s="60">
        <v>-2870313</v>
      </c>
      <c r="Z33" s="140">
        <v>-33.7</v>
      </c>
      <c r="AA33" s="62">
        <v>8516849</v>
      </c>
    </row>
    <row r="34" spans="1:27" ht="13.5">
      <c r="A34" s="250" t="s">
        <v>58</v>
      </c>
      <c r="B34" s="251"/>
      <c r="C34" s="168">
        <f aca="true" t="shared" si="3" ref="C34:Y34">SUM(C29:C33)</f>
        <v>21658160</v>
      </c>
      <c r="D34" s="168">
        <f>SUM(D29:D33)</f>
        <v>0</v>
      </c>
      <c r="E34" s="72">
        <f t="shared" si="3"/>
        <v>19501535</v>
      </c>
      <c r="F34" s="73">
        <f t="shared" si="3"/>
        <v>16035789</v>
      </c>
      <c r="G34" s="73">
        <f t="shared" si="3"/>
        <v>26007096</v>
      </c>
      <c r="H34" s="73">
        <f t="shared" si="3"/>
        <v>28381310</v>
      </c>
      <c r="I34" s="73">
        <f t="shared" si="3"/>
        <v>26009546</v>
      </c>
      <c r="J34" s="73">
        <f t="shared" si="3"/>
        <v>26009546</v>
      </c>
      <c r="K34" s="73">
        <f t="shared" si="3"/>
        <v>26074249</v>
      </c>
      <c r="L34" s="73">
        <f t="shared" si="3"/>
        <v>27082823</v>
      </c>
      <c r="M34" s="73">
        <f t="shared" si="3"/>
        <v>20541854</v>
      </c>
      <c r="N34" s="73">
        <f t="shared" si="3"/>
        <v>20541854</v>
      </c>
      <c r="O34" s="73">
        <f t="shared" si="3"/>
        <v>32237577</v>
      </c>
      <c r="P34" s="73">
        <f t="shared" si="3"/>
        <v>-3392884</v>
      </c>
      <c r="Q34" s="73">
        <f t="shared" si="3"/>
        <v>38679816</v>
      </c>
      <c r="R34" s="73">
        <f t="shared" si="3"/>
        <v>38679816</v>
      </c>
      <c r="S34" s="73">
        <f t="shared" si="3"/>
        <v>56758863</v>
      </c>
      <c r="T34" s="73">
        <f t="shared" si="3"/>
        <v>29026636</v>
      </c>
      <c r="U34" s="73">
        <f t="shared" si="3"/>
        <v>11289937</v>
      </c>
      <c r="V34" s="73">
        <f t="shared" si="3"/>
        <v>11289937</v>
      </c>
      <c r="W34" s="73">
        <f t="shared" si="3"/>
        <v>11289937</v>
      </c>
      <c r="X34" s="73">
        <f t="shared" si="3"/>
        <v>16035789</v>
      </c>
      <c r="Y34" s="73">
        <f t="shared" si="3"/>
        <v>-4745852</v>
      </c>
      <c r="Z34" s="170">
        <f>+IF(X34&lt;&gt;0,+(Y34/X34)*100,0)</f>
        <v>-29.59537569370612</v>
      </c>
      <c r="AA34" s="74">
        <f>SUM(AA29:AA33)</f>
        <v>16035789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901514</v>
      </c>
      <c r="D37" s="155"/>
      <c r="E37" s="59">
        <v>1250000</v>
      </c>
      <c r="F37" s="60">
        <v>1250000</v>
      </c>
      <c r="G37" s="60">
        <v>4863926</v>
      </c>
      <c r="H37" s="60">
        <v>1112332</v>
      </c>
      <c r="I37" s="60">
        <v>1050627</v>
      </c>
      <c r="J37" s="60">
        <v>1050627</v>
      </c>
      <c r="K37" s="60">
        <v>988922</v>
      </c>
      <c r="L37" s="60">
        <v>927217</v>
      </c>
      <c r="M37" s="60">
        <v>865496</v>
      </c>
      <c r="N37" s="60">
        <v>865496</v>
      </c>
      <c r="O37" s="60">
        <v>821708</v>
      </c>
      <c r="P37" s="60">
        <v>805193</v>
      </c>
      <c r="Q37" s="60">
        <v>-545501</v>
      </c>
      <c r="R37" s="60">
        <v>-545501</v>
      </c>
      <c r="S37" s="60">
        <v>788649</v>
      </c>
      <c r="T37" s="60"/>
      <c r="U37" s="60"/>
      <c r="V37" s="60"/>
      <c r="W37" s="60"/>
      <c r="X37" s="60">
        <v>1250000</v>
      </c>
      <c r="Y37" s="60">
        <v>-1250000</v>
      </c>
      <c r="Z37" s="140">
        <v>-100</v>
      </c>
      <c r="AA37" s="62">
        <v>1250000</v>
      </c>
    </row>
    <row r="38" spans="1:27" ht="13.5">
      <c r="A38" s="249" t="s">
        <v>165</v>
      </c>
      <c r="B38" s="182"/>
      <c r="C38" s="155">
        <v>5947851</v>
      </c>
      <c r="D38" s="155"/>
      <c r="E38" s="59">
        <v>8566180</v>
      </c>
      <c r="F38" s="60">
        <v>5172820</v>
      </c>
      <c r="G38" s="60"/>
      <c r="H38" s="60">
        <v>5898842</v>
      </c>
      <c r="I38" s="60">
        <v>5898842</v>
      </c>
      <c r="J38" s="60">
        <v>5898842</v>
      </c>
      <c r="K38" s="60">
        <v>5898842</v>
      </c>
      <c r="L38" s="60">
        <v>5898842</v>
      </c>
      <c r="M38" s="60">
        <v>5898842</v>
      </c>
      <c r="N38" s="60">
        <v>5898842</v>
      </c>
      <c r="O38" s="60">
        <v>5898842</v>
      </c>
      <c r="P38" s="60">
        <v>5898842</v>
      </c>
      <c r="Q38" s="60">
        <v>5898842</v>
      </c>
      <c r="R38" s="60">
        <v>5898842</v>
      </c>
      <c r="S38" s="60">
        <v>5898842</v>
      </c>
      <c r="T38" s="60">
        <v>4686934</v>
      </c>
      <c r="U38" s="60">
        <v>5898842</v>
      </c>
      <c r="V38" s="60">
        <v>5898842</v>
      </c>
      <c r="W38" s="60">
        <v>5898842</v>
      </c>
      <c r="X38" s="60">
        <v>5172820</v>
      </c>
      <c r="Y38" s="60">
        <v>726022</v>
      </c>
      <c r="Z38" s="140">
        <v>14.04</v>
      </c>
      <c r="AA38" s="62">
        <v>5172820</v>
      </c>
    </row>
    <row r="39" spans="1:27" ht="13.5">
      <c r="A39" s="250" t="s">
        <v>59</v>
      </c>
      <c r="B39" s="253"/>
      <c r="C39" s="168">
        <f aca="true" t="shared" si="4" ref="C39:Y39">SUM(C37:C38)</f>
        <v>6849365</v>
      </c>
      <c r="D39" s="168">
        <f>SUM(D37:D38)</f>
        <v>0</v>
      </c>
      <c r="E39" s="76">
        <f t="shared" si="4"/>
        <v>9816180</v>
      </c>
      <c r="F39" s="77">
        <f t="shared" si="4"/>
        <v>6422820</v>
      </c>
      <c r="G39" s="77">
        <f t="shared" si="4"/>
        <v>4863926</v>
      </c>
      <c r="H39" s="77">
        <f t="shared" si="4"/>
        <v>7011174</v>
      </c>
      <c r="I39" s="77">
        <f t="shared" si="4"/>
        <v>6949469</v>
      </c>
      <c r="J39" s="77">
        <f t="shared" si="4"/>
        <v>6949469</v>
      </c>
      <c r="K39" s="77">
        <f t="shared" si="4"/>
        <v>6887764</v>
      </c>
      <c r="L39" s="77">
        <f t="shared" si="4"/>
        <v>6826059</v>
      </c>
      <c r="M39" s="77">
        <f t="shared" si="4"/>
        <v>6764338</v>
      </c>
      <c r="N39" s="77">
        <f t="shared" si="4"/>
        <v>6764338</v>
      </c>
      <c r="O39" s="77">
        <f t="shared" si="4"/>
        <v>6720550</v>
      </c>
      <c r="P39" s="77">
        <f t="shared" si="4"/>
        <v>6704035</v>
      </c>
      <c r="Q39" s="77">
        <f t="shared" si="4"/>
        <v>5353341</v>
      </c>
      <c r="R39" s="77">
        <f t="shared" si="4"/>
        <v>5353341</v>
      </c>
      <c r="S39" s="77">
        <f t="shared" si="4"/>
        <v>6687491</v>
      </c>
      <c r="T39" s="77">
        <f t="shared" si="4"/>
        <v>4686934</v>
      </c>
      <c r="U39" s="77">
        <f t="shared" si="4"/>
        <v>5898842</v>
      </c>
      <c r="V39" s="77">
        <f t="shared" si="4"/>
        <v>5898842</v>
      </c>
      <c r="W39" s="77">
        <f t="shared" si="4"/>
        <v>5898842</v>
      </c>
      <c r="X39" s="77">
        <f t="shared" si="4"/>
        <v>6422820</v>
      </c>
      <c r="Y39" s="77">
        <f t="shared" si="4"/>
        <v>-523978</v>
      </c>
      <c r="Z39" s="212">
        <f>+IF(X39&lt;&gt;0,+(Y39/X39)*100,0)</f>
        <v>-8.158067640070872</v>
      </c>
      <c r="AA39" s="79">
        <f>SUM(AA37:AA38)</f>
        <v>6422820</v>
      </c>
    </row>
    <row r="40" spans="1:27" ht="13.5">
      <c r="A40" s="250" t="s">
        <v>167</v>
      </c>
      <c r="B40" s="251"/>
      <c r="C40" s="168">
        <f aca="true" t="shared" si="5" ref="C40:Y40">+C34+C39</f>
        <v>28507525</v>
      </c>
      <c r="D40" s="168">
        <f>+D34+D39</f>
        <v>0</v>
      </c>
      <c r="E40" s="72">
        <f t="shared" si="5"/>
        <v>29317715</v>
      </c>
      <c r="F40" s="73">
        <f t="shared" si="5"/>
        <v>22458609</v>
      </c>
      <c r="G40" s="73">
        <f t="shared" si="5"/>
        <v>30871022</v>
      </c>
      <c r="H40" s="73">
        <f t="shared" si="5"/>
        <v>35392484</v>
      </c>
      <c r="I40" s="73">
        <f t="shared" si="5"/>
        <v>32959015</v>
      </c>
      <c r="J40" s="73">
        <f t="shared" si="5"/>
        <v>32959015</v>
      </c>
      <c r="K40" s="73">
        <f t="shared" si="5"/>
        <v>32962013</v>
      </c>
      <c r="L40" s="73">
        <f t="shared" si="5"/>
        <v>33908882</v>
      </c>
      <c r="M40" s="73">
        <f t="shared" si="5"/>
        <v>27306192</v>
      </c>
      <c r="N40" s="73">
        <f t="shared" si="5"/>
        <v>27306192</v>
      </c>
      <c r="O40" s="73">
        <f t="shared" si="5"/>
        <v>38958127</v>
      </c>
      <c r="P40" s="73">
        <f t="shared" si="5"/>
        <v>3311151</v>
      </c>
      <c r="Q40" s="73">
        <f t="shared" si="5"/>
        <v>44033157</v>
      </c>
      <c r="R40" s="73">
        <f t="shared" si="5"/>
        <v>44033157</v>
      </c>
      <c r="S40" s="73">
        <f t="shared" si="5"/>
        <v>63446354</v>
      </c>
      <c r="T40" s="73">
        <f t="shared" si="5"/>
        <v>33713570</v>
      </c>
      <c r="U40" s="73">
        <f t="shared" si="5"/>
        <v>17188779</v>
      </c>
      <c r="V40" s="73">
        <f t="shared" si="5"/>
        <v>17188779</v>
      </c>
      <c r="W40" s="73">
        <f t="shared" si="5"/>
        <v>17188779</v>
      </c>
      <c r="X40" s="73">
        <f t="shared" si="5"/>
        <v>22458609</v>
      </c>
      <c r="Y40" s="73">
        <f t="shared" si="5"/>
        <v>-5269830</v>
      </c>
      <c r="Z40" s="170">
        <f>+IF(X40&lt;&gt;0,+(Y40/X40)*100,0)</f>
        <v>-23.46463220406927</v>
      </c>
      <c r="AA40" s="74">
        <f>+AA34+AA39</f>
        <v>22458609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359987673</v>
      </c>
      <c r="D42" s="257">
        <f>+D25-D40</f>
        <v>0</v>
      </c>
      <c r="E42" s="258">
        <f t="shared" si="6"/>
        <v>396578546</v>
      </c>
      <c r="F42" s="259">
        <f t="shared" si="6"/>
        <v>445568569</v>
      </c>
      <c r="G42" s="259">
        <f t="shared" si="6"/>
        <v>398685398</v>
      </c>
      <c r="H42" s="259">
        <f t="shared" si="6"/>
        <v>400459464</v>
      </c>
      <c r="I42" s="259">
        <f t="shared" si="6"/>
        <v>394895544</v>
      </c>
      <c r="J42" s="259">
        <f t="shared" si="6"/>
        <v>394895544</v>
      </c>
      <c r="K42" s="259">
        <f t="shared" si="6"/>
        <v>391121812</v>
      </c>
      <c r="L42" s="259">
        <f t="shared" si="6"/>
        <v>420136989</v>
      </c>
      <c r="M42" s="259">
        <f t="shared" si="6"/>
        <v>415195625</v>
      </c>
      <c r="N42" s="259">
        <f t="shared" si="6"/>
        <v>415195625</v>
      </c>
      <c r="O42" s="259">
        <f t="shared" si="6"/>
        <v>403583358</v>
      </c>
      <c r="P42" s="259">
        <f t="shared" si="6"/>
        <v>397196174</v>
      </c>
      <c r="Q42" s="259">
        <f t="shared" si="6"/>
        <v>424977854</v>
      </c>
      <c r="R42" s="259">
        <f t="shared" si="6"/>
        <v>424977854</v>
      </c>
      <c r="S42" s="259">
        <f t="shared" si="6"/>
        <v>420209763</v>
      </c>
      <c r="T42" s="259">
        <f t="shared" si="6"/>
        <v>420039660</v>
      </c>
      <c r="U42" s="259">
        <f t="shared" si="6"/>
        <v>420995484</v>
      </c>
      <c r="V42" s="259">
        <f t="shared" si="6"/>
        <v>420995484</v>
      </c>
      <c r="W42" s="259">
        <f t="shared" si="6"/>
        <v>420995484</v>
      </c>
      <c r="X42" s="259">
        <f t="shared" si="6"/>
        <v>445568569</v>
      </c>
      <c r="Y42" s="259">
        <f t="shared" si="6"/>
        <v>-24573085</v>
      </c>
      <c r="Z42" s="260">
        <f>+IF(X42&lt;&gt;0,+(Y42/X42)*100,0)</f>
        <v>-5.514995156671385</v>
      </c>
      <c r="AA42" s="261">
        <f>+AA25-AA40</f>
        <v>445568569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359987673</v>
      </c>
      <c r="D45" s="155"/>
      <c r="E45" s="59">
        <v>337062079</v>
      </c>
      <c r="F45" s="60">
        <v>394692568</v>
      </c>
      <c r="G45" s="60">
        <v>385974425</v>
      </c>
      <c r="H45" s="60">
        <v>358549578</v>
      </c>
      <c r="I45" s="60">
        <v>394895544</v>
      </c>
      <c r="J45" s="60">
        <v>394895544</v>
      </c>
      <c r="K45" s="60">
        <v>391121812</v>
      </c>
      <c r="L45" s="60">
        <v>358309972</v>
      </c>
      <c r="M45" s="60">
        <v>358534760</v>
      </c>
      <c r="N45" s="60">
        <v>358534760</v>
      </c>
      <c r="O45" s="60">
        <v>358534760</v>
      </c>
      <c r="P45" s="60">
        <v>397196174</v>
      </c>
      <c r="Q45" s="60">
        <v>358534761</v>
      </c>
      <c r="R45" s="60">
        <v>358534761</v>
      </c>
      <c r="S45" s="60">
        <v>420209763</v>
      </c>
      <c r="T45" s="60">
        <v>358513455</v>
      </c>
      <c r="U45" s="60">
        <v>420995484</v>
      </c>
      <c r="V45" s="60">
        <v>420995484</v>
      </c>
      <c r="W45" s="60">
        <v>420995484</v>
      </c>
      <c r="X45" s="60">
        <v>394692568</v>
      </c>
      <c r="Y45" s="60">
        <v>26302916</v>
      </c>
      <c r="Z45" s="139">
        <v>6.66</v>
      </c>
      <c r="AA45" s="62">
        <v>394692568</v>
      </c>
    </row>
    <row r="46" spans="1:27" ht="13.5">
      <c r="A46" s="249" t="s">
        <v>171</v>
      </c>
      <c r="B46" s="182"/>
      <c r="C46" s="155"/>
      <c r="D46" s="155"/>
      <c r="E46" s="59">
        <v>59516467</v>
      </c>
      <c r="F46" s="60">
        <v>50876001</v>
      </c>
      <c r="G46" s="60">
        <v>12710973</v>
      </c>
      <c r="H46" s="60">
        <v>41909886</v>
      </c>
      <c r="I46" s="60"/>
      <c r="J46" s="60"/>
      <c r="K46" s="60"/>
      <c r="L46" s="60">
        <v>61827017</v>
      </c>
      <c r="M46" s="60">
        <v>56660865</v>
      </c>
      <c r="N46" s="60">
        <v>56660865</v>
      </c>
      <c r="O46" s="60">
        <v>45048598</v>
      </c>
      <c r="P46" s="60"/>
      <c r="Q46" s="60">
        <v>66443093</v>
      </c>
      <c r="R46" s="60">
        <v>66443093</v>
      </c>
      <c r="S46" s="60"/>
      <c r="T46" s="60">
        <v>61526205</v>
      </c>
      <c r="U46" s="60"/>
      <c r="V46" s="60"/>
      <c r="W46" s="60"/>
      <c r="X46" s="60">
        <v>50876001</v>
      </c>
      <c r="Y46" s="60">
        <v>-50876001</v>
      </c>
      <c r="Z46" s="139">
        <v>-100</v>
      </c>
      <c r="AA46" s="62">
        <v>50876001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359987673</v>
      </c>
      <c r="D48" s="217">
        <f>SUM(D45:D47)</f>
        <v>0</v>
      </c>
      <c r="E48" s="264">
        <f t="shared" si="7"/>
        <v>396578546</v>
      </c>
      <c r="F48" s="219">
        <f t="shared" si="7"/>
        <v>445568569</v>
      </c>
      <c r="G48" s="219">
        <f t="shared" si="7"/>
        <v>398685398</v>
      </c>
      <c r="H48" s="219">
        <f t="shared" si="7"/>
        <v>400459464</v>
      </c>
      <c r="I48" s="219">
        <f t="shared" si="7"/>
        <v>394895544</v>
      </c>
      <c r="J48" s="219">
        <f t="shared" si="7"/>
        <v>394895544</v>
      </c>
      <c r="K48" s="219">
        <f t="shared" si="7"/>
        <v>391121812</v>
      </c>
      <c r="L48" s="219">
        <f t="shared" si="7"/>
        <v>420136989</v>
      </c>
      <c r="M48" s="219">
        <f t="shared" si="7"/>
        <v>415195625</v>
      </c>
      <c r="N48" s="219">
        <f t="shared" si="7"/>
        <v>415195625</v>
      </c>
      <c r="O48" s="219">
        <f t="shared" si="7"/>
        <v>403583358</v>
      </c>
      <c r="P48" s="219">
        <f t="shared" si="7"/>
        <v>397196174</v>
      </c>
      <c r="Q48" s="219">
        <f t="shared" si="7"/>
        <v>424977854</v>
      </c>
      <c r="R48" s="219">
        <f t="shared" si="7"/>
        <v>424977854</v>
      </c>
      <c r="S48" s="219">
        <f t="shared" si="7"/>
        <v>420209763</v>
      </c>
      <c r="T48" s="219">
        <f t="shared" si="7"/>
        <v>420039660</v>
      </c>
      <c r="U48" s="219">
        <f t="shared" si="7"/>
        <v>420995484</v>
      </c>
      <c r="V48" s="219">
        <f t="shared" si="7"/>
        <v>420995484</v>
      </c>
      <c r="W48" s="219">
        <f t="shared" si="7"/>
        <v>420995484</v>
      </c>
      <c r="X48" s="219">
        <f t="shared" si="7"/>
        <v>445568569</v>
      </c>
      <c r="Y48" s="219">
        <f t="shared" si="7"/>
        <v>-24573085</v>
      </c>
      <c r="Z48" s="265">
        <f>+IF(X48&lt;&gt;0,+(Y48/X48)*100,0)</f>
        <v>-5.514995156671385</v>
      </c>
      <c r="AA48" s="232">
        <f>SUM(AA45:AA47)</f>
        <v>445568569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12179166</v>
      </c>
      <c r="D6" s="155"/>
      <c r="E6" s="59">
        <v>16865449</v>
      </c>
      <c r="F6" s="60">
        <v>21360372</v>
      </c>
      <c r="G6" s="60">
        <v>1322993</v>
      </c>
      <c r="H6" s="60">
        <v>1365700</v>
      </c>
      <c r="I6" s="60">
        <v>1737239</v>
      </c>
      <c r="J6" s="60">
        <v>4425932</v>
      </c>
      <c r="K6" s="60">
        <v>1901628</v>
      </c>
      <c r="L6" s="60">
        <v>1305224</v>
      </c>
      <c r="M6" s="60">
        <v>1324331</v>
      </c>
      <c r="N6" s="60">
        <v>4531183</v>
      </c>
      <c r="O6" s="60">
        <v>2336481</v>
      </c>
      <c r="P6" s="60">
        <v>1296683</v>
      </c>
      <c r="Q6" s="60">
        <v>1860695</v>
      </c>
      <c r="R6" s="60">
        <v>5493859</v>
      </c>
      <c r="S6" s="60">
        <v>1307786</v>
      </c>
      <c r="T6" s="60">
        <v>1013229</v>
      </c>
      <c r="U6" s="60">
        <v>1536104</v>
      </c>
      <c r="V6" s="60">
        <v>3857119</v>
      </c>
      <c r="W6" s="60">
        <v>18308093</v>
      </c>
      <c r="X6" s="60">
        <v>21360372</v>
      </c>
      <c r="Y6" s="60">
        <v>-3052279</v>
      </c>
      <c r="Z6" s="140">
        <v>-14.29</v>
      </c>
      <c r="AA6" s="62">
        <v>21360372</v>
      </c>
    </row>
    <row r="7" spans="1:27" ht="13.5">
      <c r="A7" s="249" t="s">
        <v>32</v>
      </c>
      <c r="B7" s="182"/>
      <c r="C7" s="155">
        <v>2956701</v>
      </c>
      <c r="D7" s="155"/>
      <c r="E7" s="59">
        <v>4965428</v>
      </c>
      <c r="F7" s="60">
        <v>3551950</v>
      </c>
      <c r="G7" s="60">
        <v>447457</v>
      </c>
      <c r="H7" s="60">
        <v>321062</v>
      </c>
      <c r="I7" s="60">
        <v>149292</v>
      </c>
      <c r="J7" s="60">
        <v>917811</v>
      </c>
      <c r="K7" s="60">
        <v>282437</v>
      </c>
      <c r="L7" s="60">
        <v>250180</v>
      </c>
      <c r="M7" s="60">
        <v>161713</v>
      </c>
      <c r="N7" s="60">
        <v>694330</v>
      </c>
      <c r="O7" s="60">
        <v>459511</v>
      </c>
      <c r="P7" s="60">
        <v>281406</v>
      </c>
      <c r="Q7" s="60">
        <v>163610</v>
      </c>
      <c r="R7" s="60">
        <v>904527</v>
      </c>
      <c r="S7" s="60">
        <v>99670</v>
      </c>
      <c r="T7" s="60">
        <v>95608</v>
      </c>
      <c r="U7" s="60">
        <v>115608</v>
      </c>
      <c r="V7" s="60">
        <v>310886</v>
      </c>
      <c r="W7" s="60">
        <v>2827554</v>
      </c>
      <c r="X7" s="60">
        <v>3551950</v>
      </c>
      <c r="Y7" s="60">
        <v>-724396</v>
      </c>
      <c r="Z7" s="140">
        <v>-20.39</v>
      </c>
      <c r="AA7" s="62">
        <v>3551950</v>
      </c>
    </row>
    <row r="8" spans="1:27" ht="13.5">
      <c r="A8" s="249" t="s">
        <v>178</v>
      </c>
      <c r="B8" s="182"/>
      <c r="C8" s="155">
        <v>7071734</v>
      </c>
      <c r="D8" s="155"/>
      <c r="E8" s="59">
        <v>3305672</v>
      </c>
      <c r="F8" s="60">
        <v>2947557</v>
      </c>
      <c r="G8" s="60">
        <v>244046</v>
      </c>
      <c r="H8" s="60">
        <v>158205</v>
      </c>
      <c r="I8" s="60">
        <v>265599</v>
      </c>
      <c r="J8" s="60">
        <v>667850</v>
      </c>
      <c r="K8" s="60">
        <v>254435</v>
      </c>
      <c r="L8" s="60">
        <v>237492</v>
      </c>
      <c r="M8" s="60">
        <v>210276</v>
      </c>
      <c r="N8" s="60">
        <v>702203</v>
      </c>
      <c r="O8" s="60">
        <v>247327</v>
      </c>
      <c r="P8" s="60">
        <v>243377</v>
      </c>
      <c r="Q8" s="60">
        <v>223875</v>
      </c>
      <c r="R8" s="60">
        <v>714579</v>
      </c>
      <c r="S8" s="60">
        <v>224567</v>
      </c>
      <c r="T8" s="60">
        <v>206724</v>
      </c>
      <c r="U8" s="60">
        <v>301311</v>
      </c>
      <c r="V8" s="60">
        <v>732602</v>
      </c>
      <c r="W8" s="60">
        <v>2817234</v>
      </c>
      <c r="X8" s="60">
        <v>2947557</v>
      </c>
      <c r="Y8" s="60">
        <v>-130323</v>
      </c>
      <c r="Z8" s="140">
        <v>-4.42</v>
      </c>
      <c r="AA8" s="62">
        <v>2947557</v>
      </c>
    </row>
    <row r="9" spans="1:27" ht="13.5">
      <c r="A9" s="249" t="s">
        <v>179</v>
      </c>
      <c r="B9" s="182"/>
      <c r="C9" s="155">
        <v>91532131</v>
      </c>
      <c r="D9" s="155"/>
      <c r="E9" s="59">
        <v>125711001</v>
      </c>
      <c r="F9" s="60">
        <v>124711000</v>
      </c>
      <c r="G9" s="60">
        <v>49466000</v>
      </c>
      <c r="H9" s="60">
        <v>2200000</v>
      </c>
      <c r="I9" s="60">
        <v>2766800</v>
      </c>
      <c r="J9" s="60">
        <v>54432800</v>
      </c>
      <c r="K9" s="60"/>
      <c r="L9" s="60">
        <v>38829000</v>
      </c>
      <c r="M9" s="60"/>
      <c r="N9" s="60">
        <v>38829000</v>
      </c>
      <c r="O9" s="60"/>
      <c r="P9" s="60"/>
      <c r="Q9" s="60">
        <v>32673200</v>
      </c>
      <c r="R9" s="60">
        <v>32673200</v>
      </c>
      <c r="S9" s="60"/>
      <c r="T9" s="60"/>
      <c r="U9" s="60"/>
      <c r="V9" s="60"/>
      <c r="W9" s="60">
        <v>125935000</v>
      </c>
      <c r="X9" s="60">
        <v>124711000</v>
      </c>
      <c r="Y9" s="60">
        <v>1224000</v>
      </c>
      <c r="Z9" s="140">
        <v>0.98</v>
      </c>
      <c r="AA9" s="62">
        <v>124711000</v>
      </c>
    </row>
    <row r="10" spans="1:27" ht="13.5">
      <c r="A10" s="249" t="s">
        <v>180</v>
      </c>
      <c r="B10" s="182"/>
      <c r="C10" s="155">
        <v>29525036</v>
      </c>
      <c r="D10" s="155"/>
      <c r="E10" s="59">
        <v>30000000</v>
      </c>
      <c r="F10" s="60">
        <v>23600000</v>
      </c>
      <c r="G10" s="60">
        <v>6285000</v>
      </c>
      <c r="H10" s="60"/>
      <c r="I10" s="60"/>
      <c r="J10" s="60">
        <v>6285000</v>
      </c>
      <c r="K10" s="60"/>
      <c r="L10" s="60"/>
      <c r="M10" s="60"/>
      <c r="N10" s="60"/>
      <c r="O10" s="60"/>
      <c r="P10" s="60"/>
      <c r="Q10" s="60">
        <v>24491000</v>
      </c>
      <c r="R10" s="60">
        <v>24491000</v>
      </c>
      <c r="S10" s="60"/>
      <c r="T10" s="60"/>
      <c r="U10" s="60"/>
      <c r="V10" s="60"/>
      <c r="W10" s="60">
        <v>30776000</v>
      </c>
      <c r="X10" s="60">
        <v>23600000</v>
      </c>
      <c r="Y10" s="60">
        <v>7176000</v>
      </c>
      <c r="Z10" s="140">
        <v>30.41</v>
      </c>
      <c r="AA10" s="62">
        <v>23600000</v>
      </c>
    </row>
    <row r="11" spans="1:27" ht="13.5">
      <c r="A11" s="249" t="s">
        <v>181</v>
      </c>
      <c r="B11" s="182"/>
      <c r="C11" s="155">
        <v>761127</v>
      </c>
      <c r="D11" s="155"/>
      <c r="E11" s="59">
        <v>2128085</v>
      </c>
      <c r="F11" s="60">
        <v>2430502</v>
      </c>
      <c r="G11" s="60">
        <v>107383</v>
      </c>
      <c r="H11" s="60">
        <v>128666</v>
      </c>
      <c r="I11" s="60">
        <v>462069</v>
      </c>
      <c r="J11" s="60">
        <v>698118</v>
      </c>
      <c r="K11" s="60">
        <v>112654</v>
      </c>
      <c r="L11" s="60">
        <v>186507</v>
      </c>
      <c r="M11" s="60">
        <v>196367</v>
      </c>
      <c r="N11" s="60">
        <v>495528</v>
      </c>
      <c r="O11" s="60">
        <v>223869</v>
      </c>
      <c r="P11" s="60">
        <v>130993</v>
      </c>
      <c r="Q11" s="60">
        <v>181092</v>
      </c>
      <c r="R11" s="60">
        <v>535954</v>
      </c>
      <c r="S11" s="60">
        <v>158162</v>
      </c>
      <c r="T11" s="60">
        <v>172736</v>
      </c>
      <c r="U11" s="60">
        <v>114207</v>
      </c>
      <c r="V11" s="60">
        <v>445105</v>
      </c>
      <c r="W11" s="60">
        <v>2174705</v>
      </c>
      <c r="X11" s="60">
        <v>2430502</v>
      </c>
      <c r="Y11" s="60">
        <v>-255797</v>
      </c>
      <c r="Z11" s="140">
        <v>-10.52</v>
      </c>
      <c r="AA11" s="62">
        <v>2430502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-96617352</v>
      </c>
      <c r="D14" s="155"/>
      <c r="E14" s="59">
        <v>-108146241</v>
      </c>
      <c r="F14" s="60">
        <v>-117984013</v>
      </c>
      <c r="G14" s="60">
        <v>-5983711</v>
      </c>
      <c r="H14" s="60">
        <v>-6732030</v>
      </c>
      <c r="I14" s="60">
        <v>-9653985</v>
      </c>
      <c r="J14" s="60">
        <v>-22369726</v>
      </c>
      <c r="K14" s="60">
        <v>-7192795</v>
      </c>
      <c r="L14" s="60">
        <v>-10626455</v>
      </c>
      <c r="M14" s="60">
        <v>-13146943</v>
      </c>
      <c r="N14" s="60">
        <v>-30966193</v>
      </c>
      <c r="O14" s="60">
        <v>-12901536</v>
      </c>
      <c r="P14" s="60">
        <v>-11887905</v>
      </c>
      <c r="Q14" s="60">
        <v>-7232790</v>
      </c>
      <c r="R14" s="60">
        <v>-32022231</v>
      </c>
      <c r="S14" s="60">
        <v>-15094598</v>
      </c>
      <c r="T14" s="60">
        <v>-6600007</v>
      </c>
      <c r="U14" s="60">
        <v>-12271849</v>
      </c>
      <c r="V14" s="60">
        <v>-33966454</v>
      </c>
      <c r="W14" s="60">
        <v>-119324604</v>
      </c>
      <c r="X14" s="60">
        <v>-117984013</v>
      </c>
      <c r="Y14" s="60">
        <v>-1340591</v>
      </c>
      <c r="Z14" s="140">
        <v>1.14</v>
      </c>
      <c r="AA14" s="62">
        <v>-117984013</v>
      </c>
    </row>
    <row r="15" spans="1:27" ht="13.5">
      <c r="A15" s="249" t="s">
        <v>40</v>
      </c>
      <c r="B15" s="182"/>
      <c r="C15" s="155">
        <v>-1150811</v>
      </c>
      <c r="D15" s="155"/>
      <c r="E15" s="59">
        <v>-441996</v>
      </c>
      <c r="F15" s="60">
        <v>-441993</v>
      </c>
      <c r="G15" s="60">
        <v>-235</v>
      </c>
      <c r="H15" s="60">
        <v>-12779</v>
      </c>
      <c r="I15" s="60">
        <v>-383</v>
      </c>
      <c r="J15" s="60">
        <v>-13397</v>
      </c>
      <c r="K15" s="60">
        <v>-377</v>
      </c>
      <c r="L15" s="60">
        <v>-2756</v>
      </c>
      <c r="M15" s="60">
        <v>-705</v>
      </c>
      <c r="N15" s="60">
        <v>-3838</v>
      </c>
      <c r="O15" s="60">
        <v>-2823</v>
      </c>
      <c r="P15" s="60">
        <v>-4329</v>
      </c>
      <c r="Q15" s="60">
        <v>-120321</v>
      </c>
      <c r="R15" s="60">
        <v>-127473</v>
      </c>
      <c r="S15" s="60">
        <v>-125767</v>
      </c>
      <c r="T15" s="60">
        <v>-19</v>
      </c>
      <c r="U15" s="60">
        <v>-120389</v>
      </c>
      <c r="V15" s="60">
        <v>-246175</v>
      </c>
      <c r="W15" s="60">
        <v>-390883</v>
      </c>
      <c r="X15" s="60">
        <v>-441993</v>
      </c>
      <c r="Y15" s="60">
        <v>51110</v>
      </c>
      <c r="Z15" s="140">
        <v>-11.56</v>
      </c>
      <c r="AA15" s="62">
        <v>-441993</v>
      </c>
    </row>
    <row r="16" spans="1:27" ht="13.5">
      <c r="A16" s="249" t="s">
        <v>42</v>
      </c>
      <c r="B16" s="182"/>
      <c r="C16" s="155"/>
      <c r="D16" s="155"/>
      <c r="E16" s="59">
        <v>-147408</v>
      </c>
      <c r="F16" s="60">
        <v>-147410</v>
      </c>
      <c r="G16" s="60"/>
      <c r="H16" s="60"/>
      <c r="I16" s="60"/>
      <c r="J16" s="60"/>
      <c r="K16" s="60"/>
      <c r="L16" s="60"/>
      <c r="M16" s="60">
        <v>-24170</v>
      </c>
      <c r="N16" s="60">
        <v>-24170</v>
      </c>
      <c r="O16" s="60">
        <v>-11148</v>
      </c>
      <c r="P16" s="60">
        <v>-11238</v>
      </c>
      <c r="Q16" s="60"/>
      <c r="R16" s="60">
        <v>-22386</v>
      </c>
      <c r="S16" s="60">
        <v>-11193</v>
      </c>
      <c r="T16" s="60">
        <v>-11013</v>
      </c>
      <c r="U16" s="60">
        <v>-11013</v>
      </c>
      <c r="V16" s="60">
        <v>-33219</v>
      </c>
      <c r="W16" s="60">
        <v>-79775</v>
      </c>
      <c r="X16" s="60">
        <v>-147410</v>
      </c>
      <c r="Y16" s="60">
        <v>67635</v>
      </c>
      <c r="Z16" s="140">
        <v>-45.88</v>
      </c>
      <c r="AA16" s="62">
        <v>-147410</v>
      </c>
    </row>
    <row r="17" spans="1:27" ht="13.5">
      <c r="A17" s="250" t="s">
        <v>185</v>
      </c>
      <c r="B17" s="251"/>
      <c r="C17" s="168">
        <f aca="true" t="shared" si="0" ref="C17:Y17">SUM(C6:C16)</f>
        <v>46257732</v>
      </c>
      <c r="D17" s="168">
        <f t="shared" si="0"/>
        <v>0</v>
      </c>
      <c r="E17" s="72">
        <f t="shared" si="0"/>
        <v>74239990</v>
      </c>
      <c r="F17" s="73">
        <f t="shared" si="0"/>
        <v>60027965</v>
      </c>
      <c r="G17" s="73">
        <f t="shared" si="0"/>
        <v>51888933</v>
      </c>
      <c r="H17" s="73">
        <f t="shared" si="0"/>
        <v>-2571176</v>
      </c>
      <c r="I17" s="73">
        <f t="shared" si="0"/>
        <v>-4273369</v>
      </c>
      <c r="J17" s="73">
        <f t="shared" si="0"/>
        <v>45044388</v>
      </c>
      <c r="K17" s="73">
        <f t="shared" si="0"/>
        <v>-4642018</v>
      </c>
      <c r="L17" s="73">
        <f t="shared" si="0"/>
        <v>30179192</v>
      </c>
      <c r="M17" s="73">
        <f t="shared" si="0"/>
        <v>-11279131</v>
      </c>
      <c r="N17" s="73">
        <f t="shared" si="0"/>
        <v>14258043</v>
      </c>
      <c r="O17" s="73">
        <f t="shared" si="0"/>
        <v>-9648319</v>
      </c>
      <c r="P17" s="73">
        <f t="shared" si="0"/>
        <v>-9951013</v>
      </c>
      <c r="Q17" s="73">
        <f t="shared" si="0"/>
        <v>52240361</v>
      </c>
      <c r="R17" s="73">
        <f t="shared" si="0"/>
        <v>32641029</v>
      </c>
      <c r="S17" s="73">
        <f t="shared" si="0"/>
        <v>-13441373</v>
      </c>
      <c r="T17" s="73">
        <f t="shared" si="0"/>
        <v>-5122742</v>
      </c>
      <c r="U17" s="73">
        <f t="shared" si="0"/>
        <v>-10336021</v>
      </c>
      <c r="V17" s="73">
        <f t="shared" si="0"/>
        <v>-28900136</v>
      </c>
      <c r="W17" s="73">
        <f t="shared" si="0"/>
        <v>63043324</v>
      </c>
      <c r="X17" s="73">
        <f t="shared" si="0"/>
        <v>60027965</v>
      </c>
      <c r="Y17" s="73">
        <f t="shared" si="0"/>
        <v>3015359</v>
      </c>
      <c r="Z17" s="170">
        <f>+IF(X17&lt;&gt;0,+(Y17/X17)*100,0)</f>
        <v>5.023257076930728</v>
      </c>
      <c r="AA17" s="74">
        <f>SUM(AA6:AA16)</f>
        <v>60027965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-31953974</v>
      </c>
      <c r="D26" s="155"/>
      <c r="E26" s="59">
        <v>-48250004</v>
      </c>
      <c r="F26" s="60">
        <v>-42022278</v>
      </c>
      <c r="G26" s="60">
        <v>-2980373</v>
      </c>
      <c r="H26" s="60">
        <v>-612983</v>
      </c>
      <c r="I26" s="60">
        <v>-407654</v>
      </c>
      <c r="J26" s="60">
        <v>-4001010</v>
      </c>
      <c r="K26" s="60">
        <v>-1822807</v>
      </c>
      <c r="L26" s="60">
        <v>-688213</v>
      </c>
      <c r="M26" s="60">
        <v>-5227206</v>
      </c>
      <c r="N26" s="60">
        <v>-7738226</v>
      </c>
      <c r="O26" s="60">
        <v>-5219904</v>
      </c>
      <c r="P26" s="60">
        <v>-12370388</v>
      </c>
      <c r="Q26" s="60">
        <v>-3582217</v>
      </c>
      <c r="R26" s="60">
        <v>-21172509</v>
      </c>
      <c r="S26" s="60">
        <v>-7398821</v>
      </c>
      <c r="T26" s="60">
        <v>-7677061</v>
      </c>
      <c r="U26" s="60">
        <v>-11131024</v>
      </c>
      <c r="V26" s="60">
        <v>-26206906</v>
      </c>
      <c r="W26" s="60">
        <v>-59118651</v>
      </c>
      <c r="X26" s="60">
        <v>-42022278</v>
      </c>
      <c r="Y26" s="60">
        <v>-17096373</v>
      </c>
      <c r="Z26" s="140">
        <v>40.68</v>
      </c>
      <c r="AA26" s="62">
        <v>-42022278</v>
      </c>
    </row>
    <row r="27" spans="1:27" ht="13.5">
      <c r="A27" s="250" t="s">
        <v>192</v>
      </c>
      <c r="B27" s="251"/>
      <c r="C27" s="168">
        <f aca="true" t="shared" si="1" ref="C27:Y27">SUM(C21:C26)</f>
        <v>-31953974</v>
      </c>
      <c r="D27" s="168">
        <f>SUM(D21:D26)</f>
        <v>0</v>
      </c>
      <c r="E27" s="72">
        <f t="shared" si="1"/>
        <v>-48250004</v>
      </c>
      <c r="F27" s="73">
        <f t="shared" si="1"/>
        <v>-42022278</v>
      </c>
      <c r="G27" s="73">
        <f t="shared" si="1"/>
        <v>-2980373</v>
      </c>
      <c r="H27" s="73">
        <f t="shared" si="1"/>
        <v>-612983</v>
      </c>
      <c r="I27" s="73">
        <f t="shared" si="1"/>
        <v>-407654</v>
      </c>
      <c r="J27" s="73">
        <f t="shared" si="1"/>
        <v>-4001010</v>
      </c>
      <c r="K27" s="73">
        <f t="shared" si="1"/>
        <v>-1822807</v>
      </c>
      <c r="L27" s="73">
        <f t="shared" si="1"/>
        <v>-688213</v>
      </c>
      <c r="M27" s="73">
        <f t="shared" si="1"/>
        <v>-5227206</v>
      </c>
      <c r="N27" s="73">
        <f t="shared" si="1"/>
        <v>-7738226</v>
      </c>
      <c r="O27" s="73">
        <f t="shared" si="1"/>
        <v>-5219904</v>
      </c>
      <c r="P27" s="73">
        <f t="shared" si="1"/>
        <v>-12370388</v>
      </c>
      <c r="Q27" s="73">
        <f t="shared" si="1"/>
        <v>-3582217</v>
      </c>
      <c r="R27" s="73">
        <f t="shared" si="1"/>
        <v>-21172509</v>
      </c>
      <c r="S27" s="73">
        <f t="shared" si="1"/>
        <v>-7398821</v>
      </c>
      <c r="T27" s="73">
        <f t="shared" si="1"/>
        <v>-7677061</v>
      </c>
      <c r="U27" s="73">
        <f t="shared" si="1"/>
        <v>-11131024</v>
      </c>
      <c r="V27" s="73">
        <f t="shared" si="1"/>
        <v>-26206906</v>
      </c>
      <c r="W27" s="73">
        <f t="shared" si="1"/>
        <v>-59118651</v>
      </c>
      <c r="X27" s="73">
        <f t="shared" si="1"/>
        <v>-42022278</v>
      </c>
      <c r="Y27" s="73">
        <f t="shared" si="1"/>
        <v>-17096373</v>
      </c>
      <c r="Z27" s="170">
        <f>+IF(X27&lt;&gt;0,+(Y27/X27)*100,0)</f>
        <v>40.68407000686636</v>
      </c>
      <c r="AA27" s="74">
        <f>SUM(AA21:AA26)</f>
        <v>-42022278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-1354294</v>
      </c>
      <c r="D35" s="155"/>
      <c r="E35" s="59">
        <v>-1250004</v>
      </c>
      <c r="F35" s="60">
        <v>-1250000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>
        <v>-990827</v>
      </c>
      <c r="T35" s="60"/>
      <c r="U35" s="60"/>
      <c r="V35" s="60">
        <v>-990827</v>
      </c>
      <c r="W35" s="60">
        <v>-990827</v>
      </c>
      <c r="X35" s="60">
        <v>-1250000</v>
      </c>
      <c r="Y35" s="60">
        <v>259173</v>
      </c>
      <c r="Z35" s="140">
        <v>-20.73</v>
      </c>
      <c r="AA35" s="62">
        <v>-1250000</v>
      </c>
    </row>
    <row r="36" spans="1:27" ht="13.5">
      <c r="A36" s="250" t="s">
        <v>198</v>
      </c>
      <c r="B36" s="251"/>
      <c r="C36" s="168">
        <f aca="true" t="shared" si="2" ref="C36:Y36">SUM(C31:C35)</f>
        <v>-1354294</v>
      </c>
      <c r="D36" s="168">
        <f>SUM(D31:D35)</f>
        <v>0</v>
      </c>
      <c r="E36" s="72">
        <f t="shared" si="2"/>
        <v>-1250004</v>
      </c>
      <c r="F36" s="73">
        <f t="shared" si="2"/>
        <v>-1250000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-990827</v>
      </c>
      <c r="T36" s="73">
        <f t="shared" si="2"/>
        <v>0</v>
      </c>
      <c r="U36" s="73">
        <f t="shared" si="2"/>
        <v>0</v>
      </c>
      <c r="V36" s="73">
        <f t="shared" si="2"/>
        <v>-990827</v>
      </c>
      <c r="W36" s="73">
        <f t="shared" si="2"/>
        <v>-990827</v>
      </c>
      <c r="X36" s="73">
        <f t="shared" si="2"/>
        <v>-1250000</v>
      </c>
      <c r="Y36" s="73">
        <f t="shared" si="2"/>
        <v>259173</v>
      </c>
      <c r="Z36" s="170">
        <f>+IF(X36&lt;&gt;0,+(Y36/X36)*100,0)</f>
        <v>-20.73384</v>
      </c>
      <c r="AA36" s="74">
        <f>SUM(AA31:AA35)</f>
        <v>-1250000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12949464</v>
      </c>
      <c r="D38" s="153">
        <f>+D17+D27+D36</f>
        <v>0</v>
      </c>
      <c r="E38" s="99">
        <f t="shared" si="3"/>
        <v>24739982</v>
      </c>
      <c r="F38" s="100">
        <f t="shared" si="3"/>
        <v>16755687</v>
      </c>
      <c r="G38" s="100">
        <f t="shared" si="3"/>
        <v>48908560</v>
      </c>
      <c r="H38" s="100">
        <f t="shared" si="3"/>
        <v>-3184159</v>
      </c>
      <c r="I38" s="100">
        <f t="shared" si="3"/>
        <v>-4681023</v>
      </c>
      <c r="J38" s="100">
        <f t="shared" si="3"/>
        <v>41043378</v>
      </c>
      <c r="K38" s="100">
        <f t="shared" si="3"/>
        <v>-6464825</v>
      </c>
      <c r="L38" s="100">
        <f t="shared" si="3"/>
        <v>29490979</v>
      </c>
      <c r="M38" s="100">
        <f t="shared" si="3"/>
        <v>-16506337</v>
      </c>
      <c r="N38" s="100">
        <f t="shared" si="3"/>
        <v>6519817</v>
      </c>
      <c r="O38" s="100">
        <f t="shared" si="3"/>
        <v>-14868223</v>
      </c>
      <c r="P38" s="100">
        <f t="shared" si="3"/>
        <v>-22321401</v>
      </c>
      <c r="Q38" s="100">
        <f t="shared" si="3"/>
        <v>48658144</v>
      </c>
      <c r="R38" s="100">
        <f t="shared" si="3"/>
        <v>11468520</v>
      </c>
      <c r="S38" s="100">
        <f t="shared" si="3"/>
        <v>-21831021</v>
      </c>
      <c r="T38" s="100">
        <f t="shared" si="3"/>
        <v>-12799803</v>
      </c>
      <c r="U38" s="100">
        <f t="shared" si="3"/>
        <v>-21467045</v>
      </c>
      <c r="V38" s="100">
        <f t="shared" si="3"/>
        <v>-56097869</v>
      </c>
      <c r="W38" s="100">
        <f t="shared" si="3"/>
        <v>2933846</v>
      </c>
      <c r="X38" s="100">
        <f t="shared" si="3"/>
        <v>16755687</v>
      </c>
      <c r="Y38" s="100">
        <f t="shared" si="3"/>
        <v>-13821841</v>
      </c>
      <c r="Z38" s="137">
        <f>+IF(X38&lt;&gt;0,+(Y38/X38)*100,0)</f>
        <v>-82.49044637799692</v>
      </c>
      <c r="AA38" s="102">
        <f>+AA17+AA27+AA36</f>
        <v>16755687</v>
      </c>
    </row>
    <row r="39" spans="1:27" ht="13.5">
      <c r="A39" s="249" t="s">
        <v>200</v>
      </c>
      <c r="B39" s="182"/>
      <c r="C39" s="153">
        <v>894936</v>
      </c>
      <c r="D39" s="153"/>
      <c r="E39" s="99">
        <v>4742523</v>
      </c>
      <c r="F39" s="100">
        <v>13183146</v>
      </c>
      <c r="G39" s="100">
        <v>13183146</v>
      </c>
      <c r="H39" s="100">
        <v>62091706</v>
      </c>
      <c r="I39" s="100">
        <v>58907547</v>
      </c>
      <c r="J39" s="100">
        <v>13183146</v>
      </c>
      <c r="K39" s="100">
        <v>54226524</v>
      </c>
      <c r="L39" s="100">
        <v>47761699</v>
      </c>
      <c r="M39" s="100">
        <v>77252678</v>
      </c>
      <c r="N39" s="100">
        <v>54226524</v>
      </c>
      <c r="O39" s="100">
        <v>60746341</v>
      </c>
      <c r="P39" s="100">
        <v>45878118</v>
      </c>
      <c r="Q39" s="100">
        <v>23556717</v>
      </c>
      <c r="R39" s="100">
        <v>60746341</v>
      </c>
      <c r="S39" s="100">
        <v>72214861</v>
      </c>
      <c r="T39" s="100">
        <v>50383840</v>
      </c>
      <c r="U39" s="100">
        <v>37584037</v>
      </c>
      <c r="V39" s="100">
        <v>72214861</v>
      </c>
      <c r="W39" s="100">
        <v>13183146</v>
      </c>
      <c r="X39" s="100">
        <v>13183146</v>
      </c>
      <c r="Y39" s="100"/>
      <c r="Z39" s="137"/>
      <c r="AA39" s="102">
        <v>13183146</v>
      </c>
    </row>
    <row r="40" spans="1:27" ht="13.5">
      <c r="A40" s="269" t="s">
        <v>201</v>
      </c>
      <c r="B40" s="256"/>
      <c r="C40" s="257">
        <v>13844400</v>
      </c>
      <c r="D40" s="257"/>
      <c r="E40" s="258">
        <v>29482506</v>
      </c>
      <c r="F40" s="259">
        <v>29938833</v>
      </c>
      <c r="G40" s="259">
        <v>62091706</v>
      </c>
      <c r="H40" s="259">
        <v>58907547</v>
      </c>
      <c r="I40" s="259">
        <v>54226524</v>
      </c>
      <c r="J40" s="259">
        <v>54226524</v>
      </c>
      <c r="K40" s="259">
        <v>47761699</v>
      </c>
      <c r="L40" s="259">
        <v>77252678</v>
      </c>
      <c r="M40" s="259">
        <v>60746341</v>
      </c>
      <c r="N40" s="259">
        <v>60746341</v>
      </c>
      <c r="O40" s="259">
        <v>45878118</v>
      </c>
      <c r="P40" s="259">
        <v>23556717</v>
      </c>
      <c r="Q40" s="259">
        <v>72214861</v>
      </c>
      <c r="R40" s="259">
        <v>45878118</v>
      </c>
      <c r="S40" s="259">
        <v>50383840</v>
      </c>
      <c r="T40" s="259">
        <v>37584037</v>
      </c>
      <c r="U40" s="259">
        <v>16116992</v>
      </c>
      <c r="V40" s="259">
        <v>16116992</v>
      </c>
      <c r="W40" s="259">
        <v>16116992</v>
      </c>
      <c r="X40" s="259">
        <v>29938833</v>
      </c>
      <c r="Y40" s="259">
        <v>-13821841</v>
      </c>
      <c r="Z40" s="260">
        <v>-46.17</v>
      </c>
      <c r="AA40" s="261">
        <v>29938833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31915488</v>
      </c>
      <c r="D5" s="200">
        <f t="shared" si="0"/>
        <v>0</v>
      </c>
      <c r="E5" s="106">
        <f t="shared" si="0"/>
        <v>26250000</v>
      </c>
      <c r="F5" s="106">
        <f t="shared" si="0"/>
        <v>16340369</v>
      </c>
      <c r="G5" s="106">
        <f t="shared" si="0"/>
        <v>219366</v>
      </c>
      <c r="H5" s="106">
        <f t="shared" si="0"/>
        <v>612983</v>
      </c>
      <c r="I5" s="106">
        <f t="shared" si="0"/>
        <v>407654</v>
      </c>
      <c r="J5" s="106">
        <f t="shared" si="0"/>
        <v>1240003</v>
      </c>
      <c r="K5" s="106">
        <f t="shared" si="0"/>
        <v>1622807</v>
      </c>
      <c r="L5" s="106">
        <f t="shared" si="0"/>
        <v>642955</v>
      </c>
      <c r="M5" s="106">
        <f t="shared" si="0"/>
        <v>4585268</v>
      </c>
      <c r="N5" s="106">
        <f t="shared" si="0"/>
        <v>6851030</v>
      </c>
      <c r="O5" s="106">
        <f t="shared" si="0"/>
        <v>5455354</v>
      </c>
      <c r="P5" s="106">
        <f t="shared" si="0"/>
        <v>1931814</v>
      </c>
      <c r="Q5" s="106">
        <f t="shared" si="0"/>
        <v>358392</v>
      </c>
      <c r="R5" s="106">
        <f t="shared" si="0"/>
        <v>7745560</v>
      </c>
      <c r="S5" s="106">
        <f t="shared" si="0"/>
        <v>7398821</v>
      </c>
      <c r="T5" s="106">
        <f t="shared" si="0"/>
        <v>7964846</v>
      </c>
      <c r="U5" s="106">
        <f t="shared" si="0"/>
        <v>9664513</v>
      </c>
      <c r="V5" s="106">
        <f t="shared" si="0"/>
        <v>25028180</v>
      </c>
      <c r="W5" s="106">
        <f t="shared" si="0"/>
        <v>40864773</v>
      </c>
      <c r="X5" s="106">
        <f t="shared" si="0"/>
        <v>16340369</v>
      </c>
      <c r="Y5" s="106">
        <f t="shared" si="0"/>
        <v>24524404</v>
      </c>
      <c r="Z5" s="201">
        <f>+IF(X5&lt;&gt;0,+(Y5/X5)*100,0)</f>
        <v>150.0847624677264</v>
      </c>
      <c r="AA5" s="199">
        <f>SUM(AA11:AA18)</f>
        <v>16340369</v>
      </c>
    </row>
    <row r="6" spans="1:27" ht="13.5">
      <c r="A6" s="291" t="s">
        <v>205</v>
      </c>
      <c r="B6" s="142"/>
      <c r="C6" s="62">
        <v>28068513</v>
      </c>
      <c r="D6" s="156"/>
      <c r="E6" s="60">
        <v>3400000</v>
      </c>
      <c r="F6" s="60"/>
      <c r="G6" s="60"/>
      <c r="H6" s="60">
        <v>212320</v>
      </c>
      <c r="I6" s="60"/>
      <c r="J6" s="60">
        <v>212320</v>
      </c>
      <c r="K6" s="60">
        <v>243210</v>
      </c>
      <c r="L6" s="60">
        <v>466495</v>
      </c>
      <c r="M6" s="60">
        <v>951631</v>
      </c>
      <c r="N6" s="60">
        <v>1661336</v>
      </c>
      <c r="O6" s="60">
        <v>5153604</v>
      </c>
      <c r="P6" s="60"/>
      <c r="Q6" s="60"/>
      <c r="R6" s="60">
        <v>5153604</v>
      </c>
      <c r="S6" s="60">
        <v>5954775</v>
      </c>
      <c r="T6" s="60">
        <v>3076799</v>
      </c>
      <c r="U6" s="60"/>
      <c r="V6" s="60">
        <v>9031574</v>
      </c>
      <c r="W6" s="60">
        <v>16058834</v>
      </c>
      <c r="X6" s="60"/>
      <c r="Y6" s="60">
        <v>16058834</v>
      </c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>
        <v>86699</v>
      </c>
      <c r="T7" s="60">
        <v>2761648</v>
      </c>
      <c r="U7" s="60"/>
      <c r="V7" s="60">
        <v>2848347</v>
      </c>
      <c r="W7" s="60">
        <v>2848347</v>
      </c>
      <c r="X7" s="60"/>
      <c r="Y7" s="60">
        <v>2848347</v>
      </c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139221</v>
      </c>
      <c r="D10" s="156"/>
      <c r="E10" s="60">
        <v>5000000</v>
      </c>
      <c r="F10" s="60">
        <v>1500000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154692</v>
      </c>
      <c r="U10" s="60"/>
      <c r="V10" s="60">
        <v>154692</v>
      </c>
      <c r="W10" s="60">
        <v>154692</v>
      </c>
      <c r="X10" s="60">
        <v>1500000</v>
      </c>
      <c r="Y10" s="60">
        <v>-1345308</v>
      </c>
      <c r="Z10" s="140">
        <v>-89.69</v>
      </c>
      <c r="AA10" s="155">
        <v>1500000</v>
      </c>
    </row>
    <row r="11" spans="1:27" ht="13.5">
      <c r="A11" s="292" t="s">
        <v>210</v>
      </c>
      <c r="B11" s="142"/>
      <c r="C11" s="293">
        <f aca="true" t="shared" si="1" ref="C11:Y11">SUM(C6:C10)</f>
        <v>28207734</v>
      </c>
      <c r="D11" s="294">
        <f t="shared" si="1"/>
        <v>0</v>
      </c>
      <c r="E11" s="295">
        <f t="shared" si="1"/>
        <v>8400000</v>
      </c>
      <c r="F11" s="295">
        <f t="shared" si="1"/>
        <v>1500000</v>
      </c>
      <c r="G11" s="295">
        <f t="shared" si="1"/>
        <v>0</v>
      </c>
      <c r="H11" s="295">
        <f t="shared" si="1"/>
        <v>212320</v>
      </c>
      <c r="I11" s="295">
        <f t="shared" si="1"/>
        <v>0</v>
      </c>
      <c r="J11" s="295">
        <f t="shared" si="1"/>
        <v>212320</v>
      </c>
      <c r="K11" s="295">
        <f t="shared" si="1"/>
        <v>243210</v>
      </c>
      <c r="L11" s="295">
        <f t="shared" si="1"/>
        <v>466495</v>
      </c>
      <c r="M11" s="295">
        <f t="shared" si="1"/>
        <v>951631</v>
      </c>
      <c r="N11" s="295">
        <f t="shared" si="1"/>
        <v>1661336</v>
      </c>
      <c r="O11" s="295">
        <f t="shared" si="1"/>
        <v>5153604</v>
      </c>
      <c r="P11" s="295">
        <f t="shared" si="1"/>
        <v>0</v>
      </c>
      <c r="Q11" s="295">
        <f t="shared" si="1"/>
        <v>0</v>
      </c>
      <c r="R11" s="295">
        <f t="shared" si="1"/>
        <v>5153604</v>
      </c>
      <c r="S11" s="295">
        <f t="shared" si="1"/>
        <v>6041474</v>
      </c>
      <c r="T11" s="295">
        <f t="shared" si="1"/>
        <v>5993139</v>
      </c>
      <c r="U11" s="295">
        <f t="shared" si="1"/>
        <v>0</v>
      </c>
      <c r="V11" s="295">
        <f t="shared" si="1"/>
        <v>12034613</v>
      </c>
      <c r="W11" s="295">
        <f t="shared" si="1"/>
        <v>19061873</v>
      </c>
      <c r="X11" s="295">
        <f t="shared" si="1"/>
        <v>1500000</v>
      </c>
      <c r="Y11" s="295">
        <f t="shared" si="1"/>
        <v>17561873</v>
      </c>
      <c r="Z11" s="296">
        <f>+IF(X11&lt;&gt;0,+(Y11/X11)*100,0)</f>
        <v>1170.7915333333335</v>
      </c>
      <c r="AA11" s="297">
        <f>SUM(AA6:AA10)</f>
        <v>1500000</v>
      </c>
    </row>
    <row r="12" spans="1:27" ht="13.5">
      <c r="A12" s="298" t="s">
        <v>211</v>
      </c>
      <c r="B12" s="136"/>
      <c r="C12" s="62">
        <v>149500</v>
      </c>
      <c r="D12" s="156"/>
      <c r="E12" s="60">
        <v>4500000</v>
      </c>
      <c r="F12" s="60">
        <v>5200000</v>
      </c>
      <c r="G12" s="60">
        <v>198445</v>
      </c>
      <c r="H12" s="60">
        <v>239349</v>
      </c>
      <c r="I12" s="60">
        <v>407654</v>
      </c>
      <c r="J12" s="60">
        <v>845448</v>
      </c>
      <c r="K12" s="60">
        <v>421203</v>
      </c>
      <c r="L12" s="60">
        <v>137200</v>
      </c>
      <c r="M12" s="60">
        <v>467570</v>
      </c>
      <c r="N12" s="60">
        <v>1025973</v>
      </c>
      <c r="O12" s="60">
        <v>66300</v>
      </c>
      <c r="P12" s="60">
        <v>163816</v>
      </c>
      <c r="Q12" s="60"/>
      <c r="R12" s="60">
        <v>230116</v>
      </c>
      <c r="S12" s="60">
        <v>1125947</v>
      </c>
      <c r="T12" s="60">
        <v>1373767</v>
      </c>
      <c r="U12" s="60">
        <v>429694</v>
      </c>
      <c r="V12" s="60">
        <v>2929408</v>
      </c>
      <c r="W12" s="60">
        <v>5030945</v>
      </c>
      <c r="X12" s="60">
        <v>5200000</v>
      </c>
      <c r="Y12" s="60">
        <v>-169055</v>
      </c>
      <c r="Z12" s="140">
        <v>-3.25</v>
      </c>
      <c r="AA12" s="155">
        <v>5200000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3558254</v>
      </c>
      <c r="D15" s="156"/>
      <c r="E15" s="60">
        <v>13350000</v>
      </c>
      <c r="F15" s="60">
        <v>9640369</v>
      </c>
      <c r="G15" s="60">
        <v>20921</v>
      </c>
      <c r="H15" s="60">
        <v>161314</v>
      </c>
      <c r="I15" s="60"/>
      <c r="J15" s="60">
        <v>182235</v>
      </c>
      <c r="K15" s="60">
        <v>958394</v>
      </c>
      <c r="L15" s="60">
        <v>39260</v>
      </c>
      <c r="M15" s="60">
        <v>3166067</v>
      </c>
      <c r="N15" s="60">
        <v>4163721</v>
      </c>
      <c r="O15" s="60">
        <v>235450</v>
      </c>
      <c r="P15" s="60">
        <v>1767998</v>
      </c>
      <c r="Q15" s="60">
        <v>358392</v>
      </c>
      <c r="R15" s="60">
        <v>2361840</v>
      </c>
      <c r="S15" s="60">
        <v>231400</v>
      </c>
      <c r="T15" s="60">
        <v>597940</v>
      </c>
      <c r="U15" s="60">
        <v>9234819</v>
      </c>
      <c r="V15" s="60">
        <v>10064159</v>
      </c>
      <c r="W15" s="60">
        <v>16771955</v>
      </c>
      <c r="X15" s="60">
        <v>9640369</v>
      </c>
      <c r="Y15" s="60">
        <v>7131586</v>
      </c>
      <c r="Z15" s="140">
        <v>73.98</v>
      </c>
      <c r="AA15" s="155">
        <v>9640369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22000000</v>
      </c>
      <c r="F20" s="100">
        <f t="shared" si="2"/>
        <v>25681909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1731001</v>
      </c>
      <c r="Q20" s="100">
        <f t="shared" si="2"/>
        <v>3393172</v>
      </c>
      <c r="R20" s="100">
        <f t="shared" si="2"/>
        <v>5124173</v>
      </c>
      <c r="S20" s="100">
        <f t="shared" si="2"/>
        <v>0</v>
      </c>
      <c r="T20" s="100">
        <f t="shared" si="2"/>
        <v>0</v>
      </c>
      <c r="U20" s="100">
        <f t="shared" si="2"/>
        <v>2645374</v>
      </c>
      <c r="V20" s="100">
        <f t="shared" si="2"/>
        <v>2645374</v>
      </c>
      <c r="W20" s="100">
        <f t="shared" si="2"/>
        <v>7769547</v>
      </c>
      <c r="X20" s="100">
        <f t="shared" si="2"/>
        <v>25681909</v>
      </c>
      <c r="Y20" s="100">
        <f t="shared" si="2"/>
        <v>-17912362</v>
      </c>
      <c r="Z20" s="137">
        <f>+IF(X20&lt;&gt;0,+(Y20/X20)*100,0)</f>
        <v>-69.74700362033056</v>
      </c>
      <c r="AA20" s="153">
        <f>SUM(AA26:AA33)</f>
        <v>25681909</v>
      </c>
    </row>
    <row r="21" spans="1:27" ht="13.5">
      <c r="A21" s="291" t="s">
        <v>205</v>
      </c>
      <c r="B21" s="142"/>
      <c r="C21" s="62"/>
      <c r="D21" s="156"/>
      <c r="E21" s="60">
        <v>18800000</v>
      </c>
      <c r="F21" s="60">
        <v>22481909</v>
      </c>
      <c r="G21" s="60"/>
      <c r="H21" s="60"/>
      <c r="I21" s="60"/>
      <c r="J21" s="60"/>
      <c r="K21" s="60"/>
      <c r="L21" s="60"/>
      <c r="M21" s="60"/>
      <c r="N21" s="60"/>
      <c r="O21" s="60"/>
      <c r="P21" s="60">
        <v>1731001</v>
      </c>
      <c r="Q21" s="60">
        <v>3142295</v>
      </c>
      <c r="R21" s="60">
        <v>4873296</v>
      </c>
      <c r="S21" s="60"/>
      <c r="T21" s="60"/>
      <c r="U21" s="60">
        <v>2645374</v>
      </c>
      <c r="V21" s="60">
        <v>2645374</v>
      </c>
      <c r="W21" s="60">
        <v>7518670</v>
      </c>
      <c r="X21" s="60">
        <v>22481909</v>
      </c>
      <c r="Y21" s="60">
        <v>-14963239</v>
      </c>
      <c r="Z21" s="140">
        <v>-66.56</v>
      </c>
      <c r="AA21" s="155">
        <v>22481909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>
        <v>3200000</v>
      </c>
      <c r="F25" s="60">
        <v>3200000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>
        <v>250877</v>
      </c>
      <c r="R25" s="60">
        <v>250877</v>
      </c>
      <c r="S25" s="60"/>
      <c r="T25" s="60"/>
      <c r="U25" s="60"/>
      <c r="V25" s="60"/>
      <c r="W25" s="60">
        <v>250877</v>
      </c>
      <c r="X25" s="60">
        <v>3200000</v>
      </c>
      <c r="Y25" s="60">
        <v>-2949123</v>
      </c>
      <c r="Z25" s="140">
        <v>-92.16</v>
      </c>
      <c r="AA25" s="155">
        <v>3200000</v>
      </c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22000000</v>
      </c>
      <c r="F26" s="295">
        <f t="shared" si="3"/>
        <v>25681909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1731001</v>
      </c>
      <c r="Q26" s="295">
        <f t="shared" si="3"/>
        <v>3393172</v>
      </c>
      <c r="R26" s="295">
        <f t="shared" si="3"/>
        <v>5124173</v>
      </c>
      <c r="S26" s="295">
        <f t="shared" si="3"/>
        <v>0</v>
      </c>
      <c r="T26" s="295">
        <f t="shared" si="3"/>
        <v>0</v>
      </c>
      <c r="U26" s="295">
        <f t="shared" si="3"/>
        <v>2645374</v>
      </c>
      <c r="V26" s="295">
        <f t="shared" si="3"/>
        <v>2645374</v>
      </c>
      <c r="W26" s="295">
        <f t="shared" si="3"/>
        <v>7769547</v>
      </c>
      <c r="X26" s="295">
        <f t="shared" si="3"/>
        <v>25681909</v>
      </c>
      <c r="Y26" s="295">
        <f t="shared" si="3"/>
        <v>-17912362</v>
      </c>
      <c r="Z26" s="296">
        <f>+IF(X26&lt;&gt;0,+(Y26/X26)*100,0)</f>
        <v>-69.74700362033056</v>
      </c>
      <c r="AA26" s="297">
        <f>SUM(AA21:AA25)</f>
        <v>25681909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28068513</v>
      </c>
      <c r="D36" s="156">
        <f t="shared" si="4"/>
        <v>0</v>
      </c>
      <c r="E36" s="60">
        <f t="shared" si="4"/>
        <v>22200000</v>
      </c>
      <c r="F36" s="60">
        <f t="shared" si="4"/>
        <v>22481909</v>
      </c>
      <c r="G36" s="60">
        <f t="shared" si="4"/>
        <v>0</v>
      </c>
      <c r="H36" s="60">
        <f t="shared" si="4"/>
        <v>212320</v>
      </c>
      <c r="I36" s="60">
        <f t="shared" si="4"/>
        <v>0</v>
      </c>
      <c r="J36" s="60">
        <f t="shared" si="4"/>
        <v>212320</v>
      </c>
      <c r="K36" s="60">
        <f t="shared" si="4"/>
        <v>243210</v>
      </c>
      <c r="L36" s="60">
        <f t="shared" si="4"/>
        <v>466495</v>
      </c>
      <c r="M36" s="60">
        <f t="shared" si="4"/>
        <v>951631</v>
      </c>
      <c r="N36" s="60">
        <f t="shared" si="4"/>
        <v>1661336</v>
      </c>
      <c r="O36" s="60">
        <f t="shared" si="4"/>
        <v>5153604</v>
      </c>
      <c r="P36" s="60">
        <f t="shared" si="4"/>
        <v>1731001</v>
      </c>
      <c r="Q36" s="60">
        <f t="shared" si="4"/>
        <v>3142295</v>
      </c>
      <c r="R36" s="60">
        <f t="shared" si="4"/>
        <v>10026900</v>
      </c>
      <c r="S36" s="60">
        <f t="shared" si="4"/>
        <v>5954775</v>
      </c>
      <c r="T36" s="60">
        <f t="shared" si="4"/>
        <v>3076799</v>
      </c>
      <c r="U36" s="60">
        <f t="shared" si="4"/>
        <v>2645374</v>
      </c>
      <c r="V36" s="60">
        <f t="shared" si="4"/>
        <v>11676948</v>
      </c>
      <c r="W36" s="60">
        <f t="shared" si="4"/>
        <v>23577504</v>
      </c>
      <c r="X36" s="60">
        <f t="shared" si="4"/>
        <v>22481909</v>
      </c>
      <c r="Y36" s="60">
        <f t="shared" si="4"/>
        <v>1095595</v>
      </c>
      <c r="Z36" s="140">
        <f aca="true" t="shared" si="5" ref="Z36:Z49">+IF(X36&lt;&gt;0,+(Y36/X36)*100,0)</f>
        <v>4.873229404140013</v>
      </c>
      <c r="AA36" s="155">
        <f>AA6+AA21</f>
        <v>22481909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86699</v>
      </c>
      <c r="T37" s="60">
        <f t="shared" si="4"/>
        <v>2761648</v>
      </c>
      <c r="U37" s="60">
        <f t="shared" si="4"/>
        <v>0</v>
      </c>
      <c r="V37" s="60">
        <f t="shared" si="4"/>
        <v>2848347</v>
      </c>
      <c r="W37" s="60">
        <f t="shared" si="4"/>
        <v>2848347</v>
      </c>
      <c r="X37" s="60">
        <f t="shared" si="4"/>
        <v>0</v>
      </c>
      <c r="Y37" s="60">
        <f t="shared" si="4"/>
        <v>2848347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139221</v>
      </c>
      <c r="D40" s="156">
        <f t="shared" si="4"/>
        <v>0</v>
      </c>
      <c r="E40" s="60">
        <f t="shared" si="4"/>
        <v>8200000</v>
      </c>
      <c r="F40" s="60">
        <f t="shared" si="4"/>
        <v>4700000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250877</v>
      </c>
      <c r="R40" s="60">
        <f t="shared" si="4"/>
        <v>250877</v>
      </c>
      <c r="S40" s="60">
        <f t="shared" si="4"/>
        <v>0</v>
      </c>
      <c r="T40" s="60">
        <f t="shared" si="4"/>
        <v>154692</v>
      </c>
      <c r="U40" s="60">
        <f t="shared" si="4"/>
        <v>0</v>
      </c>
      <c r="V40" s="60">
        <f t="shared" si="4"/>
        <v>154692</v>
      </c>
      <c r="W40" s="60">
        <f t="shared" si="4"/>
        <v>405569</v>
      </c>
      <c r="X40" s="60">
        <f t="shared" si="4"/>
        <v>4700000</v>
      </c>
      <c r="Y40" s="60">
        <f t="shared" si="4"/>
        <v>-4294431</v>
      </c>
      <c r="Z40" s="140">
        <f t="shared" si="5"/>
        <v>-91.37087234042554</v>
      </c>
      <c r="AA40" s="155">
        <f>AA10+AA25</f>
        <v>4700000</v>
      </c>
    </row>
    <row r="41" spans="1:27" ht="13.5">
      <c r="A41" s="292" t="s">
        <v>210</v>
      </c>
      <c r="B41" s="142"/>
      <c r="C41" s="293">
        <f aca="true" t="shared" si="6" ref="C41:Y41">SUM(C36:C40)</f>
        <v>28207734</v>
      </c>
      <c r="D41" s="294">
        <f t="shared" si="6"/>
        <v>0</v>
      </c>
      <c r="E41" s="295">
        <f t="shared" si="6"/>
        <v>30400000</v>
      </c>
      <c r="F41" s="295">
        <f t="shared" si="6"/>
        <v>27181909</v>
      </c>
      <c r="G41" s="295">
        <f t="shared" si="6"/>
        <v>0</v>
      </c>
      <c r="H41" s="295">
        <f t="shared" si="6"/>
        <v>212320</v>
      </c>
      <c r="I41" s="295">
        <f t="shared" si="6"/>
        <v>0</v>
      </c>
      <c r="J41" s="295">
        <f t="shared" si="6"/>
        <v>212320</v>
      </c>
      <c r="K41" s="295">
        <f t="shared" si="6"/>
        <v>243210</v>
      </c>
      <c r="L41" s="295">
        <f t="shared" si="6"/>
        <v>466495</v>
      </c>
      <c r="M41" s="295">
        <f t="shared" si="6"/>
        <v>951631</v>
      </c>
      <c r="N41" s="295">
        <f t="shared" si="6"/>
        <v>1661336</v>
      </c>
      <c r="O41" s="295">
        <f t="shared" si="6"/>
        <v>5153604</v>
      </c>
      <c r="P41" s="295">
        <f t="shared" si="6"/>
        <v>1731001</v>
      </c>
      <c r="Q41" s="295">
        <f t="shared" si="6"/>
        <v>3393172</v>
      </c>
      <c r="R41" s="295">
        <f t="shared" si="6"/>
        <v>10277777</v>
      </c>
      <c r="S41" s="295">
        <f t="shared" si="6"/>
        <v>6041474</v>
      </c>
      <c r="T41" s="295">
        <f t="shared" si="6"/>
        <v>5993139</v>
      </c>
      <c r="U41" s="295">
        <f t="shared" si="6"/>
        <v>2645374</v>
      </c>
      <c r="V41" s="295">
        <f t="shared" si="6"/>
        <v>14679987</v>
      </c>
      <c r="W41" s="295">
        <f t="shared" si="6"/>
        <v>26831420</v>
      </c>
      <c r="X41" s="295">
        <f t="shared" si="6"/>
        <v>27181909</v>
      </c>
      <c r="Y41" s="295">
        <f t="shared" si="6"/>
        <v>-350489</v>
      </c>
      <c r="Z41" s="296">
        <f t="shared" si="5"/>
        <v>-1.2894201065863329</v>
      </c>
      <c r="AA41" s="297">
        <f>SUM(AA36:AA40)</f>
        <v>27181909</v>
      </c>
    </row>
    <row r="42" spans="1:27" ht="13.5">
      <c r="A42" s="298" t="s">
        <v>211</v>
      </c>
      <c r="B42" s="136"/>
      <c r="C42" s="95">
        <f aca="true" t="shared" si="7" ref="C42:Y48">C12+C27</f>
        <v>149500</v>
      </c>
      <c r="D42" s="129">
        <f t="shared" si="7"/>
        <v>0</v>
      </c>
      <c r="E42" s="54">
        <f t="shared" si="7"/>
        <v>4500000</v>
      </c>
      <c r="F42" s="54">
        <f t="shared" si="7"/>
        <v>5200000</v>
      </c>
      <c r="G42" s="54">
        <f t="shared" si="7"/>
        <v>198445</v>
      </c>
      <c r="H42" s="54">
        <f t="shared" si="7"/>
        <v>239349</v>
      </c>
      <c r="I42" s="54">
        <f t="shared" si="7"/>
        <v>407654</v>
      </c>
      <c r="J42" s="54">
        <f t="shared" si="7"/>
        <v>845448</v>
      </c>
      <c r="K42" s="54">
        <f t="shared" si="7"/>
        <v>421203</v>
      </c>
      <c r="L42" s="54">
        <f t="shared" si="7"/>
        <v>137200</v>
      </c>
      <c r="M42" s="54">
        <f t="shared" si="7"/>
        <v>467570</v>
      </c>
      <c r="N42" s="54">
        <f t="shared" si="7"/>
        <v>1025973</v>
      </c>
      <c r="O42" s="54">
        <f t="shared" si="7"/>
        <v>66300</v>
      </c>
      <c r="P42" s="54">
        <f t="shared" si="7"/>
        <v>163816</v>
      </c>
      <c r="Q42" s="54">
        <f t="shared" si="7"/>
        <v>0</v>
      </c>
      <c r="R42" s="54">
        <f t="shared" si="7"/>
        <v>230116</v>
      </c>
      <c r="S42" s="54">
        <f t="shared" si="7"/>
        <v>1125947</v>
      </c>
      <c r="T42" s="54">
        <f t="shared" si="7"/>
        <v>1373767</v>
      </c>
      <c r="U42" s="54">
        <f t="shared" si="7"/>
        <v>429694</v>
      </c>
      <c r="V42" s="54">
        <f t="shared" si="7"/>
        <v>2929408</v>
      </c>
      <c r="W42" s="54">
        <f t="shared" si="7"/>
        <v>5030945</v>
      </c>
      <c r="X42" s="54">
        <f t="shared" si="7"/>
        <v>5200000</v>
      </c>
      <c r="Y42" s="54">
        <f t="shared" si="7"/>
        <v>-169055</v>
      </c>
      <c r="Z42" s="184">
        <f t="shared" si="5"/>
        <v>-3.251057692307692</v>
      </c>
      <c r="AA42" s="130">
        <f aca="true" t="shared" si="8" ref="AA42:AA48">AA12+AA27</f>
        <v>5200000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3558254</v>
      </c>
      <c r="D45" s="129">
        <f t="shared" si="7"/>
        <v>0</v>
      </c>
      <c r="E45" s="54">
        <f t="shared" si="7"/>
        <v>13350000</v>
      </c>
      <c r="F45" s="54">
        <f t="shared" si="7"/>
        <v>9640369</v>
      </c>
      <c r="G45" s="54">
        <f t="shared" si="7"/>
        <v>20921</v>
      </c>
      <c r="H45" s="54">
        <f t="shared" si="7"/>
        <v>161314</v>
      </c>
      <c r="I45" s="54">
        <f t="shared" si="7"/>
        <v>0</v>
      </c>
      <c r="J45" s="54">
        <f t="shared" si="7"/>
        <v>182235</v>
      </c>
      <c r="K45" s="54">
        <f t="shared" si="7"/>
        <v>958394</v>
      </c>
      <c r="L45" s="54">
        <f t="shared" si="7"/>
        <v>39260</v>
      </c>
      <c r="M45" s="54">
        <f t="shared" si="7"/>
        <v>3166067</v>
      </c>
      <c r="N45" s="54">
        <f t="shared" si="7"/>
        <v>4163721</v>
      </c>
      <c r="O45" s="54">
        <f t="shared" si="7"/>
        <v>235450</v>
      </c>
      <c r="P45" s="54">
        <f t="shared" si="7"/>
        <v>1767998</v>
      </c>
      <c r="Q45" s="54">
        <f t="shared" si="7"/>
        <v>358392</v>
      </c>
      <c r="R45" s="54">
        <f t="shared" si="7"/>
        <v>2361840</v>
      </c>
      <c r="S45" s="54">
        <f t="shared" si="7"/>
        <v>231400</v>
      </c>
      <c r="T45" s="54">
        <f t="shared" si="7"/>
        <v>597940</v>
      </c>
      <c r="U45" s="54">
        <f t="shared" si="7"/>
        <v>9234819</v>
      </c>
      <c r="V45" s="54">
        <f t="shared" si="7"/>
        <v>10064159</v>
      </c>
      <c r="W45" s="54">
        <f t="shared" si="7"/>
        <v>16771955</v>
      </c>
      <c r="X45" s="54">
        <f t="shared" si="7"/>
        <v>9640369</v>
      </c>
      <c r="Y45" s="54">
        <f t="shared" si="7"/>
        <v>7131586</v>
      </c>
      <c r="Z45" s="184">
        <f t="shared" si="5"/>
        <v>73.97627621930239</v>
      </c>
      <c r="AA45" s="130">
        <f t="shared" si="8"/>
        <v>9640369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31915488</v>
      </c>
      <c r="D49" s="218">
        <f t="shared" si="9"/>
        <v>0</v>
      </c>
      <c r="E49" s="220">
        <f t="shared" si="9"/>
        <v>48250000</v>
      </c>
      <c r="F49" s="220">
        <f t="shared" si="9"/>
        <v>42022278</v>
      </c>
      <c r="G49" s="220">
        <f t="shared" si="9"/>
        <v>219366</v>
      </c>
      <c r="H49" s="220">
        <f t="shared" si="9"/>
        <v>612983</v>
      </c>
      <c r="I49" s="220">
        <f t="shared" si="9"/>
        <v>407654</v>
      </c>
      <c r="J49" s="220">
        <f t="shared" si="9"/>
        <v>1240003</v>
      </c>
      <c r="K49" s="220">
        <f t="shared" si="9"/>
        <v>1622807</v>
      </c>
      <c r="L49" s="220">
        <f t="shared" si="9"/>
        <v>642955</v>
      </c>
      <c r="M49" s="220">
        <f t="shared" si="9"/>
        <v>4585268</v>
      </c>
      <c r="N49" s="220">
        <f t="shared" si="9"/>
        <v>6851030</v>
      </c>
      <c r="O49" s="220">
        <f t="shared" si="9"/>
        <v>5455354</v>
      </c>
      <c r="P49" s="220">
        <f t="shared" si="9"/>
        <v>3662815</v>
      </c>
      <c r="Q49" s="220">
        <f t="shared" si="9"/>
        <v>3751564</v>
      </c>
      <c r="R49" s="220">
        <f t="shared" si="9"/>
        <v>12869733</v>
      </c>
      <c r="S49" s="220">
        <f t="shared" si="9"/>
        <v>7398821</v>
      </c>
      <c r="T49" s="220">
        <f t="shared" si="9"/>
        <v>7964846</v>
      </c>
      <c r="U49" s="220">
        <f t="shared" si="9"/>
        <v>12309887</v>
      </c>
      <c r="V49" s="220">
        <f t="shared" si="9"/>
        <v>27673554</v>
      </c>
      <c r="W49" s="220">
        <f t="shared" si="9"/>
        <v>48634320</v>
      </c>
      <c r="X49" s="220">
        <f t="shared" si="9"/>
        <v>42022278</v>
      </c>
      <c r="Y49" s="220">
        <f t="shared" si="9"/>
        <v>6612042</v>
      </c>
      <c r="Z49" s="221">
        <f t="shared" si="5"/>
        <v>15.73461105559294</v>
      </c>
      <c r="AA49" s="222">
        <f>SUM(AA41:AA48)</f>
        <v>42022278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6526351</v>
      </c>
      <c r="D51" s="129">
        <f t="shared" si="10"/>
        <v>0</v>
      </c>
      <c r="E51" s="54">
        <f t="shared" si="10"/>
        <v>12618828</v>
      </c>
      <c r="F51" s="54">
        <f t="shared" si="10"/>
        <v>20432586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468379</v>
      </c>
      <c r="R51" s="54">
        <f t="shared" si="10"/>
        <v>468379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468379</v>
      </c>
      <c r="X51" s="54">
        <f t="shared" si="10"/>
        <v>20432586</v>
      </c>
      <c r="Y51" s="54">
        <f t="shared" si="10"/>
        <v>-19964207</v>
      </c>
      <c r="Z51" s="184">
        <f>+IF(X51&lt;&gt;0,+(Y51/X51)*100,0)</f>
        <v>-97.70768614408377</v>
      </c>
      <c r="AA51" s="130">
        <f>SUM(AA57:AA61)</f>
        <v>20432586</v>
      </c>
    </row>
    <row r="52" spans="1:27" ht="13.5">
      <c r="A52" s="310" t="s">
        <v>205</v>
      </c>
      <c r="B52" s="142"/>
      <c r="C52" s="62">
        <v>2596351</v>
      </c>
      <c r="D52" s="156"/>
      <c r="E52" s="60">
        <v>6500000</v>
      </c>
      <c r="F52" s="60">
        <v>11809507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11809507</v>
      </c>
      <c r="Y52" s="60">
        <v>-11809507</v>
      </c>
      <c r="Z52" s="140">
        <v>-100</v>
      </c>
      <c r="AA52" s="155">
        <v>11809507</v>
      </c>
    </row>
    <row r="53" spans="1:27" ht="13.5">
      <c r="A53" s="310" t="s">
        <v>206</v>
      </c>
      <c r="B53" s="142"/>
      <c r="C53" s="62">
        <v>400000</v>
      </c>
      <c r="D53" s="156"/>
      <c r="E53" s="60">
        <v>1000000</v>
      </c>
      <c r="F53" s="60">
        <v>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500000</v>
      </c>
      <c r="Y53" s="60">
        <v>-500000</v>
      </c>
      <c r="Z53" s="140">
        <v>-100</v>
      </c>
      <c r="AA53" s="155">
        <v>500000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1600000</v>
      </c>
      <c r="D56" s="156"/>
      <c r="E56" s="60"/>
      <c r="F56" s="60">
        <v>2500000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>
        <v>250877</v>
      </c>
      <c r="R56" s="60">
        <v>250877</v>
      </c>
      <c r="S56" s="60"/>
      <c r="T56" s="60"/>
      <c r="U56" s="60"/>
      <c r="V56" s="60"/>
      <c r="W56" s="60">
        <v>250877</v>
      </c>
      <c r="X56" s="60">
        <v>2500000</v>
      </c>
      <c r="Y56" s="60">
        <v>-2249123</v>
      </c>
      <c r="Z56" s="140">
        <v>-89.96</v>
      </c>
      <c r="AA56" s="155">
        <v>2500000</v>
      </c>
    </row>
    <row r="57" spans="1:27" ht="13.5">
      <c r="A57" s="138" t="s">
        <v>210</v>
      </c>
      <c r="B57" s="142"/>
      <c r="C57" s="293">
        <f aca="true" t="shared" si="11" ref="C57:Y57">SUM(C52:C56)</f>
        <v>4596351</v>
      </c>
      <c r="D57" s="294">
        <f t="shared" si="11"/>
        <v>0</v>
      </c>
      <c r="E57" s="295">
        <f t="shared" si="11"/>
        <v>7500000</v>
      </c>
      <c r="F57" s="295">
        <f t="shared" si="11"/>
        <v>14809507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250877</v>
      </c>
      <c r="R57" s="295">
        <f t="shared" si="11"/>
        <v>250877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250877</v>
      </c>
      <c r="X57" s="295">
        <f t="shared" si="11"/>
        <v>14809507</v>
      </c>
      <c r="Y57" s="295">
        <f t="shared" si="11"/>
        <v>-14558630</v>
      </c>
      <c r="Z57" s="296">
        <f>+IF(X57&lt;&gt;0,+(Y57/X57)*100,0)</f>
        <v>-98.30597331835557</v>
      </c>
      <c r="AA57" s="297">
        <f>SUM(AA52:AA56)</f>
        <v>14809507</v>
      </c>
    </row>
    <row r="58" spans="1:27" ht="13.5">
      <c r="A58" s="311" t="s">
        <v>211</v>
      </c>
      <c r="B58" s="136"/>
      <c r="C58" s="62">
        <v>480000</v>
      </c>
      <c r="D58" s="156"/>
      <c r="E58" s="60">
        <v>2150000</v>
      </c>
      <c r="F58" s="60">
        <v>2580531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2580531</v>
      </c>
      <c r="Y58" s="60">
        <v>-2580531</v>
      </c>
      <c r="Z58" s="140">
        <v>-100</v>
      </c>
      <c r="AA58" s="155">
        <v>2580531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1450000</v>
      </c>
      <c r="D61" s="156"/>
      <c r="E61" s="60">
        <v>2968828</v>
      </c>
      <c r="F61" s="60">
        <v>3042548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>
        <v>217502</v>
      </c>
      <c r="R61" s="60">
        <v>217502</v>
      </c>
      <c r="S61" s="60"/>
      <c r="T61" s="60"/>
      <c r="U61" s="60"/>
      <c r="V61" s="60"/>
      <c r="W61" s="60">
        <v>217502</v>
      </c>
      <c r="X61" s="60">
        <v>3042548</v>
      </c>
      <c r="Y61" s="60">
        <v>-2825046</v>
      </c>
      <c r="Z61" s="140">
        <v>-92.85</v>
      </c>
      <c r="AA61" s="155">
        <v>3042548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6526351</v>
      </c>
      <c r="D66" s="274">
        <v>20382586</v>
      </c>
      <c r="E66" s="275">
        <v>12618828</v>
      </c>
      <c r="F66" s="275">
        <v>20382586</v>
      </c>
      <c r="G66" s="275"/>
      <c r="H66" s="275"/>
      <c r="I66" s="275">
        <v>345794</v>
      </c>
      <c r="J66" s="275">
        <v>345794</v>
      </c>
      <c r="K66" s="275">
        <v>489891</v>
      </c>
      <c r="L66" s="275"/>
      <c r="M66" s="275"/>
      <c r="N66" s="275">
        <v>489891</v>
      </c>
      <c r="O66" s="275"/>
      <c r="P66" s="275"/>
      <c r="Q66" s="275"/>
      <c r="R66" s="275"/>
      <c r="S66" s="275"/>
      <c r="T66" s="275"/>
      <c r="U66" s="275">
        <v>222730</v>
      </c>
      <c r="V66" s="275">
        <v>222730</v>
      </c>
      <c r="W66" s="275">
        <v>1058415</v>
      </c>
      <c r="X66" s="275">
        <v>20382586</v>
      </c>
      <c r="Y66" s="275">
        <v>-19324171</v>
      </c>
      <c r="Z66" s="140">
        <v>-94.81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312</v>
      </c>
      <c r="H67" s="60">
        <v>312</v>
      </c>
      <c r="I67" s="60">
        <v>844237</v>
      </c>
      <c r="J67" s="60">
        <v>844861</v>
      </c>
      <c r="K67" s="60"/>
      <c r="L67" s="60">
        <v>356</v>
      </c>
      <c r="M67" s="60">
        <v>356</v>
      </c>
      <c r="N67" s="60">
        <v>712</v>
      </c>
      <c r="O67" s="60">
        <v>356</v>
      </c>
      <c r="P67" s="60">
        <v>356</v>
      </c>
      <c r="Q67" s="60">
        <v>122201</v>
      </c>
      <c r="R67" s="60">
        <v>122913</v>
      </c>
      <c r="S67" s="60">
        <v>312</v>
      </c>
      <c r="T67" s="60">
        <v>322</v>
      </c>
      <c r="U67" s="60">
        <v>321</v>
      </c>
      <c r="V67" s="60">
        <v>955</v>
      </c>
      <c r="W67" s="60">
        <v>969441</v>
      </c>
      <c r="X67" s="60"/>
      <c r="Y67" s="60">
        <v>969441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238840</v>
      </c>
      <c r="H68" s="60">
        <v>667530</v>
      </c>
      <c r="I68" s="60">
        <v>356</v>
      </c>
      <c r="J68" s="60">
        <v>906726</v>
      </c>
      <c r="K68" s="60">
        <v>312</v>
      </c>
      <c r="L68" s="60">
        <v>514502</v>
      </c>
      <c r="M68" s="60">
        <v>637854</v>
      </c>
      <c r="N68" s="60">
        <v>1152668</v>
      </c>
      <c r="O68" s="60">
        <v>11299148</v>
      </c>
      <c r="P68" s="60">
        <v>1553938</v>
      </c>
      <c r="Q68" s="60">
        <v>346178</v>
      </c>
      <c r="R68" s="60">
        <v>13199264</v>
      </c>
      <c r="S68" s="60">
        <v>2907923</v>
      </c>
      <c r="T68" s="60">
        <v>442455</v>
      </c>
      <c r="U68" s="60"/>
      <c r="V68" s="60">
        <v>3350378</v>
      </c>
      <c r="W68" s="60">
        <v>18609036</v>
      </c>
      <c r="X68" s="60"/>
      <c r="Y68" s="60">
        <v>18609036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6526351</v>
      </c>
      <c r="D69" s="218">
        <f t="shared" si="12"/>
        <v>20382586</v>
      </c>
      <c r="E69" s="220">
        <f t="shared" si="12"/>
        <v>12618828</v>
      </c>
      <c r="F69" s="220">
        <f t="shared" si="12"/>
        <v>20382586</v>
      </c>
      <c r="G69" s="220">
        <f t="shared" si="12"/>
        <v>239152</v>
      </c>
      <c r="H69" s="220">
        <f t="shared" si="12"/>
        <v>667842</v>
      </c>
      <c r="I69" s="220">
        <f t="shared" si="12"/>
        <v>1190387</v>
      </c>
      <c r="J69" s="220">
        <f t="shared" si="12"/>
        <v>2097381</v>
      </c>
      <c r="K69" s="220">
        <f t="shared" si="12"/>
        <v>490203</v>
      </c>
      <c r="L69" s="220">
        <f t="shared" si="12"/>
        <v>514858</v>
      </c>
      <c r="M69" s="220">
        <f t="shared" si="12"/>
        <v>638210</v>
      </c>
      <c r="N69" s="220">
        <f t="shared" si="12"/>
        <v>1643271</v>
      </c>
      <c r="O69" s="220">
        <f t="shared" si="12"/>
        <v>11299504</v>
      </c>
      <c r="P69" s="220">
        <f t="shared" si="12"/>
        <v>1554294</v>
      </c>
      <c r="Q69" s="220">
        <f t="shared" si="12"/>
        <v>468379</v>
      </c>
      <c r="R69" s="220">
        <f t="shared" si="12"/>
        <v>13322177</v>
      </c>
      <c r="S69" s="220">
        <f t="shared" si="12"/>
        <v>2908235</v>
      </c>
      <c r="T69" s="220">
        <f t="shared" si="12"/>
        <v>442777</v>
      </c>
      <c r="U69" s="220">
        <f t="shared" si="12"/>
        <v>223051</v>
      </c>
      <c r="V69" s="220">
        <f t="shared" si="12"/>
        <v>3574063</v>
      </c>
      <c r="W69" s="220">
        <f t="shared" si="12"/>
        <v>20636892</v>
      </c>
      <c r="X69" s="220">
        <f t="shared" si="12"/>
        <v>20382586</v>
      </c>
      <c r="Y69" s="220">
        <f t="shared" si="12"/>
        <v>254306</v>
      </c>
      <c r="Z69" s="221">
        <f>+IF(X69&lt;&gt;0,+(Y69/X69)*100,0)</f>
        <v>1.247663078669213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28207734</v>
      </c>
      <c r="D5" s="357">
        <f t="shared" si="0"/>
        <v>0</v>
      </c>
      <c r="E5" s="356">
        <f t="shared" si="0"/>
        <v>8400000</v>
      </c>
      <c r="F5" s="358">
        <f t="shared" si="0"/>
        <v>1500000</v>
      </c>
      <c r="G5" s="358">
        <f t="shared" si="0"/>
        <v>0</v>
      </c>
      <c r="H5" s="356">
        <f t="shared" si="0"/>
        <v>212320</v>
      </c>
      <c r="I5" s="356">
        <f t="shared" si="0"/>
        <v>0</v>
      </c>
      <c r="J5" s="358">
        <f t="shared" si="0"/>
        <v>212320</v>
      </c>
      <c r="K5" s="358">
        <f t="shared" si="0"/>
        <v>243210</v>
      </c>
      <c r="L5" s="356">
        <f t="shared" si="0"/>
        <v>466495</v>
      </c>
      <c r="M5" s="356">
        <f t="shared" si="0"/>
        <v>951631</v>
      </c>
      <c r="N5" s="358">
        <f t="shared" si="0"/>
        <v>1661336</v>
      </c>
      <c r="O5" s="358">
        <f t="shared" si="0"/>
        <v>5153604</v>
      </c>
      <c r="P5" s="356">
        <f t="shared" si="0"/>
        <v>0</v>
      </c>
      <c r="Q5" s="356">
        <f t="shared" si="0"/>
        <v>0</v>
      </c>
      <c r="R5" s="358">
        <f t="shared" si="0"/>
        <v>5153604</v>
      </c>
      <c r="S5" s="358">
        <f t="shared" si="0"/>
        <v>6041474</v>
      </c>
      <c r="T5" s="356">
        <f t="shared" si="0"/>
        <v>5993139</v>
      </c>
      <c r="U5" s="356">
        <f t="shared" si="0"/>
        <v>0</v>
      </c>
      <c r="V5" s="358">
        <f t="shared" si="0"/>
        <v>12034613</v>
      </c>
      <c r="W5" s="358">
        <f t="shared" si="0"/>
        <v>19061873</v>
      </c>
      <c r="X5" s="356">
        <f t="shared" si="0"/>
        <v>1500000</v>
      </c>
      <c r="Y5" s="358">
        <f t="shared" si="0"/>
        <v>17561873</v>
      </c>
      <c r="Z5" s="359">
        <f>+IF(X5&lt;&gt;0,+(Y5/X5)*100,0)</f>
        <v>1170.7915333333335</v>
      </c>
      <c r="AA5" s="360">
        <f>+AA6+AA8+AA11+AA13+AA15</f>
        <v>1500000</v>
      </c>
    </row>
    <row r="6" spans="1:27" ht="13.5">
      <c r="A6" s="361" t="s">
        <v>205</v>
      </c>
      <c r="B6" s="142"/>
      <c r="C6" s="60">
        <f>+C7</f>
        <v>28068513</v>
      </c>
      <c r="D6" s="340">
        <f aca="true" t="shared" si="1" ref="D6:AA6">+D7</f>
        <v>0</v>
      </c>
      <c r="E6" s="60">
        <f t="shared" si="1"/>
        <v>3400000</v>
      </c>
      <c r="F6" s="59">
        <f t="shared" si="1"/>
        <v>0</v>
      </c>
      <c r="G6" s="59">
        <f t="shared" si="1"/>
        <v>0</v>
      </c>
      <c r="H6" s="60">
        <f t="shared" si="1"/>
        <v>212320</v>
      </c>
      <c r="I6" s="60">
        <f t="shared" si="1"/>
        <v>0</v>
      </c>
      <c r="J6" s="59">
        <f t="shared" si="1"/>
        <v>212320</v>
      </c>
      <c r="K6" s="59">
        <f t="shared" si="1"/>
        <v>243210</v>
      </c>
      <c r="L6" s="60">
        <f t="shared" si="1"/>
        <v>466495</v>
      </c>
      <c r="M6" s="60">
        <f t="shared" si="1"/>
        <v>951631</v>
      </c>
      <c r="N6" s="59">
        <f t="shared" si="1"/>
        <v>1661336</v>
      </c>
      <c r="O6" s="59">
        <f t="shared" si="1"/>
        <v>5153604</v>
      </c>
      <c r="P6" s="60">
        <f t="shared" si="1"/>
        <v>0</v>
      </c>
      <c r="Q6" s="60">
        <f t="shared" si="1"/>
        <v>0</v>
      </c>
      <c r="R6" s="59">
        <f t="shared" si="1"/>
        <v>5153604</v>
      </c>
      <c r="S6" s="59">
        <f t="shared" si="1"/>
        <v>5954775</v>
      </c>
      <c r="T6" s="60">
        <f t="shared" si="1"/>
        <v>3076799</v>
      </c>
      <c r="U6" s="60">
        <f t="shared" si="1"/>
        <v>0</v>
      </c>
      <c r="V6" s="59">
        <f t="shared" si="1"/>
        <v>9031574</v>
      </c>
      <c r="W6" s="59">
        <f t="shared" si="1"/>
        <v>16058834</v>
      </c>
      <c r="X6" s="60">
        <f t="shared" si="1"/>
        <v>0</v>
      </c>
      <c r="Y6" s="59">
        <f t="shared" si="1"/>
        <v>16058834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28068513</v>
      </c>
      <c r="D7" s="340"/>
      <c r="E7" s="60">
        <v>3400000</v>
      </c>
      <c r="F7" s="59"/>
      <c r="G7" s="59"/>
      <c r="H7" s="60">
        <v>212320</v>
      </c>
      <c r="I7" s="60"/>
      <c r="J7" s="59">
        <v>212320</v>
      </c>
      <c r="K7" s="59">
        <v>243210</v>
      </c>
      <c r="L7" s="60">
        <v>466495</v>
      </c>
      <c r="M7" s="60">
        <v>951631</v>
      </c>
      <c r="N7" s="59">
        <v>1661336</v>
      </c>
      <c r="O7" s="59">
        <v>5153604</v>
      </c>
      <c r="P7" s="60"/>
      <c r="Q7" s="60"/>
      <c r="R7" s="59">
        <v>5153604</v>
      </c>
      <c r="S7" s="59">
        <v>5954775</v>
      </c>
      <c r="T7" s="60">
        <v>3076799</v>
      </c>
      <c r="U7" s="60"/>
      <c r="V7" s="59">
        <v>9031574</v>
      </c>
      <c r="W7" s="59">
        <v>16058834</v>
      </c>
      <c r="X7" s="60"/>
      <c r="Y7" s="59">
        <v>16058834</v>
      </c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86699</v>
      </c>
      <c r="T8" s="60">
        <f t="shared" si="2"/>
        <v>2761648</v>
      </c>
      <c r="U8" s="60">
        <f t="shared" si="2"/>
        <v>0</v>
      </c>
      <c r="V8" s="59">
        <f t="shared" si="2"/>
        <v>2848347</v>
      </c>
      <c r="W8" s="59">
        <f t="shared" si="2"/>
        <v>2848347</v>
      </c>
      <c r="X8" s="60">
        <f t="shared" si="2"/>
        <v>0</v>
      </c>
      <c r="Y8" s="59">
        <f t="shared" si="2"/>
        <v>2848347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>
        <v>86699</v>
      </c>
      <c r="T9" s="60">
        <v>2761648</v>
      </c>
      <c r="U9" s="60"/>
      <c r="V9" s="59">
        <v>2848347</v>
      </c>
      <c r="W9" s="59">
        <v>2848347</v>
      </c>
      <c r="X9" s="60"/>
      <c r="Y9" s="59">
        <v>2848347</v>
      </c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139221</v>
      </c>
      <c r="D15" s="340">
        <f t="shared" si="5"/>
        <v>0</v>
      </c>
      <c r="E15" s="60">
        <f t="shared" si="5"/>
        <v>5000000</v>
      </c>
      <c r="F15" s="59">
        <f t="shared" si="5"/>
        <v>1500000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154692</v>
      </c>
      <c r="U15" s="60">
        <f t="shared" si="5"/>
        <v>0</v>
      </c>
      <c r="V15" s="59">
        <f t="shared" si="5"/>
        <v>154692</v>
      </c>
      <c r="W15" s="59">
        <f t="shared" si="5"/>
        <v>154692</v>
      </c>
      <c r="X15" s="60">
        <f t="shared" si="5"/>
        <v>1500000</v>
      </c>
      <c r="Y15" s="59">
        <f t="shared" si="5"/>
        <v>-1345308</v>
      </c>
      <c r="Z15" s="61">
        <f>+IF(X15&lt;&gt;0,+(Y15/X15)*100,0)</f>
        <v>-89.6872</v>
      </c>
      <c r="AA15" s="62">
        <f>SUM(AA16:AA20)</f>
        <v>1500000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>
        <v>154692</v>
      </c>
      <c r="U16" s="60"/>
      <c r="V16" s="59">
        <v>154692</v>
      </c>
      <c r="W16" s="59">
        <v>154692</v>
      </c>
      <c r="X16" s="60"/>
      <c r="Y16" s="59">
        <v>154692</v>
      </c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139221</v>
      </c>
      <c r="D20" s="340"/>
      <c r="E20" s="60">
        <v>5000000</v>
      </c>
      <c r="F20" s="59">
        <v>1500000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1500000</v>
      </c>
      <c r="Y20" s="59">
        <v>-1500000</v>
      </c>
      <c r="Z20" s="61">
        <v>-100</v>
      </c>
      <c r="AA20" s="62">
        <v>1500000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149500</v>
      </c>
      <c r="D22" s="344">
        <f t="shared" si="6"/>
        <v>0</v>
      </c>
      <c r="E22" s="343">
        <f t="shared" si="6"/>
        <v>4500000</v>
      </c>
      <c r="F22" s="345">
        <f t="shared" si="6"/>
        <v>5200000</v>
      </c>
      <c r="G22" s="345">
        <f t="shared" si="6"/>
        <v>198445</v>
      </c>
      <c r="H22" s="343">
        <f t="shared" si="6"/>
        <v>239349</v>
      </c>
      <c r="I22" s="343">
        <f t="shared" si="6"/>
        <v>407654</v>
      </c>
      <c r="J22" s="345">
        <f t="shared" si="6"/>
        <v>845448</v>
      </c>
      <c r="K22" s="345">
        <f t="shared" si="6"/>
        <v>421203</v>
      </c>
      <c r="L22" s="343">
        <f t="shared" si="6"/>
        <v>137200</v>
      </c>
      <c r="M22" s="343">
        <f t="shared" si="6"/>
        <v>467570</v>
      </c>
      <c r="N22" s="345">
        <f t="shared" si="6"/>
        <v>1025973</v>
      </c>
      <c r="O22" s="345">
        <f t="shared" si="6"/>
        <v>66300</v>
      </c>
      <c r="P22" s="343">
        <f t="shared" si="6"/>
        <v>163816</v>
      </c>
      <c r="Q22" s="343">
        <f t="shared" si="6"/>
        <v>0</v>
      </c>
      <c r="R22" s="345">
        <f t="shared" si="6"/>
        <v>230116</v>
      </c>
      <c r="S22" s="345">
        <f t="shared" si="6"/>
        <v>1125947</v>
      </c>
      <c r="T22" s="343">
        <f t="shared" si="6"/>
        <v>1373767</v>
      </c>
      <c r="U22" s="343">
        <f t="shared" si="6"/>
        <v>429694</v>
      </c>
      <c r="V22" s="345">
        <f t="shared" si="6"/>
        <v>2929408</v>
      </c>
      <c r="W22" s="345">
        <f t="shared" si="6"/>
        <v>5030945</v>
      </c>
      <c r="X22" s="343">
        <f t="shared" si="6"/>
        <v>5200000</v>
      </c>
      <c r="Y22" s="345">
        <f t="shared" si="6"/>
        <v>-169055</v>
      </c>
      <c r="Z22" s="336">
        <f>+IF(X22&lt;&gt;0,+(Y22/X22)*100,0)</f>
        <v>-3.251057692307692</v>
      </c>
      <c r="AA22" s="350">
        <f>SUM(AA23:AA32)</f>
        <v>5200000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>
        <v>4000000</v>
      </c>
      <c r="G24" s="59">
        <v>198445</v>
      </c>
      <c r="H24" s="60">
        <v>239349</v>
      </c>
      <c r="I24" s="60">
        <v>237260</v>
      </c>
      <c r="J24" s="59">
        <v>675054</v>
      </c>
      <c r="K24" s="59">
        <v>416035</v>
      </c>
      <c r="L24" s="60">
        <v>137200</v>
      </c>
      <c r="M24" s="60">
        <v>467570</v>
      </c>
      <c r="N24" s="59">
        <v>1020805</v>
      </c>
      <c r="O24" s="59"/>
      <c r="P24" s="60">
        <v>163816</v>
      </c>
      <c r="Q24" s="60"/>
      <c r="R24" s="59">
        <v>163816</v>
      </c>
      <c r="S24" s="59">
        <v>66649</v>
      </c>
      <c r="T24" s="60">
        <v>920809</v>
      </c>
      <c r="U24" s="60">
        <v>365466</v>
      </c>
      <c r="V24" s="59">
        <v>1352924</v>
      </c>
      <c r="W24" s="59">
        <v>3212599</v>
      </c>
      <c r="X24" s="60">
        <v>4000000</v>
      </c>
      <c r="Y24" s="59">
        <v>-787401</v>
      </c>
      <c r="Z24" s="61">
        <v>-19.69</v>
      </c>
      <c r="AA24" s="62">
        <v>4000000</v>
      </c>
    </row>
    <row r="25" spans="1:27" ht="13.5">
      <c r="A25" s="361" t="s">
        <v>239</v>
      </c>
      <c r="B25" s="142"/>
      <c r="C25" s="60"/>
      <c r="D25" s="340"/>
      <c r="E25" s="60">
        <v>4500000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149500</v>
      </c>
      <c r="D32" s="340"/>
      <c r="E32" s="60"/>
      <c r="F32" s="59">
        <v>1200000</v>
      </c>
      <c r="G32" s="59"/>
      <c r="H32" s="60"/>
      <c r="I32" s="60">
        <v>170394</v>
      </c>
      <c r="J32" s="59">
        <v>170394</v>
      </c>
      <c r="K32" s="59">
        <v>5168</v>
      </c>
      <c r="L32" s="60"/>
      <c r="M32" s="60"/>
      <c r="N32" s="59">
        <v>5168</v>
      </c>
      <c r="O32" s="59">
        <v>66300</v>
      </c>
      <c r="P32" s="60"/>
      <c r="Q32" s="60"/>
      <c r="R32" s="59">
        <v>66300</v>
      </c>
      <c r="S32" s="59">
        <v>1059298</v>
      </c>
      <c r="T32" s="60">
        <v>452958</v>
      </c>
      <c r="U32" s="60">
        <v>64228</v>
      </c>
      <c r="V32" s="59">
        <v>1576484</v>
      </c>
      <c r="W32" s="59">
        <v>1818346</v>
      </c>
      <c r="X32" s="60">
        <v>1200000</v>
      </c>
      <c r="Y32" s="59">
        <v>618346</v>
      </c>
      <c r="Z32" s="61">
        <v>51.53</v>
      </c>
      <c r="AA32" s="62">
        <v>1200000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3558254</v>
      </c>
      <c r="D40" s="344">
        <f t="shared" si="9"/>
        <v>0</v>
      </c>
      <c r="E40" s="343">
        <f t="shared" si="9"/>
        <v>13350000</v>
      </c>
      <c r="F40" s="345">
        <f t="shared" si="9"/>
        <v>9640369</v>
      </c>
      <c r="G40" s="345">
        <f t="shared" si="9"/>
        <v>20921</v>
      </c>
      <c r="H40" s="343">
        <f t="shared" si="9"/>
        <v>161314</v>
      </c>
      <c r="I40" s="343">
        <f t="shared" si="9"/>
        <v>0</v>
      </c>
      <c r="J40" s="345">
        <f t="shared" si="9"/>
        <v>182235</v>
      </c>
      <c r="K40" s="345">
        <f t="shared" si="9"/>
        <v>958394</v>
      </c>
      <c r="L40" s="343">
        <f t="shared" si="9"/>
        <v>39260</v>
      </c>
      <c r="M40" s="343">
        <f t="shared" si="9"/>
        <v>3166067</v>
      </c>
      <c r="N40" s="345">
        <f t="shared" si="9"/>
        <v>4163721</v>
      </c>
      <c r="O40" s="345">
        <f t="shared" si="9"/>
        <v>235450</v>
      </c>
      <c r="P40" s="343">
        <f t="shared" si="9"/>
        <v>1767998</v>
      </c>
      <c r="Q40" s="343">
        <f t="shared" si="9"/>
        <v>358392</v>
      </c>
      <c r="R40" s="345">
        <f t="shared" si="9"/>
        <v>2361840</v>
      </c>
      <c r="S40" s="345">
        <f t="shared" si="9"/>
        <v>231400</v>
      </c>
      <c r="T40" s="343">
        <f t="shared" si="9"/>
        <v>597940</v>
      </c>
      <c r="U40" s="343">
        <f t="shared" si="9"/>
        <v>9234819</v>
      </c>
      <c r="V40" s="345">
        <f t="shared" si="9"/>
        <v>10064159</v>
      </c>
      <c r="W40" s="345">
        <f t="shared" si="9"/>
        <v>16771955</v>
      </c>
      <c r="X40" s="343">
        <f t="shared" si="9"/>
        <v>9640369</v>
      </c>
      <c r="Y40" s="345">
        <f t="shared" si="9"/>
        <v>7131586</v>
      </c>
      <c r="Z40" s="336">
        <f>+IF(X40&lt;&gt;0,+(Y40/X40)*100,0)</f>
        <v>73.97627621930239</v>
      </c>
      <c r="AA40" s="350">
        <f>SUM(AA41:AA49)</f>
        <v>9640369</v>
      </c>
    </row>
    <row r="41" spans="1:27" ht="13.5">
      <c r="A41" s="361" t="s">
        <v>248</v>
      </c>
      <c r="B41" s="142"/>
      <c r="C41" s="362">
        <v>2166166</v>
      </c>
      <c r="D41" s="363"/>
      <c r="E41" s="362">
        <v>1300000</v>
      </c>
      <c r="F41" s="364">
        <v>1663348</v>
      </c>
      <c r="G41" s="364"/>
      <c r="H41" s="362"/>
      <c r="I41" s="362"/>
      <c r="J41" s="364"/>
      <c r="K41" s="364">
        <v>706444</v>
      </c>
      <c r="L41" s="362"/>
      <c r="M41" s="362">
        <v>3106623</v>
      </c>
      <c r="N41" s="364">
        <v>3813067</v>
      </c>
      <c r="O41" s="364"/>
      <c r="P41" s="362">
        <v>314413</v>
      </c>
      <c r="Q41" s="362"/>
      <c r="R41" s="364">
        <v>314413</v>
      </c>
      <c r="S41" s="364"/>
      <c r="T41" s="362">
        <v>98902</v>
      </c>
      <c r="U41" s="362"/>
      <c r="V41" s="364">
        <v>98902</v>
      </c>
      <c r="W41" s="364">
        <v>4226382</v>
      </c>
      <c r="X41" s="362">
        <v>1663348</v>
      </c>
      <c r="Y41" s="364">
        <v>2563034</v>
      </c>
      <c r="Z41" s="365">
        <v>154.09</v>
      </c>
      <c r="AA41" s="366">
        <v>1663348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535200</v>
      </c>
      <c r="D43" s="369"/>
      <c r="E43" s="305">
        <v>5800000</v>
      </c>
      <c r="F43" s="370">
        <v>5843096</v>
      </c>
      <c r="G43" s="370"/>
      <c r="H43" s="305">
        <v>135000</v>
      </c>
      <c r="I43" s="305"/>
      <c r="J43" s="370">
        <v>135000</v>
      </c>
      <c r="K43" s="370"/>
      <c r="L43" s="305"/>
      <c r="M43" s="305"/>
      <c r="N43" s="370"/>
      <c r="O43" s="370"/>
      <c r="P43" s="305">
        <v>88209</v>
      </c>
      <c r="Q43" s="305"/>
      <c r="R43" s="370">
        <v>88209</v>
      </c>
      <c r="S43" s="370">
        <v>188900</v>
      </c>
      <c r="T43" s="305"/>
      <c r="U43" s="305"/>
      <c r="V43" s="370">
        <v>188900</v>
      </c>
      <c r="W43" s="370">
        <v>412109</v>
      </c>
      <c r="X43" s="305">
        <v>5843096</v>
      </c>
      <c r="Y43" s="370">
        <v>-5430987</v>
      </c>
      <c r="Z43" s="371">
        <v>-92.95</v>
      </c>
      <c r="AA43" s="303">
        <v>5843096</v>
      </c>
    </row>
    <row r="44" spans="1:27" ht="13.5">
      <c r="A44" s="361" t="s">
        <v>251</v>
      </c>
      <c r="B44" s="136"/>
      <c r="C44" s="60">
        <v>636888</v>
      </c>
      <c r="D44" s="368"/>
      <c r="E44" s="54">
        <v>600000</v>
      </c>
      <c r="F44" s="53">
        <v>1609925</v>
      </c>
      <c r="G44" s="53"/>
      <c r="H44" s="54">
        <v>26314</v>
      </c>
      <c r="I44" s="54"/>
      <c r="J44" s="53">
        <v>26314</v>
      </c>
      <c r="K44" s="53">
        <v>46950</v>
      </c>
      <c r="L44" s="54">
        <v>39260</v>
      </c>
      <c r="M44" s="54">
        <v>59444</v>
      </c>
      <c r="N44" s="53">
        <v>145654</v>
      </c>
      <c r="O44" s="53">
        <v>72050</v>
      </c>
      <c r="P44" s="54">
        <v>249013</v>
      </c>
      <c r="Q44" s="54">
        <v>358392</v>
      </c>
      <c r="R44" s="53">
        <v>679455</v>
      </c>
      <c r="S44" s="53"/>
      <c r="T44" s="54">
        <v>110218</v>
      </c>
      <c r="U44" s="54">
        <v>322450</v>
      </c>
      <c r="V44" s="53">
        <v>432668</v>
      </c>
      <c r="W44" s="53">
        <v>1284091</v>
      </c>
      <c r="X44" s="54">
        <v>1609925</v>
      </c>
      <c r="Y44" s="53">
        <v>-325834</v>
      </c>
      <c r="Z44" s="94">
        <v>-20.24</v>
      </c>
      <c r="AA44" s="95">
        <v>1609925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896771</v>
      </c>
      <c r="Q47" s="54"/>
      <c r="R47" s="53">
        <v>896771</v>
      </c>
      <c r="S47" s="53"/>
      <c r="T47" s="54"/>
      <c r="U47" s="54">
        <v>8912369</v>
      </c>
      <c r="V47" s="53">
        <v>8912369</v>
      </c>
      <c r="W47" s="53">
        <v>9809140</v>
      </c>
      <c r="X47" s="54"/>
      <c r="Y47" s="53">
        <v>9809140</v>
      </c>
      <c r="Z47" s="94"/>
      <c r="AA47" s="95"/>
    </row>
    <row r="48" spans="1:27" ht="13.5">
      <c r="A48" s="361" t="s">
        <v>255</v>
      </c>
      <c r="B48" s="136"/>
      <c r="C48" s="60">
        <v>220000</v>
      </c>
      <c r="D48" s="368"/>
      <c r="E48" s="54">
        <v>5500000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</v>
      </c>
      <c r="Y48" s="53">
        <v>-500000</v>
      </c>
      <c r="Z48" s="94">
        <v>-100</v>
      </c>
      <c r="AA48" s="95">
        <v>500000</v>
      </c>
    </row>
    <row r="49" spans="1:27" ht="13.5">
      <c r="A49" s="361" t="s">
        <v>93</v>
      </c>
      <c r="B49" s="136"/>
      <c r="C49" s="54"/>
      <c r="D49" s="368"/>
      <c r="E49" s="54">
        <v>150000</v>
      </c>
      <c r="F49" s="53">
        <v>24000</v>
      </c>
      <c r="G49" s="53">
        <v>20921</v>
      </c>
      <c r="H49" s="54"/>
      <c r="I49" s="54"/>
      <c r="J49" s="53">
        <v>20921</v>
      </c>
      <c r="K49" s="53">
        <v>205000</v>
      </c>
      <c r="L49" s="54"/>
      <c r="M49" s="54"/>
      <c r="N49" s="53">
        <v>205000</v>
      </c>
      <c r="O49" s="53">
        <v>163400</v>
      </c>
      <c r="P49" s="54">
        <v>219592</v>
      </c>
      <c r="Q49" s="54"/>
      <c r="R49" s="53">
        <v>382992</v>
      </c>
      <c r="S49" s="53">
        <v>42500</v>
      </c>
      <c r="T49" s="54">
        <v>388820</v>
      </c>
      <c r="U49" s="54"/>
      <c r="V49" s="53">
        <v>431320</v>
      </c>
      <c r="W49" s="53">
        <v>1040233</v>
      </c>
      <c r="X49" s="54">
        <v>24000</v>
      </c>
      <c r="Y49" s="53">
        <v>1016233</v>
      </c>
      <c r="Z49" s="94">
        <v>4234.3</v>
      </c>
      <c r="AA49" s="95">
        <v>24000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31915488</v>
      </c>
      <c r="D60" s="346">
        <f t="shared" si="14"/>
        <v>0</v>
      </c>
      <c r="E60" s="219">
        <f t="shared" si="14"/>
        <v>26250000</v>
      </c>
      <c r="F60" s="264">
        <f t="shared" si="14"/>
        <v>16340369</v>
      </c>
      <c r="G60" s="264">
        <f t="shared" si="14"/>
        <v>219366</v>
      </c>
      <c r="H60" s="219">
        <f t="shared" si="14"/>
        <v>612983</v>
      </c>
      <c r="I60" s="219">
        <f t="shared" si="14"/>
        <v>407654</v>
      </c>
      <c r="J60" s="264">
        <f t="shared" si="14"/>
        <v>1240003</v>
      </c>
      <c r="K60" s="264">
        <f t="shared" si="14"/>
        <v>1622807</v>
      </c>
      <c r="L60" s="219">
        <f t="shared" si="14"/>
        <v>642955</v>
      </c>
      <c r="M60" s="219">
        <f t="shared" si="14"/>
        <v>4585268</v>
      </c>
      <c r="N60" s="264">
        <f t="shared" si="14"/>
        <v>6851030</v>
      </c>
      <c r="O60" s="264">
        <f t="shared" si="14"/>
        <v>5455354</v>
      </c>
      <c r="P60" s="219">
        <f t="shared" si="14"/>
        <v>1931814</v>
      </c>
      <c r="Q60" s="219">
        <f t="shared" si="14"/>
        <v>358392</v>
      </c>
      <c r="R60" s="264">
        <f t="shared" si="14"/>
        <v>7745560</v>
      </c>
      <c r="S60" s="264">
        <f t="shared" si="14"/>
        <v>7398821</v>
      </c>
      <c r="T60" s="219">
        <f t="shared" si="14"/>
        <v>7964846</v>
      </c>
      <c r="U60" s="219">
        <f t="shared" si="14"/>
        <v>9664513</v>
      </c>
      <c r="V60" s="264">
        <f t="shared" si="14"/>
        <v>25028180</v>
      </c>
      <c r="W60" s="264">
        <f t="shared" si="14"/>
        <v>40864773</v>
      </c>
      <c r="X60" s="219">
        <f t="shared" si="14"/>
        <v>16340369</v>
      </c>
      <c r="Y60" s="264">
        <f t="shared" si="14"/>
        <v>24524404</v>
      </c>
      <c r="Z60" s="337">
        <f>+IF(X60&lt;&gt;0,+(Y60/X60)*100,0)</f>
        <v>150.0847624677264</v>
      </c>
      <c r="AA60" s="232">
        <f>+AA57+AA54+AA51+AA40+AA37+AA34+AA22+AA5</f>
        <v>16340369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22000000</v>
      </c>
      <c r="F5" s="358">
        <f t="shared" si="0"/>
        <v>25681909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1731001</v>
      </c>
      <c r="Q5" s="356">
        <f t="shared" si="0"/>
        <v>3393172</v>
      </c>
      <c r="R5" s="358">
        <f t="shared" si="0"/>
        <v>5124173</v>
      </c>
      <c r="S5" s="358">
        <f t="shared" si="0"/>
        <v>0</v>
      </c>
      <c r="T5" s="356">
        <f t="shared" si="0"/>
        <v>0</v>
      </c>
      <c r="U5" s="356">
        <f t="shared" si="0"/>
        <v>2645374</v>
      </c>
      <c r="V5" s="358">
        <f t="shared" si="0"/>
        <v>2645374</v>
      </c>
      <c r="W5" s="358">
        <f t="shared" si="0"/>
        <v>7769547</v>
      </c>
      <c r="X5" s="356">
        <f t="shared" si="0"/>
        <v>25681909</v>
      </c>
      <c r="Y5" s="358">
        <f t="shared" si="0"/>
        <v>-17912362</v>
      </c>
      <c r="Z5" s="359">
        <f>+IF(X5&lt;&gt;0,+(Y5/X5)*100,0)</f>
        <v>-69.74700362033056</v>
      </c>
      <c r="AA5" s="360">
        <f>+AA6+AA8+AA11+AA13+AA15</f>
        <v>25681909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18800000</v>
      </c>
      <c r="F6" s="59">
        <f t="shared" si="1"/>
        <v>22481909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1731001</v>
      </c>
      <c r="Q6" s="60">
        <f t="shared" si="1"/>
        <v>3142295</v>
      </c>
      <c r="R6" s="59">
        <f t="shared" si="1"/>
        <v>4873296</v>
      </c>
      <c r="S6" s="59">
        <f t="shared" si="1"/>
        <v>0</v>
      </c>
      <c r="T6" s="60">
        <f t="shared" si="1"/>
        <v>0</v>
      </c>
      <c r="U6" s="60">
        <f t="shared" si="1"/>
        <v>2645374</v>
      </c>
      <c r="V6" s="59">
        <f t="shared" si="1"/>
        <v>2645374</v>
      </c>
      <c r="W6" s="59">
        <f t="shared" si="1"/>
        <v>7518670</v>
      </c>
      <c r="X6" s="60">
        <f t="shared" si="1"/>
        <v>22481909</v>
      </c>
      <c r="Y6" s="59">
        <f t="shared" si="1"/>
        <v>-14963239</v>
      </c>
      <c r="Z6" s="61">
        <f>+IF(X6&lt;&gt;0,+(Y6/X6)*100,0)</f>
        <v>-66.55679906897586</v>
      </c>
      <c r="AA6" s="62">
        <f t="shared" si="1"/>
        <v>22481909</v>
      </c>
    </row>
    <row r="7" spans="1:27" ht="13.5">
      <c r="A7" s="291" t="s">
        <v>229</v>
      </c>
      <c r="B7" s="142"/>
      <c r="C7" s="60"/>
      <c r="D7" s="340"/>
      <c r="E7" s="60">
        <v>18800000</v>
      </c>
      <c r="F7" s="59">
        <v>22481909</v>
      </c>
      <c r="G7" s="59"/>
      <c r="H7" s="60"/>
      <c r="I7" s="60"/>
      <c r="J7" s="59"/>
      <c r="K7" s="59"/>
      <c r="L7" s="60"/>
      <c r="M7" s="60"/>
      <c r="N7" s="59"/>
      <c r="O7" s="59"/>
      <c r="P7" s="60">
        <v>1731001</v>
      </c>
      <c r="Q7" s="60">
        <v>3142295</v>
      </c>
      <c r="R7" s="59">
        <v>4873296</v>
      </c>
      <c r="S7" s="59"/>
      <c r="T7" s="60"/>
      <c r="U7" s="60">
        <v>2645374</v>
      </c>
      <c r="V7" s="59">
        <v>2645374</v>
      </c>
      <c r="W7" s="59">
        <v>7518670</v>
      </c>
      <c r="X7" s="60">
        <v>22481909</v>
      </c>
      <c r="Y7" s="59">
        <v>-14963239</v>
      </c>
      <c r="Z7" s="61">
        <v>-66.56</v>
      </c>
      <c r="AA7" s="62">
        <v>22481909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3200000</v>
      </c>
      <c r="F15" s="59">
        <f t="shared" si="5"/>
        <v>3200000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250877</v>
      </c>
      <c r="R15" s="59">
        <f t="shared" si="5"/>
        <v>250877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250877</v>
      </c>
      <c r="X15" s="60">
        <f t="shared" si="5"/>
        <v>3200000</v>
      </c>
      <c r="Y15" s="59">
        <f t="shared" si="5"/>
        <v>-2949123</v>
      </c>
      <c r="Z15" s="61">
        <f>+IF(X15&lt;&gt;0,+(Y15/X15)*100,0)</f>
        <v>-92.16009375</v>
      </c>
      <c r="AA15" s="62">
        <f>SUM(AA16:AA20)</f>
        <v>3200000</v>
      </c>
    </row>
    <row r="16" spans="1:27" ht="13.5">
      <c r="A16" s="291" t="s">
        <v>234</v>
      </c>
      <c r="B16" s="300"/>
      <c r="C16" s="60"/>
      <c r="D16" s="340"/>
      <c r="E16" s="60"/>
      <c r="F16" s="59">
        <v>3200000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250877</v>
      </c>
      <c r="R16" s="59">
        <v>250877</v>
      </c>
      <c r="S16" s="59"/>
      <c r="T16" s="60"/>
      <c r="U16" s="60"/>
      <c r="V16" s="59"/>
      <c r="W16" s="59">
        <v>250877</v>
      </c>
      <c r="X16" s="60">
        <v>3200000</v>
      </c>
      <c r="Y16" s="59">
        <v>-2949123</v>
      </c>
      <c r="Z16" s="61">
        <v>-92.16</v>
      </c>
      <c r="AA16" s="62">
        <v>3200000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3200000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22000000</v>
      </c>
      <c r="F60" s="264">
        <f t="shared" si="14"/>
        <v>25681909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1731001</v>
      </c>
      <c r="Q60" s="219">
        <f t="shared" si="14"/>
        <v>3393172</v>
      </c>
      <c r="R60" s="264">
        <f t="shared" si="14"/>
        <v>5124173</v>
      </c>
      <c r="S60" s="264">
        <f t="shared" si="14"/>
        <v>0</v>
      </c>
      <c r="T60" s="219">
        <f t="shared" si="14"/>
        <v>0</v>
      </c>
      <c r="U60" s="219">
        <f t="shared" si="14"/>
        <v>2645374</v>
      </c>
      <c r="V60" s="264">
        <f t="shared" si="14"/>
        <v>2645374</v>
      </c>
      <c r="W60" s="264">
        <f t="shared" si="14"/>
        <v>7769547</v>
      </c>
      <c r="X60" s="219">
        <f t="shared" si="14"/>
        <v>25681909</v>
      </c>
      <c r="Y60" s="264">
        <f t="shared" si="14"/>
        <v>-17912362</v>
      </c>
      <c r="Z60" s="337">
        <f>+IF(X60&lt;&gt;0,+(Y60/X60)*100,0)</f>
        <v>-69.74700362033056</v>
      </c>
      <c r="AA60" s="232">
        <f>+AA57+AA54+AA51+AA40+AA37+AA34+AA22+AA5</f>
        <v>25681909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2016-08-06T08:23:57Z</dcterms:created>
  <dcterms:modified xsi:type="dcterms:W3CDTF">2016-08-06T08:24:04Z</dcterms:modified>
  <cp:category/>
  <cp:version/>
  <cp:contentType/>
  <cp:contentStatus/>
</cp:coreProperties>
</file>