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<sst xmlns="http://schemas.openxmlformats.org/spreadsheetml/2006/main" count="857" uniqueCount="303">
  <si>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Mthonjaneni(KZN285)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</si>
  <si>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</si>
  <si>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</si>
  <si>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</si>
  <si>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</si>
  <si>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</si>
  <si>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</si>
  <si>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</si>
  <si>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</si>
  <si>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</si>
  <si>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</si>
  <si>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</si>
  <si>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</si>
  <si>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</si>
  <si>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</si>
  <si>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</si>
  <si>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</si>
  <si>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</si>
  <si>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</si>
  <si>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</si>
  <si>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</si>
  <si>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</si>
  <si>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</si>
  <si>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</si>
  <si>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</si>
  <si>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</si>
  <si>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</si>
  <si>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</si>
  <si>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</si>
  <si>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</si>
  <si>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</si>
  <si>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</si>
  <si>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</si>
  <si>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</si>
  <si>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</si>
  <si>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</si>
  <si>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</si>
  <si>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</si>
  <si>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</si>
  <si>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</si>
  <si>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</si>
  <si>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</si>
  <si>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</si>
  <si>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</si>
  <si>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</si>
  <si>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</si>
  <si>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</si>
  <si>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</si>
  <si>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</si>
  <si>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</si>
  <si>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</si>
  <si>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</si>
  <si>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</si>
  <si>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</si>
  <si>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</si>
  <si>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</si>
  <si>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</si>
  <si>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</si>
  <si>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</si>
  <si>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</si>
  <si>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</si>
  <si>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</si>
  <si>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</si>
  <si>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</si>
  <si>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</si>
  <si>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</si>
  <si>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</si>
  <si>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</si>
  <si>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</si>
  <si>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</si>
  <si>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Mthonjaneni(KZN285)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</si>
  <si>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</si>
  <si>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</si>
  <si>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</si>
  <si>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</si>
  <si>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</si>
  <si>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</si>
  <si>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</si>
  <si>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</si>
  <si>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</si>
  <si>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</si>
  <si>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</si>
  <si>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</si>
  <si>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</si>
  <si>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</si>
  <si>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</si>
  <si>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</si>
  <si>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</si>
  <si>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</si>
  <si>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</si>
  <si>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</si>
  <si>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</si>
  <si>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</si>
  <si>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</si>
  <si>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</si>
  <si>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</si>
  <si>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</si>
  <si>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</si>
  <si>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</si>
  <si>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</si>
  <si>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Mthonjaneni(KZN285)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</si>
  <si>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</si>
  <si>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</si>
  <si>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</si>
  <si>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</si>
  <si>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</si>
  <si>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</si>
  <si>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</si>
  <si>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</si>
  <si>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</si>
  <si>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</si>
  <si>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</si>
  <si>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</si>
  <si>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</si>
  <si>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</si>
  <si>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</si>
  <si>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</si>
  <si>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</si>
  <si>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</si>
  <si>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</si>
  <si>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</si>
  <si>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</si>
  <si>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</si>
  <si>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</si>
  <si>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</si>
  <si>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</si>
  <si>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</si>
  <si>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</si>
  <si>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</si>
  <si>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Mthonjaneni(KZN285)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</si>
  <si>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</si>
  <si>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</si>
  <si>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</si>
  <si>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</si>
  <si>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</si>
  <si>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</si>
  <si>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</si>
  <si>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</si>
  <si>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</si>
  <si>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</si>
  <si>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Mthonjaneni(KZN285)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</si>
  <si>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</si>
  <si>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</si>
  <si>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</si>
  <si>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</si>
  <si>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</si>
  <si>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</si>
  <si>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</si>
  <si>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</si>
  <si>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</si>
  <si>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</si>
  <si>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</si>
  <si>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</si>
  <si>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</si>
  <si>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</si>
  <si>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</si>
  <si>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</si>
  <si>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</si>
  <si>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</si>
  <si>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</si>
  <si>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</si>
  <si>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</si>
  <si>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</si>
  <si>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</si>
  <si>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</si>
  <si>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</si>
  <si>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</si>
  <si>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</si>
  <si>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</si>
  <si>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</si>
  <si>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</si>
  <si>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</si>
  <si>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</si>
  <si>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</si>
  <si>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Mthonjaneni(KZN285)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</si>
  <si>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</si>
  <si>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</si>
  <si>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</si>
  <si>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</si>
  <si>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</si>
  <si>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</si>
  <si>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</si>
  <si>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</si>
  <si>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</si>
  <si>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</si>
  <si>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</si>
  <si>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</si>
  <si>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</si>
  <si>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</si>
  <si>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</si>
  <si>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</si>
  <si>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</si>
  <si>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</si>
  <si>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</si>
  <si>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</si>
  <si>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</si>
  <si>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</si>
  <si>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</si>
  <si>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</si>
  <si>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</si>
  <si>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</si>
  <si>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</si>
  <si>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Mthonjaneni(KZN285)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</si>
  <si>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</si>
  <si>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</si>
  <si>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</si>
  <si>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</si>
  <si>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</si>
  <si>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</si>
  <si>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</si>
  <si>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</si>
  <si>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</si>
  <si>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</si>
  <si>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</si>
  <si>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</si>
  <si>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</si>
  <si>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</si>
  <si>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</si>
  <si>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</si>
  <si>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</si>
  <si>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</si>
  <si>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</si>
  <si>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</si>
  <si>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</si>
  <si>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</si>
  <si>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</si>
  <si>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</si>
  <si>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Mthonjaneni(KZN285)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</si>
  <si>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</si>
  <si>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</si>
  <si>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</si>
  <si>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</si>
  <si>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</si>
  <si>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</si>
  <si>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</si>
  <si>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</si>
  <si>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</si>
  <si>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</si>
  <si>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</si>
  <si>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</si>
  <si>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</si>
  <si>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</si>
  <si>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</si>
  <si>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</si>
  <si>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</si>
  <si>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</si>
  <si>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</si>
  <si>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</si>
  <si>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</si>
  <si>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</si>
  <si>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</si>
  <si>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</si>
  <si>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</si>
  <si>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</si>
  <si>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</si>
  <si>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</si>
  <si>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</si>
  <si>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</si>
  <si>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</si>
  <si>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</si>
  <si>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</si>
  <si>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</si>
  <si>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</si>
  <si>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Mthonjaneni(KZN285)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</si>
  <si>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</si>
  <si>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</si>
  <si>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Kwazulu-Natal: Mthonjaneni(KZN285)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</si>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</sst>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8039869</v>
      </c>
      <c r="C5" s="19">
        <v>0</v>
      </c>
      <c r="D5" s="59">
        <v>15659000</v>
      </c>
      <c r="E5" s="60">
        <v>15659000</v>
      </c>
      <c r="F5" s="60">
        <v>158071</v>
      </c>
      <c r="G5" s="60">
        <v>300466</v>
      </c>
      <c r="H5" s="60">
        <v>827548</v>
      </c>
      <c r="I5" s="60">
        <v>1286085</v>
      </c>
      <c r="J5" s="60">
        <v>987592</v>
      </c>
      <c r="K5" s="60">
        <v>650181</v>
      </c>
      <c r="L5" s="60">
        <v>433774</v>
      </c>
      <c r="M5" s="60">
        <v>2071547</v>
      </c>
      <c r="N5" s="60">
        <v>471435</v>
      </c>
      <c r="O5" s="60">
        <v>544200</v>
      </c>
      <c r="P5" s="60">
        <v>770972</v>
      </c>
      <c r="Q5" s="60">
        <v>1786607</v>
      </c>
      <c r="R5" s="60">
        <v>565160</v>
      </c>
      <c r="S5" s="60">
        <v>410265</v>
      </c>
      <c r="T5" s="60">
        <v>1201034</v>
      </c>
      <c r="U5" s="60">
        <v>2176459</v>
      </c>
      <c r="V5" s="60">
        <v>7320698</v>
      </c>
      <c r="W5" s="60">
        <v>15659120</v>
      </c>
      <c r="X5" s="60">
        <v>-8338422</v>
      </c>
      <c r="Y5" s="61">
        <v>-53.25</v>
      </c>
      <c r="Z5" s="62">
        <v>15659000</v>
      </c>
    </row>
    <row r="6" spans="1:26" ht="13.5">
      <c r="A6" s="58" t="s">
        <v>32</v>
      </c>
      <c r="B6" s="19">
        <v>20576708</v>
      </c>
      <c r="C6" s="19">
        <v>0</v>
      </c>
      <c r="D6" s="59">
        <v>23503000</v>
      </c>
      <c r="E6" s="60">
        <v>23503000</v>
      </c>
      <c r="F6" s="60">
        <v>1398974</v>
      </c>
      <c r="G6" s="60">
        <v>1533267</v>
      </c>
      <c r="H6" s="60">
        <v>1731902</v>
      </c>
      <c r="I6" s="60">
        <v>4664143</v>
      </c>
      <c r="J6" s="60">
        <v>1771700</v>
      </c>
      <c r="K6" s="60">
        <v>1785396</v>
      </c>
      <c r="L6" s="60">
        <v>1337683</v>
      </c>
      <c r="M6" s="60">
        <v>4894779</v>
      </c>
      <c r="N6" s="60">
        <v>1119422</v>
      </c>
      <c r="O6" s="60">
        <v>1533265</v>
      </c>
      <c r="P6" s="60">
        <v>1939484</v>
      </c>
      <c r="Q6" s="60">
        <v>4592171</v>
      </c>
      <c r="R6" s="60">
        <v>1502557</v>
      </c>
      <c r="S6" s="60">
        <v>1494402</v>
      </c>
      <c r="T6" s="60">
        <v>2911156</v>
      </c>
      <c r="U6" s="60">
        <v>5908115</v>
      </c>
      <c r="V6" s="60">
        <v>20059208</v>
      </c>
      <c r="W6" s="60">
        <v>23503320</v>
      </c>
      <c r="X6" s="60">
        <v>-3444112</v>
      </c>
      <c r="Y6" s="61">
        <v>-14.65</v>
      </c>
      <c r="Z6" s="62">
        <v>23503000</v>
      </c>
    </row>
    <row r="7" spans="1:26" ht="13.5">
      <c r="A7" s="58" t="s">
        <v>33</v>
      </c>
      <c r="B7" s="19">
        <v>2901295</v>
      </c>
      <c r="C7" s="19">
        <v>0</v>
      </c>
      <c r="D7" s="59">
        <v>2968000</v>
      </c>
      <c r="E7" s="60">
        <v>2968000</v>
      </c>
      <c r="F7" s="60">
        <v>236354</v>
      </c>
      <c r="G7" s="60">
        <v>314383</v>
      </c>
      <c r="H7" s="60">
        <v>294311</v>
      </c>
      <c r="I7" s="60">
        <v>845048</v>
      </c>
      <c r="J7" s="60">
        <v>288209</v>
      </c>
      <c r="K7" s="60">
        <v>279066</v>
      </c>
      <c r="L7" s="60">
        <v>262607</v>
      </c>
      <c r="M7" s="60">
        <v>829882</v>
      </c>
      <c r="N7" s="60">
        <v>300177</v>
      </c>
      <c r="O7" s="60">
        <v>314449</v>
      </c>
      <c r="P7" s="60">
        <v>246502</v>
      </c>
      <c r="Q7" s="60">
        <v>861128</v>
      </c>
      <c r="R7" s="60">
        <v>214031</v>
      </c>
      <c r="S7" s="60">
        <v>0</v>
      </c>
      <c r="T7" s="60">
        <v>519247</v>
      </c>
      <c r="U7" s="60">
        <v>733278</v>
      </c>
      <c r="V7" s="60">
        <v>3269336</v>
      </c>
      <c r="W7" s="60">
        <v>2967996</v>
      </c>
      <c r="X7" s="60">
        <v>301340</v>
      </c>
      <c r="Y7" s="61">
        <v>10.15</v>
      </c>
      <c r="Z7" s="62">
        <v>2968000</v>
      </c>
    </row>
    <row r="8" spans="1:26" ht="13.5">
      <c r="A8" s="58" t="s">
        <v>34</v>
      </c>
      <c r="B8" s="19">
        <v>37767224</v>
      </c>
      <c r="C8" s="19">
        <v>0</v>
      </c>
      <c r="D8" s="59">
        <v>46537000</v>
      </c>
      <c r="E8" s="60">
        <v>46537000</v>
      </c>
      <c r="F8" s="60">
        <v>16493762</v>
      </c>
      <c r="G8" s="60">
        <v>432745</v>
      </c>
      <c r="H8" s="60">
        <v>2717778</v>
      </c>
      <c r="I8" s="60">
        <v>19644285</v>
      </c>
      <c r="J8" s="60">
        <v>364248</v>
      </c>
      <c r="K8" s="60">
        <v>13407880</v>
      </c>
      <c r="L8" s="60">
        <v>532661</v>
      </c>
      <c r="M8" s="60">
        <v>14304789</v>
      </c>
      <c r="N8" s="60">
        <v>526433</v>
      </c>
      <c r="O8" s="60">
        <v>646202</v>
      </c>
      <c r="P8" s="60">
        <v>10086152</v>
      </c>
      <c r="Q8" s="60">
        <v>11258787</v>
      </c>
      <c r="R8" s="60">
        <v>287059</v>
      </c>
      <c r="S8" s="60">
        <v>388506</v>
      </c>
      <c r="T8" s="60">
        <v>605474</v>
      </c>
      <c r="U8" s="60">
        <v>1281039</v>
      </c>
      <c r="V8" s="60">
        <v>46488900</v>
      </c>
      <c r="W8" s="60">
        <v>46536996</v>
      </c>
      <c r="X8" s="60">
        <v>-48096</v>
      </c>
      <c r="Y8" s="61">
        <v>-0.1</v>
      </c>
      <c r="Z8" s="62">
        <v>46537000</v>
      </c>
    </row>
    <row r="9" spans="1:26" ht="13.5">
      <c r="A9" s="58" t="s">
        <v>35</v>
      </c>
      <c r="B9" s="19">
        <v>25869448</v>
      </c>
      <c r="C9" s="19">
        <v>0</v>
      </c>
      <c r="D9" s="59">
        <v>24979500</v>
      </c>
      <c r="E9" s="60">
        <v>24979500</v>
      </c>
      <c r="F9" s="60">
        <v>474635</v>
      </c>
      <c r="G9" s="60">
        <v>376243</v>
      </c>
      <c r="H9" s="60">
        <v>356391</v>
      </c>
      <c r="I9" s="60">
        <v>1207269</v>
      </c>
      <c r="J9" s="60">
        <v>376658</v>
      </c>
      <c r="K9" s="60">
        <v>393668</v>
      </c>
      <c r="L9" s="60">
        <v>8889721</v>
      </c>
      <c r="M9" s="60">
        <v>9660047</v>
      </c>
      <c r="N9" s="60">
        <v>329232</v>
      </c>
      <c r="O9" s="60">
        <v>415013</v>
      </c>
      <c r="P9" s="60">
        <v>5198956</v>
      </c>
      <c r="Q9" s="60">
        <v>5943201</v>
      </c>
      <c r="R9" s="60">
        <v>3178397</v>
      </c>
      <c r="S9" s="60">
        <v>4595939</v>
      </c>
      <c r="T9" s="60">
        <v>5834378</v>
      </c>
      <c r="U9" s="60">
        <v>13608714</v>
      </c>
      <c r="V9" s="60">
        <v>30419231</v>
      </c>
      <c r="W9" s="60">
        <v>24980188</v>
      </c>
      <c r="X9" s="60">
        <v>5439043</v>
      </c>
      <c r="Y9" s="61">
        <v>21.77</v>
      </c>
      <c r="Z9" s="62">
        <v>24979500</v>
      </c>
    </row>
    <row r="10" spans="1:26" ht="25.5">
      <c r="A10" s="63" t="s">
        <v>278</v>
      </c>
      <c r="B10" s="64">
        <f>SUM(B5:B9)</f>
        <v>95154544</v>
      </c>
      <c r="C10" s="64">
        <f>SUM(C5:C9)</f>
        <v>0</v>
      </c>
      <c r="D10" s="65">
        <f aca="true" t="shared" si="0" ref="D10:Z10">SUM(D5:D9)</f>
        <v>113646500</v>
      </c>
      <c r="E10" s="66">
        <f t="shared" si="0"/>
        <v>113646500</v>
      </c>
      <c r="F10" s="66">
        <f t="shared" si="0"/>
        <v>18761796</v>
      </c>
      <c r="G10" s="66">
        <f t="shared" si="0"/>
        <v>2957104</v>
      </c>
      <c r="H10" s="66">
        <f t="shared" si="0"/>
        <v>5927930</v>
      </c>
      <c r="I10" s="66">
        <f t="shared" si="0"/>
        <v>27646830</v>
      </c>
      <c r="J10" s="66">
        <f t="shared" si="0"/>
        <v>3788407</v>
      </c>
      <c r="K10" s="66">
        <f t="shared" si="0"/>
        <v>16516191</v>
      </c>
      <c r="L10" s="66">
        <f t="shared" si="0"/>
        <v>11456446</v>
      </c>
      <c r="M10" s="66">
        <f t="shared" si="0"/>
        <v>31761044</v>
      </c>
      <c r="N10" s="66">
        <f t="shared" si="0"/>
        <v>2746699</v>
      </c>
      <c r="O10" s="66">
        <f t="shared" si="0"/>
        <v>3453129</v>
      </c>
      <c r="P10" s="66">
        <f t="shared" si="0"/>
        <v>18242066</v>
      </c>
      <c r="Q10" s="66">
        <f t="shared" si="0"/>
        <v>24441894</v>
      </c>
      <c r="R10" s="66">
        <f t="shared" si="0"/>
        <v>5747204</v>
      </c>
      <c r="S10" s="66">
        <f t="shared" si="0"/>
        <v>6889112</v>
      </c>
      <c r="T10" s="66">
        <f t="shared" si="0"/>
        <v>11071289</v>
      </c>
      <c r="U10" s="66">
        <f t="shared" si="0"/>
        <v>23707605</v>
      </c>
      <c r="V10" s="66">
        <f t="shared" si="0"/>
        <v>107557373</v>
      </c>
      <c r="W10" s="66">
        <f t="shared" si="0"/>
        <v>113647620</v>
      </c>
      <c r="X10" s="66">
        <f t="shared" si="0"/>
        <v>-6090247</v>
      </c>
      <c r="Y10" s="67">
        <f>+IF(W10&lt;&gt;0,(X10/W10)*100,0)</f>
        <v>-5.358886530135871</v>
      </c>
      <c r="Z10" s="68">
        <f t="shared" si="0"/>
        <v>113646500</v>
      </c>
    </row>
    <row r="11" spans="1:26" ht="13.5">
      <c r="A11" s="58" t="s">
        <v>37</v>
      </c>
      <c r="B11" s="19">
        <v>23722047</v>
      </c>
      <c r="C11" s="19">
        <v>0</v>
      </c>
      <c r="D11" s="59">
        <v>27664840</v>
      </c>
      <c r="E11" s="60">
        <v>27664840</v>
      </c>
      <c r="F11" s="60">
        <v>1818363</v>
      </c>
      <c r="G11" s="60">
        <v>1821883</v>
      </c>
      <c r="H11" s="60">
        <v>2292833</v>
      </c>
      <c r="I11" s="60">
        <v>5933079</v>
      </c>
      <c r="J11" s="60">
        <v>1968149</v>
      </c>
      <c r="K11" s="60">
        <v>1965119</v>
      </c>
      <c r="L11" s="60">
        <v>4592182</v>
      </c>
      <c r="M11" s="60">
        <v>8525450</v>
      </c>
      <c r="N11" s="60">
        <v>1788023</v>
      </c>
      <c r="O11" s="60">
        <v>863646</v>
      </c>
      <c r="P11" s="60">
        <v>1936340</v>
      </c>
      <c r="Q11" s="60">
        <v>4588009</v>
      </c>
      <c r="R11" s="60">
        <v>2052062</v>
      </c>
      <c r="S11" s="60">
        <v>1999617</v>
      </c>
      <c r="T11" s="60">
        <v>1962804</v>
      </c>
      <c r="U11" s="60">
        <v>6014483</v>
      </c>
      <c r="V11" s="60">
        <v>25061021</v>
      </c>
      <c r="W11" s="60">
        <v>27664836</v>
      </c>
      <c r="X11" s="60">
        <v>-2603815</v>
      </c>
      <c r="Y11" s="61">
        <v>-9.41</v>
      </c>
      <c r="Z11" s="62">
        <v>27664840</v>
      </c>
    </row>
    <row r="12" spans="1:26" ht="13.5">
      <c r="A12" s="58" t="s">
        <v>38</v>
      </c>
      <c r="B12" s="19">
        <v>2943509</v>
      </c>
      <c r="C12" s="19">
        <v>0</v>
      </c>
      <c r="D12" s="59">
        <v>3366000</v>
      </c>
      <c r="E12" s="60">
        <v>3366000</v>
      </c>
      <c r="F12" s="60">
        <v>254632</v>
      </c>
      <c r="G12" s="60">
        <v>264146</v>
      </c>
      <c r="H12" s="60">
        <v>295009</v>
      </c>
      <c r="I12" s="60">
        <v>813787</v>
      </c>
      <c r="J12" s="60">
        <v>248225</v>
      </c>
      <c r="K12" s="60">
        <v>250231</v>
      </c>
      <c r="L12" s="60">
        <v>256957</v>
      </c>
      <c r="M12" s="60">
        <v>755413</v>
      </c>
      <c r="N12" s="60">
        <v>243084</v>
      </c>
      <c r="O12" s="60">
        <v>263827</v>
      </c>
      <c r="P12" s="60">
        <v>263827</v>
      </c>
      <c r="Q12" s="60">
        <v>770738</v>
      </c>
      <c r="R12" s="60">
        <v>235490</v>
      </c>
      <c r="S12" s="60">
        <v>182345</v>
      </c>
      <c r="T12" s="60">
        <v>263729</v>
      </c>
      <c r="U12" s="60">
        <v>681564</v>
      </c>
      <c r="V12" s="60">
        <v>3021502</v>
      </c>
      <c r="W12" s="60">
        <v>3366276</v>
      </c>
      <c r="X12" s="60">
        <v>-344774</v>
      </c>
      <c r="Y12" s="61">
        <v>-10.24</v>
      </c>
      <c r="Z12" s="62">
        <v>3366000</v>
      </c>
    </row>
    <row r="13" spans="1:26" ht="13.5">
      <c r="A13" s="58" t="s">
        <v>279</v>
      </c>
      <c r="B13" s="19">
        <v>4693341</v>
      </c>
      <c r="C13" s="19">
        <v>0</v>
      </c>
      <c r="D13" s="59">
        <v>5613000</v>
      </c>
      <c r="E13" s="60">
        <v>5613000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5613008</v>
      </c>
      <c r="X13" s="60">
        <v>-5613008</v>
      </c>
      <c r="Y13" s="61">
        <v>-100</v>
      </c>
      <c r="Z13" s="62">
        <v>5613000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20959861</v>
      </c>
      <c r="C15" s="19">
        <v>0</v>
      </c>
      <c r="D15" s="59">
        <v>27872867</v>
      </c>
      <c r="E15" s="60">
        <v>27872867</v>
      </c>
      <c r="F15" s="60">
        <v>2131503</v>
      </c>
      <c r="G15" s="60">
        <v>2976183</v>
      </c>
      <c r="H15" s="60">
        <v>2253679</v>
      </c>
      <c r="I15" s="60">
        <v>7361365</v>
      </c>
      <c r="J15" s="60">
        <v>1845765</v>
      </c>
      <c r="K15" s="60">
        <v>2248455</v>
      </c>
      <c r="L15" s="60">
        <v>1939730</v>
      </c>
      <c r="M15" s="60">
        <v>6033950</v>
      </c>
      <c r="N15" s="60">
        <v>2318686</v>
      </c>
      <c r="O15" s="60">
        <v>3310493</v>
      </c>
      <c r="P15" s="60">
        <v>2569719</v>
      </c>
      <c r="Q15" s="60">
        <v>8198898</v>
      </c>
      <c r="R15" s="60">
        <v>1685509</v>
      </c>
      <c r="S15" s="60">
        <v>274288</v>
      </c>
      <c r="T15" s="60">
        <v>3033819</v>
      </c>
      <c r="U15" s="60">
        <v>4993616</v>
      </c>
      <c r="V15" s="60">
        <v>26587829</v>
      </c>
      <c r="W15" s="60">
        <v>27872868</v>
      </c>
      <c r="X15" s="60">
        <v>-1285039</v>
      </c>
      <c r="Y15" s="61">
        <v>-4.61</v>
      </c>
      <c r="Z15" s="62">
        <v>27872867</v>
      </c>
    </row>
    <row r="16" spans="1:26" ht="13.5">
      <c r="A16" s="69" t="s">
        <v>42</v>
      </c>
      <c r="B16" s="19">
        <v>0</v>
      </c>
      <c r="C16" s="19">
        <v>0</v>
      </c>
      <c r="D16" s="59">
        <v>686000</v>
      </c>
      <c r="E16" s="60">
        <v>686000</v>
      </c>
      <c r="F16" s="60">
        <v>0</v>
      </c>
      <c r="G16" s="60">
        <v>0</v>
      </c>
      <c r="H16" s="60">
        <v>139912</v>
      </c>
      <c r="I16" s="60">
        <v>139912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139912</v>
      </c>
      <c r="W16" s="60">
        <v>685716</v>
      </c>
      <c r="X16" s="60">
        <v>-545804</v>
      </c>
      <c r="Y16" s="61">
        <v>-79.6</v>
      </c>
      <c r="Z16" s="62">
        <v>686000</v>
      </c>
    </row>
    <row r="17" spans="1:26" ht="13.5">
      <c r="A17" s="58" t="s">
        <v>43</v>
      </c>
      <c r="B17" s="19">
        <v>33050504</v>
      </c>
      <c r="C17" s="19">
        <v>0</v>
      </c>
      <c r="D17" s="59">
        <v>39888652</v>
      </c>
      <c r="E17" s="60">
        <v>39888652</v>
      </c>
      <c r="F17" s="60">
        <v>1370696</v>
      </c>
      <c r="G17" s="60">
        <v>1464306</v>
      </c>
      <c r="H17" s="60">
        <v>1784415</v>
      </c>
      <c r="I17" s="60">
        <v>4619417</v>
      </c>
      <c r="J17" s="60">
        <v>1182099</v>
      </c>
      <c r="K17" s="60">
        <v>1749072</v>
      </c>
      <c r="L17" s="60">
        <v>1315436</v>
      </c>
      <c r="M17" s="60">
        <v>4246607</v>
      </c>
      <c r="N17" s="60">
        <v>5272647</v>
      </c>
      <c r="O17" s="60">
        <v>2217416</v>
      </c>
      <c r="P17" s="60">
        <v>1882133</v>
      </c>
      <c r="Q17" s="60">
        <v>9372196</v>
      </c>
      <c r="R17" s="60">
        <v>1534294</v>
      </c>
      <c r="S17" s="60">
        <v>2156191</v>
      </c>
      <c r="T17" s="60">
        <v>3938833</v>
      </c>
      <c r="U17" s="60">
        <v>7629318</v>
      </c>
      <c r="V17" s="60">
        <v>25867538</v>
      </c>
      <c r="W17" s="60">
        <v>39888872</v>
      </c>
      <c r="X17" s="60">
        <v>-14021334</v>
      </c>
      <c r="Y17" s="61">
        <v>-35.15</v>
      </c>
      <c r="Z17" s="62">
        <v>39888652</v>
      </c>
    </row>
    <row r="18" spans="1:26" ht="13.5">
      <c r="A18" s="70" t="s">
        <v>44</v>
      </c>
      <c r="B18" s="71">
        <f>SUM(B11:B17)</f>
        <v>85369262</v>
      </c>
      <c r="C18" s="71">
        <f>SUM(C11:C17)</f>
        <v>0</v>
      </c>
      <c r="D18" s="72">
        <f aca="true" t="shared" si="1" ref="D18:Z18">SUM(D11:D17)</f>
        <v>105091359</v>
      </c>
      <c r="E18" s="73">
        <f t="shared" si="1"/>
        <v>105091359</v>
      </c>
      <c r="F18" s="73">
        <f t="shared" si="1"/>
        <v>5575194</v>
      </c>
      <c r="G18" s="73">
        <f t="shared" si="1"/>
        <v>6526518</v>
      </c>
      <c r="H18" s="73">
        <f t="shared" si="1"/>
        <v>6765848</v>
      </c>
      <c r="I18" s="73">
        <f t="shared" si="1"/>
        <v>18867560</v>
      </c>
      <c r="J18" s="73">
        <f t="shared" si="1"/>
        <v>5244238</v>
      </c>
      <c r="K18" s="73">
        <f t="shared" si="1"/>
        <v>6212877</v>
      </c>
      <c r="L18" s="73">
        <f t="shared" si="1"/>
        <v>8104305</v>
      </c>
      <c r="M18" s="73">
        <f t="shared" si="1"/>
        <v>19561420</v>
      </c>
      <c r="N18" s="73">
        <f t="shared" si="1"/>
        <v>9622440</v>
      </c>
      <c r="O18" s="73">
        <f t="shared" si="1"/>
        <v>6655382</v>
      </c>
      <c r="P18" s="73">
        <f t="shared" si="1"/>
        <v>6652019</v>
      </c>
      <c r="Q18" s="73">
        <f t="shared" si="1"/>
        <v>22929841</v>
      </c>
      <c r="R18" s="73">
        <f t="shared" si="1"/>
        <v>5507355</v>
      </c>
      <c r="S18" s="73">
        <f t="shared" si="1"/>
        <v>4612441</v>
      </c>
      <c r="T18" s="73">
        <f t="shared" si="1"/>
        <v>9199185</v>
      </c>
      <c r="U18" s="73">
        <f t="shared" si="1"/>
        <v>19318981</v>
      </c>
      <c r="V18" s="73">
        <f t="shared" si="1"/>
        <v>80677802</v>
      </c>
      <c r="W18" s="73">
        <f t="shared" si="1"/>
        <v>105091576</v>
      </c>
      <c r="X18" s="73">
        <f t="shared" si="1"/>
        <v>-24413774</v>
      </c>
      <c r="Y18" s="67">
        <f>+IF(W18&lt;&gt;0,(X18/W18)*100,0)</f>
        <v>-23.230952402883368</v>
      </c>
      <c r="Z18" s="74">
        <f t="shared" si="1"/>
        <v>105091359</v>
      </c>
    </row>
    <row r="19" spans="1:26" ht="13.5">
      <c r="A19" s="70" t="s">
        <v>45</v>
      </c>
      <c r="B19" s="75">
        <f>+B10-B18</f>
        <v>9785282</v>
      </c>
      <c r="C19" s="75">
        <f>+C10-C18</f>
        <v>0</v>
      </c>
      <c r="D19" s="76">
        <f aca="true" t="shared" si="2" ref="D19:Z19">+D10-D18</f>
        <v>8555141</v>
      </c>
      <c r="E19" s="77">
        <f t="shared" si="2"/>
        <v>8555141</v>
      </c>
      <c r="F19" s="77">
        <f t="shared" si="2"/>
        <v>13186602</v>
      </c>
      <c r="G19" s="77">
        <f t="shared" si="2"/>
        <v>-3569414</v>
      </c>
      <c r="H19" s="77">
        <f t="shared" si="2"/>
        <v>-837918</v>
      </c>
      <c r="I19" s="77">
        <f t="shared" si="2"/>
        <v>8779270</v>
      </c>
      <c r="J19" s="77">
        <f t="shared" si="2"/>
        <v>-1455831</v>
      </c>
      <c r="K19" s="77">
        <f t="shared" si="2"/>
        <v>10303314</v>
      </c>
      <c r="L19" s="77">
        <f t="shared" si="2"/>
        <v>3352141</v>
      </c>
      <c r="M19" s="77">
        <f t="shared" si="2"/>
        <v>12199624</v>
      </c>
      <c r="N19" s="77">
        <f t="shared" si="2"/>
        <v>-6875741</v>
      </c>
      <c r="O19" s="77">
        <f t="shared" si="2"/>
        <v>-3202253</v>
      </c>
      <c r="P19" s="77">
        <f t="shared" si="2"/>
        <v>11590047</v>
      </c>
      <c r="Q19" s="77">
        <f t="shared" si="2"/>
        <v>1512053</v>
      </c>
      <c r="R19" s="77">
        <f t="shared" si="2"/>
        <v>239849</v>
      </c>
      <c r="S19" s="77">
        <f t="shared" si="2"/>
        <v>2276671</v>
      </c>
      <c r="T19" s="77">
        <f t="shared" si="2"/>
        <v>1872104</v>
      </c>
      <c r="U19" s="77">
        <f t="shared" si="2"/>
        <v>4388624</v>
      </c>
      <c r="V19" s="77">
        <f t="shared" si="2"/>
        <v>26879571</v>
      </c>
      <c r="W19" s="77">
        <f>IF(E10=E18,0,W10-W18)</f>
        <v>8556044</v>
      </c>
      <c r="X19" s="77">
        <f t="shared" si="2"/>
        <v>18323527</v>
      </c>
      <c r="Y19" s="78">
        <f>+IF(W19&lt;&gt;0,(X19/W19)*100,0)</f>
        <v>214.15886828071478</v>
      </c>
      <c r="Z19" s="79">
        <f t="shared" si="2"/>
        <v>8555141</v>
      </c>
    </row>
    <row r="20" spans="1:26" ht="13.5">
      <c r="A20" s="58" t="s">
        <v>46</v>
      </c>
      <c r="B20" s="19">
        <v>15491641</v>
      </c>
      <c r="C20" s="19">
        <v>0</v>
      </c>
      <c r="D20" s="59">
        <v>20904000</v>
      </c>
      <c r="E20" s="60">
        <v>20904000</v>
      </c>
      <c r="F20" s="60">
        <v>1241567</v>
      </c>
      <c r="G20" s="60">
        <v>2230420</v>
      </c>
      <c r="H20" s="60">
        <v>3248015</v>
      </c>
      <c r="I20" s="60">
        <v>6720002</v>
      </c>
      <c r="J20" s="60">
        <v>2140864</v>
      </c>
      <c r="K20" s="60">
        <v>1136461</v>
      </c>
      <c r="L20" s="60">
        <v>9298100</v>
      </c>
      <c r="M20" s="60">
        <v>12575425</v>
      </c>
      <c r="N20" s="60">
        <v>1297737</v>
      </c>
      <c r="O20" s="60">
        <v>44024</v>
      </c>
      <c r="P20" s="60">
        <v>0</v>
      </c>
      <c r="Q20" s="60">
        <v>1341761</v>
      </c>
      <c r="R20" s="60">
        <v>0</v>
      </c>
      <c r="S20" s="60">
        <v>0</v>
      </c>
      <c r="T20" s="60">
        <v>0</v>
      </c>
      <c r="U20" s="60">
        <v>0</v>
      </c>
      <c r="V20" s="60">
        <v>20637188</v>
      </c>
      <c r="W20" s="60">
        <v>20904000</v>
      </c>
      <c r="X20" s="60">
        <v>-266812</v>
      </c>
      <c r="Y20" s="61">
        <v>-1.28</v>
      </c>
      <c r="Z20" s="62">
        <v>20904000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25276923</v>
      </c>
      <c r="C22" s="86">
        <f>SUM(C19:C21)</f>
        <v>0</v>
      </c>
      <c r="D22" s="87">
        <f aca="true" t="shared" si="3" ref="D22:Z22">SUM(D19:D21)</f>
        <v>29459141</v>
      </c>
      <c r="E22" s="88">
        <f t="shared" si="3"/>
        <v>29459141</v>
      </c>
      <c r="F22" s="88">
        <f t="shared" si="3"/>
        <v>14428169</v>
      </c>
      <c r="G22" s="88">
        <f t="shared" si="3"/>
        <v>-1338994</v>
      </c>
      <c r="H22" s="88">
        <f t="shared" si="3"/>
        <v>2410097</v>
      </c>
      <c r="I22" s="88">
        <f t="shared" si="3"/>
        <v>15499272</v>
      </c>
      <c r="J22" s="88">
        <f t="shared" si="3"/>
        <v>685033</v>
      </c>
      <c r="K22" s="88">
        <f t="shared" si="3"/>
        <v>11439775</v>
      </c>
      <c r="L22" s="88">
        <f t="shared" si="3"/>
        <v>12650241</v>
      </c>
      <c r="M22" s="88">
        <f t="shared" si="3"/>
        <v>24775049</v>
      </c>
      <c r="N22" s="88">
        <f t="shared" si="3"/>
        <v>-5578004</v>
      </c>
      <c r="O22" s="88">
        <f t="shared" si="3"/>
        <v>-3158229</v>
      </c>
      <c r="P22" s="88">
        <f t="shared" si="3"/>
        <v>11590047</v>
      </c>
      <c r="Q22" s="88">
        <f t="shared" si="3"/>
        <v>2853814</v>
      </c>
      <c r="R22" s="88">
        <f t="shared" si="3"/>
        <v>239849</v>
      </c>
      <c r="S22" s="88">
        <f t="shared" si="3"/>
        <v>2276671</v>
      </c>
      <c r="T22" s="88">
        <f t="shared" si="3"/>
        <v>1872104</v>
      </c>
      <c r="U22" s="88">
        <f t="shared" si="3"/>
        <v>4388624</v>
      </c>
      <c r="V22" s="88">
        <f t="shared" si="3"/>
        <v>47516759</v>
      </c>
      <c r="W22" s="88">
        <f t="shared" si="3"/>
        <v>29460044</v>
      </c>
      <c r="X22" s="88">
        <f t="shared" si="3"/>
        <v>18056715</v>
      </c>
      <c r="Y22" s="89">
        <f>+IF(W22&lt;&gt;0,(X22/W22)*100,0)</f>
        <v>61.29222006593066</v>
      </c>
      <c r="Z22" s="90">
        <f t="shared" si="3"/>
        <v>29459141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25276923</v>
      </c>
      <c r="C24" s="75">
        <f>SUM(C22:C23)</f>
        <v>0</v>
      </c>
      <c r="D24" s="76">
        <f aca="true" t="shared" si="4" ref="D24:Z24">SUM(D22:D23)</f>
        <v>29459141</v>
      </c>
      <c r="E24" s="77">
        <f t="shared" si="4"/>
        <v>29459141</v>
      </c>
      <c r="F24" s="77">
        <f t="shared" si="4"/>
        <v>14428169</v>
      </c>
      <c r="G24" s="77">
        <f t="shared" si="4"/>
        <v>-1338994</v>
      </c>
      <c r="H24" s="77">
        <f t="shared" si="4"/>
        <v>2410097</v>
      </c>
      <c r="I24" s="77">
        <f t="shared" si="4"/>
        <v>15499272</v>
      </c>
      <c r="J24" s="77">
        <f t="shared" si="4"/>
        <v>685033</v>
      </c>
      <c r="K24" s="77">
        <f t="shared" si="4"/>
        <v>11439775</v>
      </c>
      <c r="L24" s="77">
        <f t="shared" si="4"/>
        <v>12650241</v>
      </c>
      <c r="M24" s="77">
        <f t="shared" si="4"/>
        <v>24775049</v>
      </c>
      <c r="N24" s="77">
        <f t="shared" si="4"/>
        <v>-5578004</v>
      </c>
      <c r="O24" s="77">
        <f t="shared" si="4"/>
        <v>-3158229</v>
      </c>
      <c r="P24" s="77">
        <f t="shared" si="4"/>
        <v>11590047</v>
      </c>
      <c r="Q24" s="77">
        <f t="shared" si="4"/>
        <v>2853814</v>
      </c>
      <c r="R24" s="77">
        <f t="shared" si="4"/>
        <v>239849</v>
      </c>
      <c r="S24" s="77">
        <f t="shared" si="4"/>
        <v>2276671</v>
      </c>
      <c r="T24" s="77">
        <f t="shared" si="4"/>
        <v>1872104</v>
      </c>
      <c r="U24" s="77">
        <f t="shared" si="4"/>
        <v>4388624</v>
      </c>
      <c r="V24" s="77">
        <f t="shared" si="4"/>
        <v>47516759</v>
      </c>
      <c r="W24" s="77">
        <f t="shared" si="4"/>
        <v>29460044</v>
      </c>
      <c r="X24" s="77">
        <f t="shared" si="4"/>
        <v>18056715</v>
      </c>
      <c r="Y24" s="78">
        <f>+IF(W24&lt;&gt;0,(X24/W24)*100,0)</f>
        <v>61.29222006593066</v>
      </c>
      <c r="Z24" s="79">
        <f t="shared" si="4"/>
        <v>29459141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21181897</v>
      </c>
      <c r="C27" s="22">
        <v>0</v>
      </c>
      <c r="D27" s="99">
        <v>28956000</v>
      </c>
      <c r="E27" s="100">
        <v>28956000</v>
      </c>
      <c r="F27" s="100">
        <v>2192873</v>
      </c>
      <c r="G27" s="100">
        <v>2232064</v>
      </c>
      <c r="H27" s="100">
        <v>3082704</v>
      </c>
      <c r="I27" s="100">
        <v>7507641</v>
      </c>
      <c r="J27" s="100">
        <v>5836702</v>
      </c>
      <c r="K27" s="100">
        <v>2033609</v>
      </c>
      <c r="L27" s="100">
        <v>10062267</v>
      </c>
      <c r="M27" s="100">
        <v>17932578</v>
      </c>
      <c r="N27" s="100">
        <v>1115530</v>
      </c>
      <c r="O27" s="100">
        <v>3450615</v>
      </c>
      <c r="P27" s="100">
        <v>1694965</v>
      </c>
      <c r="Q27" s="100">
        <v>6261110</v>
      </c>
      <c r="R27" s="100">
        <v>1254957</v>
      </c>
      <c r="S27" s="100">
        <v>1451818</v>
      </c>
      <c r="T27" s="100">
        <v>6744992</v>
      </c>
      <c r="U27" s="100">
        <v>9451767</v>
      </c>
      <c r="V27" s="100">
        <v>41153096</v>
      </c>
      <c r="W27" s="100">
        <v>28956000</v>
      </c>
      <c r="X27" s="100">
        <v>12197096</v>
      </c>
      <c r="Y27" s="101">
        <v>42.12</v>
      </c>
      <c r="Z27" s="102">
        <v>28956000</v>
      </c>
    </row>
    <row r="28" spans="1:26" ht="13.5">
      <c r="A28" s="103" t="s">
        <v>46</v>
      </c>
      <c r="B28" s="19">
        <v>21181897</v>
      </c>
      <c r="C28" s="19">
        <v>0</v>
      </c>
      <c r="D28" s="59">
        <v>20904000</v>
      </c>
      <c r="E28" s="60">
        <v>20904000</v>
      </c>
      <c r="F28" s="60">
        <v>2192873</v>
      </c>
      <c r="G28" s="60">
        <v>2078935</v>
      </c>
      <c r="H28" s="60">
        <v>2942518</v>
      </c>
      <c r="I28" s="60">
        <v>7214326</v>
      </c>
      <c r="J28" s="60">
        <v>1928785</v>
      </c>
      <c r="K28" s="60">
        <v>1064509</v>
      </c>
      <c r="L28" s="60">
        <v>8249360</v>
      </c>
      <c r="M28" s="60">
        <v>11242654</v>
      </c>
      <c r="N28" s="60">
        <v>1101446</v>
      </c>
      <c r="O28" s="60">
        <v>44024</v>
      </c>
      <c r="P28" s="60">
        <v>0</v>
      </c>
      <c r="Q28" s="60">
        <v>1145470</v>
      </c>
      <c r="R28" s="60">
        <v>253614</v>
      </c>
      <c r="S28" s="60">
        <v>0</v>
      </c>
      <c r="T28" s="60">
        <v>96051</v>
      </c>
      <c r="U28" s="60">
        <v>349665</v>
      </c>
      <c r="V28" s="60">
        <v>19952115</v>
      </c>
      <c r="W28" s="60">
        <v>20904000</v>
      </c>
      <c r="X28" s="60">
        <v>-951885</v>
      </c>
      <c r="Y28" s="61">
        <v>-4.55</v>
      </c>
      <c r="Z28" s="62">
        <v>20904000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8052000</v>
      </c>
      <c r="E31" s="60">
        <v>8052000</v>
      </c>
      <c r="F31" s="60">
        <v>0</v>
      </c>
      <c r="G31" s="60">
        <v>153129</v>
      </c>
      <c r="H31" s="60">
        <v>140185</v>
      </c>
      <c r="I31" s="60">
        <v>293314</v>
      </c>
      <c r="J31" s="60">
        <v>3907917</v>
      </c>
      <c r="K31" s="60">
        <v>969100</v>
      </c>
      <c r="L31" s="60">
        <v>1812907</v>
      </c>
      <c r="M31" s="60">
        <v>6689924</v>
      </c>
      <c r="N31" s="60">
        <v>14084</v>
      </c>
      <c r="O31" s="60">
        <v>3406591</v>
      </c>
      <c r="P31" s="60">
        <v>1694965</v>
      </c>
      <c r="Q31" s="60">
        <v>5115640</v>
      </c>
      <c r="R31" s="60">
        <v>1001343</v>
      </c>
      <c r="S31" s="60">
        <v>1451818</v>
      </c>
      <c r="T31" s="60">
        <v>6648941</v>
      </c>
      <c r="U31" s="60">
        <v>9102102</v>
      </c>
      <c r="V31" s="60">
        <v>21200980</v>
      </c>
      <c r="W31" s="60">
        <v>8052000</v>
      </c>
      <c r="X31" s="60">
        <v>13148980</v>
      </c>
      <c r="Y31" s="61">
        <v>163.3</v>
      </c>
      <c r="Z31" s="62">
        <v>8052000</v>
      </c>
    </row>
    <row r="32" spans="1:26" ht="13.5">
      <c r="A32" s="70" t="s">
        <v>54</v>
      </c>
      <c r="B32" s="22">
        <f>SUM(B28:B31)</f>
        <v>21181897</v>
      </c>
      <c r="C32" s="22">
        <f>SUM(C28:C31)</f>
        <v>0</v>
      </c>
      <c r="D32" s="99">
        <f aca="true" t="shared" si="5" ref="D32:Z32">SUM(D28:D31)</f>
        <v>28956000</v>
      </c>
      <c r="E32" s="100">
        <f t="shared" si="5"/>
        <v>28956000</v>
      </c>
      <c r="F32" s="100">
        <f t="shared" si="5"/>
        <v>2192873</v>
      </c>
      <c r="G32" s="100">
        <f t="shared" si="5"/>
        <v>2232064</v>
      </c>
      <c r="H32" s="100">
        <f t="shared" si="5"/>
        <v>3082703</v>
      </c>
      <c r="I32" s="100">
        <f t="shared" si="5"/>
        <v>7507640</v>
      </c>
      <c r="J32" s="100">
        <f t="shared" si="5"/>
        <v>5836702</v>
      </c>
      <c r="K32" s="100">
        <f t="shared" si="5"/>
        <v>2033609</v>
      </c>
      <c r="L32" s="100">
        <f t="shared" si="5"/>
        <v>10062267</v>
      </c>
      <c r="M32" s="100">
        <f t="shared" si="5"/>
        <v>17932578</v>
      </c>
      <c r="N32" s="100">
        <f t="shared" si="5"/>
        <v>1115530</v>
      </c>
      <c r="O32" s="100">
        <f t="shared" si="5"/>
        <v>3450615</v>
      </c>
      <c r="P32" s="100">
        <f t="shared" si="5"/>
        <v>1694965</v>
      </c>
      <c r="Q32" s="100">
        <f t="shared" si="5"/>
        <v>6261110</v>
      </c>
      <c r="R32" s="100">
        <f t="shared" si="5"/>
        <v>1254957</v>
      </c>
      <c r="S32" s="100">
        <f t="shared" si="5"/>
        <v>1451818</v>
      </c>
      <c r="T32" s="100">
        <f t="shared" si="5"/>
        <v>6744992</v>
      </c>
      <c r="U32" s="100">
        <f t="shared" si="5"/>
        <v>9451767</v>
      </c>
      <c r="V32" s="100">
        <f t="shared" si="5"/>
        <v>41153095</v>
      </c>
      <c r="W32" s="100">
        <f t="shared" si="5"/>
        <v>28956000</v>
      </c>
      <c r="X32" s="100">
        <f t="shared" si="5"/>
        <v>12197095</v>
      </c>
      <c r="Y32" s="101">
        <f>+IF(W32&lt;&gt;0,(X32/W32)*100,0)</f>
        <v>42.12285882027905</v>
      </c>
      <c r="Z32" s="102">
        <f t="shared" si="5"/>
        <v>28956000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69181095</v>
      </c>
      <c r="C35" s="19">
        <v>0</v>
      </c>
      <c r="D35" s="59">
        <v>97360000</v>
      </c>
      <c r="E35" s="60">
        <v>97360000</v>
      </c>
      <c r="F35" s="60">
        <v>59237679</v>
      </c>
      <c r="G35" s="60">
        <v>47412357</v>
      </c>
      <c r="H35" s="60">
        <v>50168008</v>
      </c>
      <c r="I35" s="60">
        <v>50168008</v>
      </c>
      <c r="J35" s="60">
        <v>54395365</v>
      </c>
      <c r="K35" s="60">
        <v>67592428</v>
      </c>
      <c r="L35" s="60">
        <v>50199368</v>
      </c>
      <c r="M35" s="60">
        <v>50199368</v>
      </c>
      <c r="N35" s="60">
        <v>57714179</v>
      </c>
      <c r="O35" s="60">
        <v>61167410</v>
      </c>
      <c r="P35" s="60">
        <v>71703379</v>
      </c>
      <c r="Q35" s="60">
        <v>71703379</v>
      </c>
      <c r="R35" s="60">
        <v>71152730</v>
      </c>
      <c r="S35" s="60">
        <v>71637072</v>
      </c>
      <c r="T35" s="60">
        <v>70558873</v>
      </c>
      <c r="U35" s="60">
        <v>70558873</v>
      </c>
      <c r="V35" s="60">
        <v>70558873</v>
      </c>
      <c r="W35" s="60">
        <v>97360000</v>
      </c>
      <c r="X35" s="60">
        <v>-26801127</v>
      </c>
      <c r="Y35" s="61">
        <v>-27.53</v>
      </c>
      <c r="Z35" s="62">
        <v>97360000</v>
      </c>
    </row>
    <row r="36" spans="1:26" ht="13.5">
      <c r="A36" s="58" t="s">
        <v>57</v>
      </c>
      <c r="B36" s="19">
        <v>164518989</v>
      </c>
      <c r="C36" s="19">
        <v>0</v>
      </c>
      <c r="D36" s="59">
        <v>224096000</v>
      </c>
      <c r="E36" s="60">
        <v>224096000</v>
      </c>
      <c r="F36" s="60">
        <v>222723126</v>
      </c>
      <c r="G36" s="60">
        <v>228922114</v>
      </c>
      <c r="H36" s="60">
        <v>207972758</v>
      </c>
      <c r="I36" s="60">
        <v>207972758</v>
      </c>
      <c r="J36" s="60">
        <v>216936950</v>
      </c>
      <c r="K36" s="60">
        <v>216936950</v>
      </c>
      <c r="L36" s="60">
        <v>207972759</v>
      </c>
      <c r="M36" s="60">
        <v>207972759</v>
      </c>
      <c r="N36" s="60">
        <v>215609212</v>
      </c>
      <c r="O36" s="60">
        <v>205226474</v>
      </c>
      <c r="P36" s="60">
        <v>204758680</v>
      </c>
      <c r="Q36" s="60">
        <v>204758680</v>
      </c>
      <c r="R36" s="60">
        <v>204256766</v>
      </c>
      <c r="S36" s="60">
        <v>203692990</v>
      </c>
      <c r="T36" s="60">
        <v>228756220</v>
      </c>
      <c r="U36" s="60">
        <v>228756220</v>
      </c>
      <c r="V36" s="60">
        <v>228756220</v>
      </c>
      <c r="W36" s="60">
        <v>224096000</v>
      </c>
      <c r="X36" s="60">
        <v>4660220</v>
      </c>
      <c r="Y36" s="61">
        <v>2.08</v>
      </c>
      <c r="Z36" s="62">
        <v>224096000</v>
      </c>
    </row>
    <row r="37" spans="1:26" ht="13.5">
      <c r="A37" s="58" t="s">
        <v>58</v>
      </c>
      <c r="B37" s="19">
        <v>6558067</v>
      </c>
      <c r="C37" s="19">
        <v>0</v>
      </c>
      <c r="D37" s="59">
        <v>28192000</v>
      </c>
      <c r="E37" s="60">
        <v>28192000</v>
      </c>
      <c r="F37" s="60">
        <v>37553090</v>
      </c>
      <c r="G37" s="60">
        <v>43118213</v>
      </c>
      <c r="H37" s="60">
        <v>35991408</v>
      </c>
      <c r="I37" s="60">
        <v>35991408</v>
      </c>
      <c r="J37" s="60">
        <v>46362289</v>
      </c>
      <c r="K37" s="60">
        <v>48009209</v>
      </c>
      <c r="L37" s="60">
        <v>35974460</v>
      </c>
      <c r="M37" s="60">
        <v>35974460</v>
      </c>
      <c r="N37" s="60">
        <v>37284766</v>
      </c>
      <c r="O37" s="60">
        <v>36433560</v>
      </c>
      <c r="P37" s="60">
        <v>36259023</v>
      </c>
      <c r="Q37" s="60">
        <v>36259023</v>
      </c>
      <c r="R37" s="60">
        <v>36018631</v>
      </c>
      <c r="S37" s="60">
        <v>37382240</v>
      </c>
      <c r="T37" s="60">
        <v>35293540</v>
      </c>
      <c r="U37" s="60">
        <v>35293540</v>
      </c>
      <c r="V37" s="60">
        <v>35293540</v>
      </c>
      <c r="W37" s="60">
        <v>28192000</v>
      </c>
      <c r="X37" s="60">
        <v>7101540</v>
      </c>
      <c r="Y37" s="61">
        <v>25.19</v>
      </c>
      <c r="Z37" s="62">
        <v>28192000</v>
      </c>
    </row>
    <row r="38" spans="1:26" ht="13.5">
      <c r="A38" s="58" t="s">
        <v>59</v>
      </c>
      <c r="B38" s="19">
        <v>4945527</v>
      </c>
      <c r="C38" s="19">
        <v>0</v>
      </c>
      <c r="D38" s="59">
        <v>4054000</v>
      </c>
      <c r="E38" s="60">
        <v>4054000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4054000</v>
      </c>
      <c r="X38" s="60">
        <v>-4054000</v>
      </c>
      <c r="Y38" s="61">
        <v>-100</v>
      </c>
      <c r="Z38" s="62">
        <v>4054000</v>
      </c>
    </row>
    <row r="39" spans="1:26" ht="13.5">
      <c r="A39" s="58" t="s">
        <v>60</v>
      </c>
      <c r="B39" s="19">
        <v>222196490</v>
      </c>
      <c r="C39" s="19">
        <v>0</v>
      </c>
      <c r="D39" s="59">
        <v>289210000</v>
      </c>
      <c r="E39" s="60">
        <v>289210000</v>
      </c>
      <c r="F39" s="60">
        <v>244407715</v>
      </c>
      <c r="G39" s="60">
        <v>233216258</v>
      </c>
      <c r="H39" s="60">
        <v>222149358</v>
      </c>
      <c r="I39" s="60">
        <v>222149358</v>
      </c>
      <c r="J39" s="60">
        <v>224970026</v>
      </c>
      <c r="K39" s="60">
        <v>236520169</v>
      </c>
      <c r="L39" s="60">
        <v>222197667</v>
      </c>
      <c r="M39" s="60">
        <v>222197667</v>
      </c>
      <c r="N39" s="60">
        <v>236038625</v>
      </c>
      <c r="O39" s="60">
        <v>229960324</v>
      </c>
      <c r="P39" s="60">
        <v>240203036</v>
      </c>
      <c r="Q39" s="60">
        <v>240203036</v>
      </c>
      <c r="R39" s="60">
        <v>239390865</v>
      </c>
      <c r="S39" s="60">
        <v>237947822</v>
      </c>
      <c r="T39" s="60">
        <v>264021553</v>
      </c>
      <c r="U39" s="60">
        <v>264021553</v>
      </c>
      <c r="V39" s="60">
        <v>264021553</v>
      </c>
      <c r="W39" s="60">
        <v>289210000</v>
      </c>
      <c r="X39" s="60">
        <v>-25188447</v>
      </c>
      <c r="Y39" s="61">
        <v>-8.71</v>
      </c>
      <c r="Z39" s="62">
        <v>289210000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25229788</v>
      </c>
      <c r="C42" s="19">
        <v>0</v>
      </c>
      <c r="D42" s="59">
        <v>23804351</v>
      </c>
      <c r="E42" s="60">
        <v>23804351</v>
      </c>
      <c r="F42" s="60">
        <v>24760847</v>
      </c>
      <c r="G42" s="60">
        <v>2266696</v>
      </c>
      <c r="H42" s="60">
        <v>2697577</v>
      </c>
      <c r="I42" s="60">
        <v>29725120</v>
      </c>
      <c r="J42" s="60">
        <v>10973496</v>
      </c>
      <c r="K42" s="60">
        <v>14867072</v>
      </c>
      <c r="L42" s="60">
        <v>3502289</v>
      </c>
      <c r="M42" s="60">
        <v>29342857</v>
      </c>
      <c r="N42" s="60">
        <v>-5559521</v>
      </c>
      <c r="O42" s="60">
        <v>-2104480</v>
      </c>
      <c r="P42" s="60">
        <v>11684292</v>
      </c>
      <c r="Q42" s="60">
        <v>4020291</v>
      </c>
      <c r="R42" s="60">
        <v>2781749</v>
      </c>
      <c r="S42" s="60">
        <v>2276668</v>
      </c>
      <c r="T42" s="60">
        <v>-471455</v>
      </c>
      <c r="U42" s="60">
        <v>4586962</v>
      </c>
      <c r="V42" s="60">
        <v>67675230</v>
      </c>
      <c r="W42" s="60">
        <v>23804351</v>
      </c>
      <c r="X42" s="60">
        <v>43870879</v>
      </c>
      <c r="Y42" s="61">
        <v>184.3</v>
      </c>
      <c r="Z42" s="62">
        <v>23804351</v>
      </c>
    </row>
    <row r="43" spans="1:26" ht="13.5">
      <c r="A43" s="58" t="s">
        <v>63</v>
      </c>
      <c r="B43" s="19">
        <v>-21181888</v>
      </c>
      <c r="C43" s="19">
        <v>0</v>
      </c>
      <c r="D43" s="59">
        <v>-28523676</v>
      </c>
      <c r="E43" s="60">
        <v>-28523676</v>
      </c>
      <c r="F43" s="60">
        <v>0</v>
      </c>
      <c r="G43" s="60">
        <v>-2232064</v>
      </c>
      <c r="H43" s="60">
        <v>-3082704</v>
      </c>
      <c r="I43" s="60">
        <v>-5314768</v>
      </c>
      <c r="J43" s="60">
        <v>-5839703</v>
      </c>
      <c r="K43" s="60">
        <v>-2033608</v>
      </c>
      <c r="L43" s="60">
        <v>-5307349</v>
      </c>
      <c r="M43" s="60">
        <v>-13180660</v>
      </c>
      <c r="N43" s="60">
        <v>-1115530</v>
      </c>
      <c r="O43" s="60">
        <v>-3450615</v>
      </c>
      <c r="P43" s="60">
        <v>-1240171</v>
      </c>
      <c r="Q43" s="60">
        <v>-5806316</v>
      </c>
      <c r="R43" s="60">
        <v>-1254957</v>
      </c>
      <c r="S43" s="60">
        <v>-1451819</v>
      </c>
      <c r="T43" s="60">
        <v>0</v>
      </c>
      <c r="U43" s="60">
        <v>-2706776</v>
      </c>
      <c r="V43" s="60">
        <v>-27008520</v>
      </c>
      <c r="W43" s="60">
        <v>-28523676</v>
      </c>
      <c r="X43" s="60">
        <v>1515156</v>
      </c>
      <c r="Y43" s="61">
        <v>-5.31</v>
      </c>
      <c r="Z43" s="62">
        <v>-28523676</v>
      </c>
    </row>
    <row r="44" spans="1:26" ht="13.5">
      <c r="A44" s="58" t="s">
        <v>64</v>
      </c>
      <c r="B44" s="19">
        <v>0</v>
      </c>
      <c r="C44" s="19">
        <v>0</v>
      </c>
      <c r="D44" s="59">
        <v>89760</v>
      </c>
      <c r="E44" s="60">
        <v>89760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89760</v>
      </c>
      <c r="X44" s="60">
        <v>-89760</v>
      </c>
      <c r="Y44" s="61">
        <v>-100</v>
      </c>
      <c r="Z44" s="62">
        <v>89760</v>
      </c>
    </row>
    <row r="45" spans="1:26" ht="13.5">
      <c r="A45" s="70" t="s">
        <v>65</v>
      </c>
      <c r="B45" s="22">
        <v>50184963</v>
      </c>
      <c r="C45" s="22">
        <v>0</v>
      </c>
      <c r="D45" s="99">
        <v>37509434</v>
      </c>
      <c r="E45" s="100">
        <v>37509434</v>
      </c>
      <c r="F45" s="100">
        <v>95815129</v>
      </c>
      <c r="G45" s="100">
        <v>95849761</v>
      </c>
      <c r="H45" s="100">
        <v>95464634</v>
      </c>
      <c r="I45" s="100">
        <v>95464634</v>
      </c>
      <c r="J45" s="100">
        <v>100598427</v>
      </c>
      <c r="K45" s="100">
        <v>113431891</v>
      </c>
      <c r="L45" s="100">
        <v>111626831</v>
      </c>
      <c r="M45" s="100">
        <v>111626831</v>
      </c>
      <c r="N45" s="100">
        <v>104951780</v>
      </c>
      <c r="O45" s="100">
        <v>99396685</v>
      </c>
      <c r="P45" s="100">
        <v>109840806</v>
      </c>
      <c r="Q45" s="100">
        <v>104951780</v>
      </c>
      <c r="R45" s="100">
        <v>111367598</v>
      </c>
      <c r="S45" s="100">
        <v>112192447</v>
      </c>
      <c r="T45" s="100">
        <v>111720992</v>
      </c>
      <c r="U45" s="100">
        <v>111720992</v>
      </c>
      <c r="V45" s="100">
        <v>111720992</v>
      </c>
      <c r="W45" s="100">
        <v>37509434</v>
      </c>
      <c r="X45" s="100">
        <v>74211558</v>
      </c>
      <c r="Y45" s="101">
        <v>197.85</v>
      </c>
      <c r="Z45" s="102">
        <v>37509434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2477308</v>
      </c>
      <c r="C49" s="52">
        <v>0</v>
      </c>
      <c r="D49" s="129">
        <v>633008</v>
      </c>
      <c r="E49" s="54">
        <v>549967</v>
      </c>
      <c r="F49" s="54">
        <v>0</v>
      </c>
      <c r="G49" s="54">
        <v>0</v>
      </c>
      <c r="H49" s="54">
        <v>0</v>
      </c>
      <c r="I49" s="54">
        <v>754584</v>
      </c>
      <c r="J49" s="54">
        <v>0</v>
      </c>
      <c r="K49" s="54">
        <v>0</v>
      </c>
      <c r="L49" s="54">
        <v>0</v>
      </c>
      <c r="M49" s="54">
        <v>448214</v>
      </c>
      <c r="N49" s="54">
        <v>0</v>
      </c>
      <c r="O49" s="54">
        <v>0</v>
      </c>
      <c r="P49" s="54">
        <v>0</v>
      </c>
      <c r="Q49" s="54">
        <v>2667385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7530466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1537628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1537628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67.83990127305793</v>
      </c>
      <c r="E58" s="7">
        <f t="shared" si="6"/>
        <v>67.83990127305793</v>
      </c>
      <c r="F58" s="7">
        <f t="shared" si="6"/>
        <v>69.40256968331627</v>
      </c>
      <c r="G58" s="7">
        <f t="shared" si="6"/>
        <v>98.16498958465351</v>
      </c>
      <c r="H58" s="7">
        <f t="shared" si="6"/>
        <v>100.00318350942119</v>
      </c>
      <c r="I58" s="7">
        <f t="shared" si="6"/>
        <v>91.45199644295359</v>
      </c>
      <c r="J58" s="7">
        <f t="shared" si="6"/>
        <v>106.33222199620562</v>
      </c>
      <c r="K58" s="7">
        <f t="shared" si="6"/>
        <v>100</v>
      </c>
      <c r="L58" s="7">
        <f t="shared" si="6"/>
        <v>100</v>
      </c>
      <c r="M58" s="7">
        <f t="shared" si="6"/>
        <v>102.54469317297234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46.72419372129187</v>
      </c>
      <c r="U58" s="7">
        <f t="shared" si="6"/>
        <v>72.88519459494673</v>
      </c>
      <c r="V58" s="7">
        <f t="shared" si="6"/>
        <v>90.72692124297375</v>
      </c>
      <c r="W58" s="7">
        <f t="shared" si="6"/>
        <v>67.83956991844259</v>
      </c>
      <c r="X58" s="7">
        <f t="shared" si="6"/>
        <v>0</v>
      </c>
      <c r="Y58" s="7">
        <f t="shared" si="6"/>
        <v>0</v>
      </c>
      <c r="Z58" s="8">
        <f t="shared" si="6"/>
        <v>67.83990127305793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49.19583639153933</v>
      </c>
      <c r="E59" s="10">
        <f t="shared" si="7"/>
        <v>49.19583639153933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33.55508529796886</v>
      </c>
      <c r="U59" s="10">
        <f t="shared" si="7"/>
        <v>63.044502999869835</v>
      </c>
      <c r="V59" s="10">
        <f t="shared" si="7"/>
        <v>88.755478120599</v>
      </c>
      <c r="W59" s="10">
        <f t="shared" si="7"/>
        <v>49.19626969424165</v>
      </c>
      <c r="X59" s="10">
        <f t="shared" si="7"/>
        <v>0</v>
      </c>
      <c r="Y59" s="10">
        <f t="shared" si="7"/>
        <v>0</v>
      </c>
      <c r="Z59" s="11">
        <f t="shared" si="7"/>
        <v>49.19583639153933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79.7285367825384</v>
      </c>
      <c r="E60" s="13">
        <f t="shared" si="7"/>
        <v>79.7285367825384</v>
      </c>
      <c r="F60" s="13">
        <f t="shared" si="7"/>
        <v>66.75828142624523</v>
      </c>
      <c r="G60" s="13">
        <f t="shared" si="7"/>
        <v>97.85640726631435</v>
      </c>
      <c r="H60" s="13">
        <f t="shared" si="7"/>
        <v>100.0046191990078</v>
      </c>
      <c r="I60" s="13">
        <f t="shared" si="7"/>
        <v>89.32644217812361</v>
      </c>
      <c r="J60" s="13">
        <f t="shared" si="7"/>
        <v>109.68132302308517</v>
      </c>
      <c r="K60" s="13">
        <f t="shared" si="7"/>
        <v>100</v>
      </c>
      <c r="L60" s="13">
        <f t="shared" si="7"/>
        <v>100</v>
      </c>
      <c r="M60" s="13">
        <f t="shared" si="7"/>
        <v>103.50422358190228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51.826834425911905</v>
      </c>
      <c r="U60" s="13">
        <f t="shared" si="7"/>
        <v>76.26322439559826</v>
      </c>
      <c r="V60" s="13">
        <f t="shared" si="7"/>
        <v>91.38200271915022</v>
      </c>
      <c r="W60" s="13">
        <f t="shared" si="7"/>
        <v>79.7274512707141</v>
      </c>
      <c r="X60" s="13">
        <f t="shared" si="7"/>
        <v>0</v>
      </c>
      <c r="Y60" s="13">
        <f t="shared" si="7"/>
        <v>0</v>
      </c>
      <c r="Z60" s="14">
        <f t="shared" si="7"/>
        <v>79.7285367825384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80.00103501035011</v>
      </c>
      <c r="E61" s="13">
        <f t="shared" si="7"/>
        <v>80.00103501035011</v>
      </c>
      <c r="F61" s="13">
        <f t="shared" si="7"/>
        <v>67.46484093998039</v>
      </c>
      <c r="G61" s="13">
        <f t="shared" si="7"/>
        <v>100</v>
      </c>
      <c r="H61" s="13">
        <f t="shared" si="7"/>
        <v>100.00488637349241</v>
      </c>
      <c r="I61" s="13">
        <f t="shared" si="7"/>
        <v>90.2045912625858</v>
      </c>
      <c r="J61" s="13">
        <f t="shared" si="7"/>
        <v>110.24619849422166</v>
      </c>
      <c r="K61" s="13">
        <f t="shared" si="7"/>
        <v>100</v>
      </c>
      <c r="L61" s="13">
        <f t="shared" si="7"/>
        <v>100</v>
      </c>
      <c r="M61" s="13">
        <f t="shared" si="7"/>
        <v>103.69895722703404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51.66705820563428</v>
      </c>
      <c r="U61" s="13">
        <f t="shared" si="7"/>
        <v>76.34773267802329</v>
      </c>
      <c r="V61" s="13">
        <f t="shared" si="7"/>
        <v>91.75816357521886</v>
      </c>
      <c r="W61" s="13">
        <f t="shared" si="7"/>
        <v>80.00001259996498</v>
      </c>
      <c r="X61" s="13">
        <f t="shared" si="7"/>
        <v>0</v>
      </c>
      <c r="Y61" s="13">
        <f t="shared" si="7"/>
        <v>0</v>
      </c>
      <c r="Z61" s="14">
        <f t="shared" si="7"/>
        <v>80.00103501035011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75.00140515222482</v>
      </c>
      <c r="E64" s="13">
        <f t="shared" si="7"/>
        <v>75.00140515222482</v>
      </c>
      <c r="F64" s="13">
        <f t="shared" si="7"/>
        <v>55.071155413453695</v>
      </c>
      <c r="G64" s="13">
        <f t="shared" si="7"/>
        <v>69.78080579614203</v>
      </c>
      <c r="H64" s="13">
        <f t="shared" si="7"/>
        <v>100</v>
      </c>
      <c r="I64" s="13">
        <f t="shared" si="7"/>
        <v>75.74263893253487</v>
      </c>
      <c r="J64" s="13">
        <f t="shared" si="7"/>
        <v>101.32856913727657</v>
      </c>
      <c r="K64" s="13">
        <f t="shared" si="7"/>
        <v>100</v>
      </c>
      <c r="L64" s="13">
        <f t="shared" si="7"/>
        <v>100</v>
      </c>
      <c r="M64" s="13">
        <f t="shared" si="7"/>
        <v>100.50034060745578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53.62186060585684</v>
      </c>
      <c r="U64" s="13">
        <f t="shared" si="7"/>
        <v>75.22690079221657</v>
      </c>
      <c r="V64" s="13">
        <f t="shared" si="7"/>
        <v>85.66768907902171</v>
      </c>
      <c r="W64" s="13">
        <f t="shared" si="7"/>
        <v>74.99929744363156</v>
      </c>
      <c r="X64" s="13">
        <f t="shared" si="7"/>
        <v>0</v>
      </c>
      <c r="Y64" s="13">
        <f t="shared" si="7"/>
        <v>0</v>
      </c>
      <c r="Z64" s="14">
        <f t="shared" si="7"/>
        <v>75.00140515222482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27938272</v>
      </c>
      <c r="C67" s="24"/>
      <c r="D67" s="25">
        <v>38490000</v>
      </c>
      <c r="E67" s="26">
        <v>38490000</v>
      </c>
      <c r="F67" s="26">
        <v>1519876</v>
      </c>
      <c r="G67" s="26">
        <v>1791107</v>
      </c>
      <c r="H67" s="26">
        <v>2512950</v>
      </c>
      <c r="I67" s="26">
        <v>5823933</v>
      </c>
      <c r="J67" s="26">
        <v>2708749</v>
      </c>
      <c r="K67" s="26">
        <v>2321419</v>
      </c>
      <c r="L67" s="26">
        <v>1710291</v>
      </c>
      <c r="M67" s="26">
        <v>6740459</v>
      </c>
      <c r="N67" s="26">
        <v>1580386</v>
      </c>
      <c r="O67" s="26">
        <v>2005265</v>
      </c>
      <c r="P67" s="26">
        <v>2638341</v>
      </c>
      <c r="Q67" s="26">
        <v>6223992</v>
      </c>
      <c r="R67" s="26">
        <v>1992393</v>
      </c>
      <c r="S67" s="26">
        <v>1904667</v>
      </c>
      <c r="T67" s="26">
        <v>4039143</v>
      </c>
      <c r="U67" s="26">
        <v>7936203</v>
      </c>
      <c r="V67" s="26">
        <v>26724587</v>
      </c>
      <c r="W67" s="26">
        <v>38490188</v>
      </c>
      <c r="X67" s="26"/>
      <c r="Y67" s="25"/>
      <c r="Z67" s="27">
        <v>38490000</v>
      </c>
    </row>
    <row r="68" spans="1:26" ht="13.5" hidden="1">
      <c r="A68" s="37" t="s">
        <v>31</v>
      </c>
      <c r="B68" s="19">
        <v>7361564</v>
      </c>
      <c r="C68" s="19"/>
      <c r="D68" s="20">
        <v>14987000</v>
      </c>
      <c r="E68" s="21">
        <v>14987000</v>
      </c>
      <c r="F68" s="21">
        <v>120902</v>
      </c>
      <c r="G68" s="21">
        <v>257840</v>
      </c>
      <c r="H68" s="21">
        <v>781048</v>
      </c>
      <c r="I68" s="21">
        <v>1159790</v>
      </c>
      <c r="J68" s="21">
        <v>937049</v>
      </c>
      <c r="K68" s="21">
        <v>536023</v>
      </c>
      <c r="L68" s="21">
        <v>372608</v>
      </c>
      <c r="M68" s="21">
        <v>1845680</v>
      </c>
      <c r="N68" s="21">
        <v>460964</v>
      </c>
      <c r="O68" s="21">
        <v>472000</v>
      </c>
      <c r="P68" s="21">
        <v>698857</v>
      </c>
      <c r="Q68" s="21">
        <v>1631821</v>
      </c>
      <c r="R68" s="21">
        <v>489836</v>
      </c>
      <c r="S68" s="21">
        <v>410265</v>
      </c>
      <c r="T68" s="21">
        <v>1127987</v>
      </c>
      <c r="U68" s="21">
        <v>2028088</v>
      </c>
      <c r="V68" s="21">
        <v>6665379</v>
      </c>
      <c r="W68" s="21">
        <v>14986868</v>
      </c>
      <c r="X68" s="21"/>
      <c r="Y68" s="20"/>
      <c r="Z68" s="23">
        <v>14987000</v>
      </c>
    </row>
    <row r="69" spans="1:26" ht="13.5" hidden="1">
      <c r="A69" s="38" t="s">
        <v>32</v>
      </c>
      <c r="B69" s="19">
        <v>20576708</v>
      </c>
      <c r="C69" s="19"/>
      <c r="D69" s="20">
        <v>23503000</v>
      </c>
      <c r="E69" s="21">
        <v>23503000</v>
      </c>
      <c r="F69" s="21">
        <v>1398974</v>
      </c>
      <c r="G69" s="21">
        <v>1533267</v>
      </c>
      <c r="H69" s="21">
        <v>1731902</v>
      </c>
      <c r="I69" s="21">
        <v>4664143</v>
      </c>
      <c r="J69" s="21">
        <v>1771700</v>
      </c>
      <c r="K69" s="21">
        <v>1785396</v>
      </c>
      <c r="L69" s="21">
        <v>1337683</v>
      </c>
      <c r="M69" s="21">
        <v>4894779</v>
      </c>
      <c r="N69" s="21">
        <v>1119422</v>
      </c>
      <c r="O69" s="21">
        <v>1533265</v>
      </c>
      <c r="P69" s="21">
        <v>1939484</v>
      </c>
      <c r="Q69" s="21">
        <v>4592171</v>
      </c>
      <c r="R69" s="21">
        <v>1502557</v>
      </c>
      <c r="S69" s="21">
        <v>1494402</v>
      </c>
      <c r="T69" s="21">
        <v>2911156</v>
      </c>
      <c r="U69" s="21">
        <v>5908115</v>
      </c>
      <c r="V69" s="21">
        <v>20059208</v>
      </c>
      <c r="W69" s="21">
        <v>23503320</v>
      </c>
      <c r="X69" s="21"/>
      <c r="Y69" s="20"/>
      <c r="Z69" s="23">
        <v>23503000</v>
      </c>
    </row>
    <row r="70" spans="1:26" ht="13.5" hidden="1">
      <c r="A70" s="39" t="s">
        <v>103</v>
      </c>
      <c r="B70" s="19">
        <v>19448963</v>
      </c>
      <c r="C70" s="19"/>
      <c r="D70" s="20">
        <v>22222000</v>
      </c>
      <c r="E70" s="21">
        <v>22222000</v>
      </c>
      <c r="F70" s="21">
        <v>1319219</v>
      </c>
      <c r="G70" s="21">
        <v>1424505</v>
      </c>
      <c r="H70" s="21">
        <v>1637206</v>
      </c>
      <c r="I70" s="21">
        <v>4380930</v>
      </c>
      <c r="J70" s="21">
        <v>1659474</v>
      </c>
      <c r="K70" s="21">
        <v>1673617</v>
      </c>
      <c r="L70" s="21">
        <v>1263691</v>
      </c>
      <c r="M70" s="21">
        <v>4596782</v>
      </c>
      <c r="N70" s="21">
        <v>1039637</v>
      </c>
      <c r="O70" s="21">
        <v>1472530</v>
      </c>
      <c r="P70" s="21">
        <v>1867773</v>
      </c>
      <c r="Q70" s="21">
        <v>4379940</v>
      </c>
      <c r="R70" s="21">
        <v>1380474</v>
      </c>
      <c r="S70" s="21">
        <v>1408970</v>
      </c>
      <c r="T70" s="21">
        <v>2673212</v>
      </c>
      <c r="U70" s="21">
        <v>5462656</v>
      </c>
      <c r="V70" s="21">
        <v>18820308</v>
      </c>
      <c r="W70" s="21">
        <v>22222284</v>
      </c>
      <c r="X70" s="21"/>
      <c r="Y70" s="20"/>
      <c r="Z70" s="23">
        <v>22222000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1127745</v>
      </c>
      <c r="C73" s="19"/>
      <c r="D73" s="20">
        <v>1281000</v>
      </c>
      <c r="E73" s="21">
        <v>1281000</v>
      </c>
      <c r="F73" s="21">
        <v>79755</v>
      </c>
      <c r="G73" s="21">
        <v>108762</v>
      </c>
      <c r="H73" s="21">
        <v>94696</v>
      </c>
      <c r="I73" s="21">
        <v>283213</v>
      </c>
      <c r="J73" s="21">
        <v>112226</v>
      </c>
      <c r="K73" s="21">
        <v>111779</v>
      </c>
      <c r="L73" s="21">
        <v>73992</v>
      </c>
      <c r="M73" s="21">
        <v>297997</v>
      </c>
      <c r="N73" s="21">
        <v>79785</v>
      </c>
      <c r="O73" s="21">
        <v>60735</v>
      </c>
      <c r="P73" s="21">
        <v>71711</v>
      </c>
      <c r="Q73" s="21">
        <v>212231</v>
      </c>
      <c r="R73" s="21">
        <v>122083</v>
      </c>
      <c r="S73" s="21">
        <v>85432</v>
      </c>
      <c r="T73" s="21">
        <v>237944</v>
      </c>
      <c r="U73" s="21">
        <v>445459</v>
      </c>
      <c r="V73" s="21">
        <v>1238900</v>
      </c>
      <c r="W73" s="21">
        <v>1281036</v>
      </c>
      <c r="X73" s="21"/>
      <c r="Y73" s="20"/>
      <c r="Z73" s="23">
        <v>1281000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>
        <v>27938272</v>
      </c>
      <c r="C76" s="32"/>
      <c r="D76" s="33">
        <v>26111578</v>
      </c>
      <c r="E76" s="34">
        <v>26111578</v>
      </c>
      <c r="F76" s="34">
        <v>1054833</v>
      </c>
      <c r="G76" s="34">
        <v>1758240</v>
      </c>
      <c r="H76" s="34">
        <v>2513030</v>
      </c>
      <c r="I76" s="34">
        <v>5326103</v>
      </c>
      <c r="J76" s="34">
        <v>2880273</v>
      </c>
      <c r="K76" s="34">
        <v>2321419</v>
      </c>
      <c r="L76" s="34">
        <v>1710291</v>
      </c>
      <c r="M76" s="34">
        <v>6911983</v>
      </c>
      <c r="N76" s="34">
        <v>1580386</v>
      </c>
      <c r="O76" s="34">
        <v>2005265</v>
      </c>
      <c r="P76" s="34">
        <v>2638341</v>
      </c>
      <c r="Q76" s="34">
        <v>6223992</v>
      </c>
      <c r="R76" s="34">
        <v>1992393</v>
      </c>
      <c r="S76" s="34">
        <v>1904667</v>
      </c>
      <c r="T76" s="34">
        <v>1887257</v>
      </c>
      <c r="U76" s="34">
        <v>5784317</v>
      </c>
      <c r="V76" s="34">
        <v>24246395</v>
      </c>
      <c r="W76" s="34">
        <v>26111578</v>
      </c>
      <c r="X76" s="34"/>
      <c r="Y76" s="33"/>
      <c r="Z76" s="35">
        <v>26111578</v>
      </c>
    </row>
    <row r="77" spans="1:26" ht="13.5" hidden="1">
      <c r="A77" s="37" t="s">
        <v>31</v>
      </c>
      <c r="B77" s="19">
        <v>7361564</v>
      </c>
      <c r="C77" s="19"/>
      <c r="D77" s="20">
        <v>7372980</v>
      </c>
      <c r="E77" s="21">
        <v>7372980</v>
      </c>
      <c r="F77" s="21">
        <v>120902</v>
      </c>
      <c r="G77" s="21">
        <v>257840</v>
      </c>
      <c r="H77" s="21">
        <v>781048</v>
      </c>
      <c r="I77" s="21">
        <v>1159790</v>
      </c>
      <c r="J77" s="21">
        <v>937049</v>
      </c>
      <c r="K77" s="21">
        <v>536023</v>
      </c>
      <c r="L77" s="21">
        <v>372608</v>
      </c>
      <c r="M77" s="21">
        <v>1845680</v>
      </c>
      <c r="N77" s="21">
        <v>460964</v>
      </c>
      <c r="O77" s="21">
        <v>472000</v>
      </c>
      <c r="P77" s="21">
        <v>698857</v>
      </c>
      <c r="Q77" s="21">
        <v>1631821</v>
      </c>
      <c r="R77" s="21">
        <v>489836</v>
      </c>
      <c r="S77" s="21">
        <v>410265</v>
      </c>
      <c r="T77" s="21">
        <v>378497</v>
      </c>
      <c r="U77" s="21">
        <v>1278598</v>
      </c>
      <c r="V77" s="21">
        <v>5915889</v>
      </c>
      <c r="W77" s="21">
        <v>7372980</v>
      </c>
      <c r="X77" s="21"/>
      <c r="Y77" s="20"/>
      <c r="Z77" s="23">
        <v>7372980</v>
      </c>
    </row>
    <row r="78" spans="1:26" ht="13.5" hidden="1">
      <c r="A78" s="38" t="s">
        <v>32</v>
      </c>
      <c r="B78" s="19">
        <v>20576708</v>
      </c>
      <c r="C78" s="19"/>
      <c r="D78" s="20">
        <v>18738598</v>
      </c>
      <c r="E78" s="21">
        <v>18738598</v>
      </c>
      <c r="F78" s="21">
        <v>933931</v>
      </c>
      <c r="G78" s="21">
        <v>1500400</v>
      </c>
      <c r="H78" s="21">
        <v>1731982</v>
      </c>
      <c r="I78" s="21">
        <v>4166313</v>
      </c>
      <c r="J78" s="21">
        <v>1943224</v>
      </c>
      <c r="K78" s="21">
        <v>1785396</v>
      </c>
      <c r="L78" s="21">
        <v>1337683</v>
      </c>
      <c r="M78" s="21">
        <v>5066303</v>
      </c>
      <c r="N78" s="21">
        <v>1119422</v>
      </c>
      <c r="O78" s="21">
        <v>1533265</v>
      </c>
      <c r="P78" s="21">
        <v>1939484</v>
      </c>
      <c r="Q78" s="21">
        <v>4592171</v>
      </c>
      <c r="R78" s="21">
        <v>1502557</v>
      </c>
      <c r="S78" s="21">
        <v>1494402</v>
      </c>
      <c r="T78" s="21">
        <v>1508760</v>
      </c>
      <c r="U78" s="21">
        <v>4505719</v>
      </c>
      <c r="V78" s="21">
        <v>18330506</v>
      </c>
      <c r="W78" s="21">
        <v>18738598</v>
      </c>
      <c r="X78" s="21"/>
      <c r="Y78" s="20"/>
      <c r="Z78" s="23">
        <v>18738598</v>
      </c>
    </row>
    <row r="79" spans="1:26" ht="13.5" hidden="1">
      <c r="A79" s="39" t="s">
        <v>103</v>
      </c>
      <c r="B79" s="19">
        <v>19448963</v>
      </c>
      <c r="C79" s="19"/>
      <c r="D79" s="20">
        <v>17777830</v>
      </c>
      <c r="E79" s="21">
        <v>17777830</v>
      </c>
      <c r="F79" s="21">
        <v>890009</v>
      </c>
      <c r="G79" s="21">
        <v>1424505</v>
      </c>
      <c r="H79" s="21">
        <v>1637286</v>
      </c>
      <c r="I79" s="21">
        <v>3951800</v>
      </c>
      <c r="J79" s="21">
        <v>1829507</v>
      </c>
      <c r="K79" s="21">
        <v>1673617</v>
      </c>
      <c r="L79" s="21">
        <v>1263691</v>
      </c>
      <c r="M79" s="21">
        <v>4766815</v>
      </c>
      <c r="N79" s="21">
        <v>1039637</v>
      </c>
      <c r="O79" s="21">
        <v>1472530</v>
      </c>
      <c r="P79" s="21">
        <v>1867773</v>
      </c>
      <c r="Q79" s="21">
        <v>4379940</v>
      </c>
      <c r="R79" s="21">
        <v>1380474</v>
      </c>
      <c r="S79" s="21">
        <v>1408970</v>
      </c>
      <c r="T79" s="21">
        <v>1381170</v>
      </c>
      <c r="U79" s="21">
        <v>4170614</v>
      </c>
      <c r="V79" s="21">
        <v>17269169</v>
      </c>
      <c r="W79" s="21">
        <v>17777830</v>
      </c>
      <c r="X79" s="21"/>
      <c r="Y79" s="20"/>
      <c r="Z79" s="23">
        <v>17777830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1127745</v>
      </c>
      <c r="C82" s="19"/>
      <c r="D82" s="20">
        <v>960768</v>
      </c>
      <c r="E82" s="21">
        <v>960768</v>
      </c>
      <c r="F82" s="21">
        <v>43922</v>
      </c>
      <c r="G82" s="21">
        <v>75895</v>
      </c>
      <c r="H82" s="21">
        <v>94696</v>
      </c>
      <c r="I82" s="21">
        <v>214513</v>
      </c>
      <c r="J82" s="21">
        <v>113717</v>
      </c>
      <c r="K82" s="21">
        <v>111779</v>
      </c>
      <c r="L82" s="21">
        <v>73992</v>
      </c>
      <c r="M82" s="21">
        <v>299488</v>
      </c>
      <c r="N82" s="21">
        <v>79785</v>
      </c>
      <c r="O82" s="21">
        <v>60735</v>
      </c>
      <c r="P82" s="21">
        <v>71711</v>
      </c>
      <c r="Q82" s="21">
        <v>212231</v>
      </c>
      <c r="R82" s="21">
        <v>122083</v>
      </c>
      <c r="S82" s="21">
        <v>85432</v>
      </c>
      <c r="T82" s="21">
        <v>127590</v>
      </c>
      <c r="U82" s="21">
        <v>335105</v>
      </c>
      <c r="V82" s="21">
        <v>1061337</v>
      </c>
      <c r="W82" s="21">
        <v>960768</v>
      </c>
      <c r="X82" s="21"/>
      <c r="Y82" s="20"/>
      <c r="Z82" s="23">
        <v>960768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4055000</v>
      </c>
      <c r="F5" s="358">
        <f t="shared" si="0"/>
        <v>4055000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4055000</v>
      </c>
      <c r="Y5" s="358">
        <f t="shared" si="0"/>
        <v>-4055000</v>
      </c>
      <c r="Z5" s="359">
        <f>+IF(X5&lt;&gt;0,+(Y5/X5)*100,0)</f>
        <v>-100</v>
      </c>
      <c r="AA5" s="360">
        <f>+AA6+AA8+AA11+AA13+AA15</f>
        <v>4055000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3655000</v>
      </c>
      <c r="F6" s="59">
        <f t="shared" si="1"/>
        <v>3655000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3655000</v>
      </c>
      <c r="Y6" s="59">
        <f t="shared" si="1"/>
        <v>-3655000</v>
      </c>
      <c r="Z6" s="61">
        <f>+IF(X6&lt;&gt;0,+(Y6/X6)*100,0)</f>
        <v>-100</v>
      </c>
      <c r="AA6" s="62">
        <f t="shared" si="1"/>
        <v>3655000</v>
      </c>
    </row>
    <row r="7" spans="1:27" ht="13.5">
      <c r="A7" s="291" t="s">
        <v>229</v>
      </c>
      <c r="B7" s="142"/>
      <c r="C7" s="60"/>
      <c r="D7" s="340"/>
      <c r="E7" s="60">
        <v>3655000</v>
      </c>
      <c r="F7" s="59">
        <v>3655000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3655000</v>
      </c>
      <c r="Y7" s="59">
        <v>-3655000</v>
      </c>
      <c r="Z7" s="61">
        <v>-100</v>
      </c>
      <c r="AA7" s="62">
        <v>3655000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400000</v>
      </c>
      <c r="F15" s="59">
        <f t="shared" si="5"/>
        <v>400000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400000</v>
      </c>
      <c r="Y15" s="59">
        <f t="shared" si="5"/>
        <v>-400000</v>
      </c>
      <c r="Z15" s="61">
        <f>+IF(X15&lt;&gt;0,+(Y15/X15)*100,0)</f>
        <v>-100</v>
      </c>
      <c r="AA15" s="62">
        <f>SUM(AA16:AA20)</f>
        <v>400000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400000</v>
      </c>
      <c r="F20" s="59">
        <v>400000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400000</v>
      </c>
      <c r="Y20" s="59">
        <v>-400000</v>
      </c>
      <c r="Z20" s="61">
        <v>-100</v>
      </c>
      <c r="AA20" s="62">
        <v>400000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90000</v>
      </c>
      <c r="F22" s="345">
        <f t="shared" si="6"/>
        <v>90000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90000</v>
      </c>
      <c r="Y22" s="345">
        <f t="shared" si="6"/>
        <v>-90000</v>
      </c>
      <c r="Z22" s="336">
        <f>+IF(X22&lt;&gt;0,+(Y22/X22)*100,0)</f>
        <v>-100</v>
      </c>
      <c r="AA22" s="350">
        <f>SUM(AA23:AA32)</f>
        <v>90000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>
        <v>90000</v>
      </c>
      <c r="F24" s="59">
        <v>90000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90000</v>
      </c>
      <c r="Y24" s="59">
        <v>-90000</v>
      </c>
      <c r="Z24" s="61">
        <v>-100</v>
      </c>
      <c r="AA24" s="62">
        <v>90000</v>
      </c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2677000</v>
      </c>
      <c r="F40" s="345">
        <f t="shared" si="9"/>
        <v>2677000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2677000</v>
      </c>
      <c r="Y40" s="345">
        <f t="shared" si="9"/>
        <v>-2677000</v>
      </c>
      <c r="Z40" s="336">
        <f>+IF(X40&lt;&gt;0,+(Y40/X40)*100,0)</f>
        <v>-100</v>
      </c>
      <c r="AA40" s="350">
        <f>SUM(AA41:AA49)</f>
        <v>2677000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2677000</v>
      </c>
      <c r="F49" s="53">
        <v>2677000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2677000</v>
      </c>
      <c r="Y49" s="53">
        <v>-2677000</v>
      </c>
      <c r="Z49" s="94">
        <v>-100</v>
      </c>
      <c r="AA49" s="95">
        <v>2677000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6822000</v>
      </c>
      <c r="F60" s="264">
        <f t="shared" si="14"/>
        <v>6822000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6822000</v>
      </c>
      <c r="Y60" s="264">
        <f t="shared" si="14"/>
        <v>-6822000</v>
      </c>
      <c r="Z60" s="337">
        <f>+IF(X60&lt;&gt;0,+(Y60/X60)*100,0)</f>
        <v>-100</v>
      </c>
      <c r="AA60" s="232">
        <f>+AA57+AA54+AA51+AA40+AA37+AA34+AA22+AA5</f>
        <v>6822000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52722334</v>
      </c>
      <c r="D5" s="153">
        <f>SUM(D6:D8)</f>
        <v>0</v>
      </c>
      <c r="E5" s="154">
        <f t="shared" si="0"/>
        <v>66243500</v>
      </c>
      <c r="F5" s="100">
        <f t="shared" si="0"/>
        <v>66243500</v>
      </c>
      <c r="G5" s="100">
        <f t="shared" si="0"/>
        <v>16972916</v>
      </c>
      <c r="H5" s="100">
        <f t="shared" si="0"/>
        <v>1175838</v>
      </c>
      <c r="I5" s="100">
        <f t="shared" si="0"/>
        <v>3973214</v>
      </c>
      <c r="J5" s="100">
        <f t="shared" si="0"/>
        <v>22121968</v>
      </c>
      <c r="K5" s="100">
        <f t="shared" si="0"/>
        <v>1805608</v>
      </c>
      <c r="L5" s="100">
        <f t="shared" si="0"/>
        <v>14544839</v>
      </c>
      <c r="M5" s="100">
        <f t="shared" si="0"/>
        <v>1644515</v>
      </c>
      <c r="N5" s="100">
        <f t="shared" si="0"/>
        <v>17994962</v>
      </c>
      <c r="O5" s="100">
        <f t="shared" si="0"/>
        <v>1418143</v>
      </c>
      <c r="P5" s="100">
        <f t="shared" si="0"/>
        <v>1705333</v>
      </c>
      <c r="Q5" s="100">
        <f t="shared" si="0"/>
        <v>11394649</v>
      </c>
      <c r="R5" s="100">
        <f t="shared" si="0"/>
        <v>14518125</v>
      </c>
      <c r="S5" s="100">
        <f t="shared" si="0"/>
        <v>1227981</v>
      </c>
      <c r="T5" s="100">
        <f t="shared" si="0"/>
        <v>1081214</v>
      </c>
      <c r="U5" s="100">
        <f t="shared" si="0"/>
        <v>3388431</v>
      </c>
      <c r="V5" s="100">
        <f t="shared" si="0"/>
        <v>5697626</v>
      </c>
      <c r="W5" s="100">
        <f t="shared" si="0"/>
        <v>60332681</v>
      </c>
      <c r="X5" s="100">
        <f t="shared" si="0"/>
        <v>66243927</v>
      </c>
      <c r="Y5" s="100">
        <f t="shared" si="0"/>
        <v>-5911246</v>
      </c>
      <c r="Z5" s="137">
        <f>+IF(X5&lt;&gt;0,+(Y5/X5)*100,0)</f>
        <v>-8.92345346615698</v>
      </c>
      <c r="AA5" s="153">
        <f>SUM(AA6:AA8)</f>
        <v>66243500</v>
      </c>
    </row>
    <row r="6" spans="1:27" ht="13.5">
      <c r="A6" s="138" t="s">
        <v>75</v>
      </c>
      <c r="B6" s="136"/>
      <c r="C6" s="155"/>
      <c r="D6" s="155"/>
      <c r="E6" s="156">
        <v>1857000</v>
      </c>
      <c r="F6" s="60">
        <v>1857000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1857000</v>
      </c>
      <c r="Y6" s="60">
        <v>-1857000</v>
      </c>
      <c r="Z6" s="140">
        <v>-100</v>
      </c>
      <c r="AA6" s="155">
        <v>1857000</v>
      </c>
    </row>
    <row r="7" spans="1:27" ht="13.5">
      <c r="A7" s="138" t="s">
        <v>76</v>
      </c>
      <c r="B7" s="136"/>
      <c r="C7" s="157">
        <v>52720334</v>
      </c>
      <c r="D7" s="157"/>
      <c r="E7" s="158">
        <v>64381500</v>
      </c>
      <c r="F7" s="159">
        <v>64381500</v>
      </c>
      <c r="G7" s="159">
        <v>16972116</v>
      </c>
      <c r="H7" s="159">
        <v>1175238</v>
      </c>
      <c r="I7" s="159">
        <v>3973214</v>
      </c>
      <c r="J7" s="159">
        <v>22120568</v>
      </c>
      <c r="K7" s="159">
        <v>1805408</v>
      </c>
      <c r="L7" s="159">
        <v>14544808</v>
      </c>
      <c r="M7" s="159">
        <v>1644315</v>
      </c>
      <c r="N7" s="159">
        <v>17994531</v>
      </c>
      <c r="O7" s="159">
        <v>1417743</v>
      </c>
      <c r="P7" s="159">
        <v>1705333</v>
      </c>
      <c r="Q7" s="159">
        <v>11394449</v>
      </c>
      <c r="R7" s="159">
        <v>14517525</v>
      </c>
      <c r="S7" s="159">
        <v>1227781</v>
      </c>
      <c r="T7" s="159">
        <v>1081014</v>
      </c>
      <c r="U7" s="159">
        <v>3388431</v>
      </c>
      <c r="V7" s="159">
        <v>5697226</v>
      </c>
      <c r="W7" s="159">
        <v>60329850</v>
      </c>
      <c r="X7" s="159">
        <v>64381623</v>
      </c>
      <c r="Y7" s="159">
        <v>-4051773</v>
      </c>
      <c r="Z7" s="141">
        <v>-6.29</v>
      </c>
      <c r="AA7" s="157">
        <v>64381500</v>
      </c>
    </row>
    <row r="8" spans="1:27" ht="13.5">
      <c r="A8" s="138" t="s">
        <v>77</v>
      </c>
      <c r="B8" s="136"/>
      <c r="C8" s="155">
        <v>2000</v>
      </c>
      <c r="D8" s="155"/>
      <c r="E8" s="156">
        <v>5000</v>
      </c>
      <c r="F8" s="60">
        <v>5000</v>
      </c>
      <c r="G8" s="60">
        <v>800</v>
      </c>
      <c r="H8" s="60">
        <v>600</v>
      </c>
      <c r="I8" s="60"/>
      <c r="J8" s="60">
        <v>1400</v>
      </c>
      <c r="K8" s="60">
        <v>200</v>
      </c>
      <c r="L8" s="60">
        <v>31</v>
      </c>
      <c r="M8" s="60">
        <v>200</v>
      </c>
      <c r="N8" s="60">
        <v>431</v>
      </c>
      <c r="O8" s="60">
        <v>400</v>
      </c>
      <c r="P8" s="60"/>
      <c r="Q8" s="60">
        <v>200</v>
      </c>
      <c r="R8" s="60">
        <v>600</v>
      </c>
      <c r="S8" s="60">
        <v>200</v>
      </c>
      <c r="T8" s="60">
        <v>200</v>
      </c>
      <c r="U8" s="60"/>
      <c r="V8" s="60">
        <v>400</v>
      </c>
      <c r="W8" s="60">
        <v>2831</v>
      </c>
      <c r="X8" s="60">
        <v>5304</v>
      </c>
      <c r="Y8" s="60">
        <v>-2473</v>
      </c>
      <c r="Z8" s="140">
        <v>-46.63</v>
      </c>
      <c r="AA8" s="155">
        <v>5000</v>
      </c>
    </row>
    <row r="9" spans="1:27" ht="13.5">
      <c r="A9" s="135" t="s">
        <v>78</v>
      </c>
      <c r="B9" s="136"/>
      <c r="C9" s="153">
        <f aca="true" t="shared" si="1" ref="C9:Y9">SUM(C10:C14)</f>
        <v>1263571</v>
      </c>
      <c r="D9" s="153">
        <f>SUM(D10:D14)</f>
        <v>0</v>
      </c>
      <c r="E9" s="154">
        <f t="shared" si="1"/>
        <v>1718000</v>
      </c>
      <c r="F9" s="100">
        <f t="shared" si="1"/>
        <v>1718000</v>
      </c>
      <c r="G9" s="100">
        <f t="shared" si="1"/>
        <v>26599</v>
      </c>
      <c r="H9" s="100">
        <f t="shared" si="1"/>
        <v>55592</v>
      </c>
      <c r="I9" s="100">
        <f t="shared" si="1"/>
        <v>29463</v>
      </c>
      <c r="J9" s="100">
        <f t="shared" si="1"/>
        <v>111654</v>
      </c>
      <c r="K9" s="100">
        <f t="shared" si="1"/>
        <v>36558</v>
      </c>
      <c r="L9" s="100">
        <f t="shared" si="1"/>
        <v>29701</v>
      </c>
      <c r="M9" s="100">
        <f t="shared" si="1"/>
        <v>23323</v>
      </c>
      <c r="N9" s="100">
        <f t="shared" si="1"/>
        <v>89582</v>
      </c>
      <c r="O9" s="100">
        <f t="shared" si="1"/>
        <v>29431</v>
      </c>
      <c r="P9" s="100">
        <f t="shared" si="1"/>
        <v>28928</v>
      </c>
      <c r="Q9" s="100">
        <f t="shared" si="1"/>
        <v>55299</v>
      </c>
      <c r="R9" s="100">
        <f t="shared" si="1"/>
        <v>113658</v>
      </c>
      <c r="S9" s="100">
        <f t="shared" si="1"/>
        <v>14246</v>
      </c>
      <c r="T9" s="100">
        <f t="shared" si="1"/>
        <v>44492</v>
      </c>
      <c r="U9" s="100">
        <f t="shared" si="1"/>
        <v>123505</v>
      </c>
      <c r="V9" s="100">
        <f t="shared" si="1"/>
        <v>182243</v>
      </c>
      <c r="W9" s="100">
        <f t="shared" si="1"/>
        <v>497137</v>
      </c>
      <c r="X9" s="100">
        <f t="shared" si="1"/>
        <v>1718168</v>
      </c>
      <c r="Y9" s="100">
        <f t="shared" si="1"/>
        <v>-1221031</v>
      </c>
      <c r="Z9" s="137">
        <f>+IF(X9&lt;&gt;0,+(Y9/X9)*100,0)</f>
        <v>-71.065867831318</v>
      </c>
      <c r="AA9" s="153">
        <f>SUM(AA10:AA14)</f>
        <v>1718000</v>
      </c>
    </row>
    <row r="10" spans="1:27" ht="13.5">
      <c r="A10" s="138" t="s">
        <v>79</v>
      </c>
      <c r="B10" s="136"/>
      <c r="C10" s="155">
        <v>1263571</v>
      </c>
      <c r="D10" s="155"/>
      <c r="E10" s="156">
        <v>1718000</v>
      </c>
      <c r="F10" s="60">
        <v>1718000</v>
      </c>
      <c r="G10" s="60">
        <v>26599</v>
      </c>
      <c r="H10" s="60">
        <v>55592</v>
      </c>
      <c r="I10" s="60">
        <v>29463</v>
      </c>
      <c r="J10" s="60">
        <v>111654</v>
      </c>
      <c r="K10" s="60">
        <v>36558</v>
      </c>
      <c r="L10" s="60">
        <v>29701</v>
      </c>
      <c r="M10" s="60">
        <v>23323</v>
      </c>
      <c r="N10" s="60">
        <v>89582</v>
      </c>
      <c r="O10" s="60">
        <v>29431</v>
      </c>
      <c r="P10" s="60">
        <v>28928</v>
      </c>
      <c r="Q10" s="60">
        <v>55299</v>
      </c>
      <c r="R10" s="60">
        <v>113658</v>
      </c>
      <c r="S10" s="60">
        <v>14246</v>
      </c>
      <c r="T10" s="60">
        <v>44492</v>
      </c>
      <c r="U10" s="60">
        <v>123505</v>
      </c>
      <c r="V10" s="60">
        <v>182243</v>
      </c>
      <c r="W10" s="60">
        <v>497137</v>
      </c>
      <c r="X10" s="60">
        <v>1718168</v>
      </c>
      <c r="Y10" s="60">
        <v>-1221031</v>
      </c>
      <c r="Z10" s="140">
        <v>-71.07</v>
      </c>
      <c r="AA10" s="155">
        <v>1718000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33201931</v>
      </c>
      <c r="D15" s="153">
        <f>SUM(D16:D18)</f>
        <v>0</v>
      </c>
      <c r="E15" s="154">
        <f t="shared" si="2"/>
        <v>35288000</v>
      </c>
      <c r="F15" s="100">
        <f t="shared" si="2"/>
        <v>35288000</v>
      </c>
      <c r="G15" s="100">
        <f t="shared" si="2"/>
        <v>1431049</v>
      </c>
      <c r="H15" s="100">
        <f t="shared" si="2"/>
        <v>2396120</v>
      </c>
      <c r="I15" s="100">
        <f t="shared" si="2"/>
        <v>3441366</v>
      </c>
      <c r="J15" s="100">
        <f t="shared" si="2"/>
        <v>7268535</v>
      </c>
      <c r="K15" s="100">
        <f t="shared" si="2"/>
        <v>2315405</v>
      </c>
      <c r="L15" s="100">
        <f t="shared" si="2"/>
        <v>1292716</v>
      </c>
      <c r="M15" s="100">
        <f t="shared" si="2"/>
        <v>9749025</v>
      </c>
      <c r="N15" s="100">
        <f t="shared" si="2"/>
        <v>13357146</v>
      </c>
      <c r="O15" s="100">
        <f t="shared" si="2"/>
        <v>1403105</v>
      </c>
      <c r="P15" s="100">
        <f t="shared" si="2"/>
        <v>185603</v>
      </c>
      <c r="Q15" s="100">
        <f t="shared" si="2"/>
        <v>4852634</v>
      </c>
      <c r="R15" s="100">
        <f t="shared" si="2"/>
        <v>6441342</v>
      </c>
      <c r="S15" s="100">
        <f t="shared" si="2"/>
        <v>3002420</v>
      </c>
      <c r="T15" s="100">
        <f t="shared" si="2"/>
        <v>4269004</v>
      </c>
      <c r="U15" s="100">
        <f t="shared" si="2"/>
        <v>4648197</v>
      </c>
      <c r="V15" s="100">
        <f t="shared" si="2"/>
        <v>11919621</v>
      </c>
      <c r="W15" s="100">
        <f t="shared" si="2"/>
        <v>38986644</v>
      </c>
      <c r="X15" s="100">
        <f t="shared" si="2"/>
        <v>35288328</v>
      </c>
      <c r="Y15" s="100">
        <f t="shared" si="2"/>
        <v>3698316</v>
      </c>
      <c r="Z15" s="137">
        <f>+IF(X15&lt;&gt;0,+(Y15/X15)*100,0)</f>
        <v>10.48028118532564</v>
      </c>
      <c r="AA15" s="153">
        <f>SUM(AA16:AA18)</f>
        <v>35288000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33201931</v>
      </c>
      <c r="D17" s="155"/>
      <c r="E17" s="156">
        <v>35288000</v>
      </c>
      <c r="F17" s="60">
        <v>35288000</v>
      </c>
      <c r="G17" s="60">
        <v>1431049</v>
      </c>
      <c r="H17" s="60">
        <v>2396120</v>
      </c>
      <c r="I17" s="60">
        <v>3441366</v>
      </c>
      <c r="J17" s="60">
        <v>7268535</v>
      </c>
      <c r="K17" s="60">
        <v>2315405</v>
      </c>
      <c r="L17" s="60">
        <v>1292716</v>
      </c>
      <c r="M17" s="60">
        <v>9749025</v>
      </c>
      <c r="N17" s="60">
        <v>13357146</v>
      </c>
      <c r="O17" s="60">
        <v>1403105</v>
      </c>
      <c r="P17" s="60">
        <v>185603</v>
      </c>
      <c r="Q17" s="60">
        <v>4852634</v>
      </c>
      <c r="R17" s="60">
        <v>6441342</v>
      </c>
      <c r="S17" s="60">
        <v>3002420</v>
      </c>
      <c r="T17" s="60">
        <v>4269004</v>
      </c>
      <c r="U17" s="60">
        <v>4648197</v>
      </c>
      <c r="V17" s="60">
        <v>11919621</v>
      </c>
      <c r="W17" s="60">
        <v>38986644</v>
      </c>
      <c r="X17" s="60">
        <v>35288328</v>
      </c>
      <c r="Y17" s="60">
        <v>3698316</v>
      </c>
      <c r="Z17" s="140">
        <v>10.48</v>
      </c>
      <c r="AA17" s="155">
        <v>35288000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23458349</v>
      </c>
      <c r="D19" s="153">
        <f>SUM(D20:D23)</f>
        <v>0</v>
      </c>
      <c r="E19" s="154">
        <f t="shared" si="3"/>
        <v>31301000</v>
      </c>
      <c r="F19" s="100">
        <f t="shared" si="3"/>
        <v>31301000</v>
      </c>
      <c r="G19" s="100">
        <f t="shared" si="3"/>
        <v>1572799</v>
      </c>
      <c r="H19" s="100">
        <f t="shared" si="3"/>
        <v>1559974</v>
      </c>
      <c r="I19" s="100">
        <f t="shared" si="3"/>
        <v>1731902</v>
      </c>
      <c r="J19" s="100">
        <f t="shared" si="3"/>
        <v>4864675</v>
      </c>
      <c r="K19" s="100">
        <f t="shared" si="3"/>
        <v>1771700</v>
      </c>
      <c r="L19" s="100">
        <f t="shared" si="3"/>
        <v>1785396</v>
      </c>
      <c r="M19" s="100">
        <f t="shared" si="3"/>
        <v>9337683</v>
      </c>
      <c r="N19" s="100">
        <f t="shared" si="3"/>
        <v>12894779</v>
      </c>
      <c r="O19" s="100">
        <f t="shared" si="3"/>
        <v>1193757</v>
      </c>
      <c r="P19" s="100">
        <f t="shared" si="3"/>
        <v>1577289</v>
      </c>
      <c r="Q19" s="100">
        <f t="shared" si="3"/>
        <v>1939484</v>
      </c>
      <c r="R19" s="100">
        <f t="shared" si="3"/>
        <v>4710530</v>
      </c>
      <c r="S19" s="100">
        <f t="shared" si="3"/>
        <v>1502557</v>
      </c>
      <c r="T19" s="100">
        <f t="shared" si="3"/>
        <v>1494402</v>
      </c>
      <c r="U19" s="100">
        <f t="shared" si="3"/>
        <v>2911156</v>
      </c>
      <c r="V19" s="100">
        <f t="shared" si="3"/>
        <v>5908115</v>
      </c>
      <c r="W19" s="100">
        <f t="shared" si="3"/>
        <v>28378099</v>
      </c>
      <c r="X19" s="100">
        <f t="shared" si="3"/>
        <v>31301220</v>
      </c>
      <c r="Y19" s="100">
        <f t="shared" si="3"/>
        <v>-2923121</v>
      </c>
      <c r="Z19" s="137">
        <f>+IF(X19&lt;&gt;0,+(Y19/X19)*100,0)</f>
        <v>-9.33868072873837</v>
      </c>
      <c r="AA19" s="153">
        <f>SUM(AA20:AA23)</f>
        <v>31301000</v>
      </c>
    </row>
    <row r="20" spans="1:27" ht="13.5">
      <c r="A20" s="138" t="s">
        <v>89</v>
      </c>
      <c r="B20" s="136"/>
      <c r="C20" s="155">
        <v>22330604</v>
      </c>
      <c r="D20" s="155"/>
      <c r="E20" s="156">
        <v>30020000</v>
      </c>
      <c r="F20" s="60">
        <v>30020000</v>
      </c>
      <c r="G20" s="60">
        <v>1493044</v>
      </c>
      <c r="H20" s="60">
        <v>1451212</v>
      </c>
      <c r="I20" s="60">
        <v>1637206</v>
      </c>
      <c r="J20" s="60">
        <v>4581462</v>
      </c>
      <c r="K20" s="60">
        <v>1659474</v>
      </c>
      <c r="L20" s="60">
        <v>1673617</v>
      </c>
      <c r="M20" s="60">
        <v>9263691</v>
      </c>
      <c r="N20" s="60">
        <v>12596782</v>
      </c>
      <c r="O20" s="60">
        <v>1113972</v>
      </c>
      <c r="P20" s="60">
        <v>1516554</v>
      </c>
      <c r="Q20" s="60">
        <v>1867773</v>
      </c>
      <c r="R20" s="60">
        <v>4498299</v>
      </c>
      <c r="S20" s="60">
        <v>1380474</v>
      </c>
      <c r="T20" s="60">
        <v>1408970</v>
      </c>
      <c r="U20" s="60">
        <v>2673212</v>
      </c>
      <c r="V20" s="60">
        <v>5462656</v>
      </c>
      <c r="W20" s="60">
        <v>27139199</v>
      </c>
      <c r="X20" s="60">
        <v>30020184</v>
      </c>
      <c r="Y20" s="60">
        <v>-2880985</v>
      </c>
      <c r="Z20" s="140">
        <v>-9.6</v>
      </c>
      <c r="AA20" s="155">
        <v>30020000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1127745</v>
      </c>
      <c r="D23" s="155"/>
      <c r="E23" s="156">
        <v>1281000</v>
      </c>
      <c r="F23" s="60">
        <v>1281000</v>
      </c>
      <c r="G23" s="60">
        <v>79755</v>
      </c>
      <c r="H23" s="60">
        <v>108762</v>
      </c>
      <c r="I23" s="60">
        <v>94696</v>
      </c>
      <c r="J23" s="60">
        <v>283213</v>
      </c>
      <c r="K23" s="60">
        <v>112226</v>
      </c>
      <c r="L23" s="60">
        <v>111779</v>
      </c>
      <c r="M23" s="60">
        <v>73992</v>
      </c>
      <c r="N23" s="60">
        <v>297997</v>
      </c>
      <c r="O23" s="60">
        <v>79785</v>
      </c>
      <c r="P23" s="60">
        <v>60735</v>
      </c>
      <c r="Q23" s="60">
        <v>71711</v>
      </c>
      <c r="R23" s="60">
        <v>212231</v>
      </c>
      <c r="S23" s="60">
        <v>122083</v>
      </c>
      <c r="T23" s="60">
        <v>85432</v>
      </c>
      <c r="U23" s="60">
        <v>237944</v>
      </c>
      <c r="V23" s="60">
        <v>445459</v>
      </c>
      <c r="W23" s="60">
        <v>1238900</v>
      </c>
      <c r="X23" s="60">
        <v>1281036</v>
      </c>
      <c r="Y23" s="60">
        <v>-42136</v>
      </c>
      <c r="Z23" s="140">
        <v>-3.29</v>
      </c>
      <c r="AA23" s="155">
        <v>1281000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110646185</v>
      </c>
      <c r="D25" s="168">
        <f>+D5+D9+D15+D19+D24</f>
        <v>0</v>
      </c>
      <c r="E25" s="169">
        <f t="shared" si="4"/>
        <v>134550500</v>
      </c>
      <c r="F25" s="73">
        <f t="shared" si="4"/>
        <v>134550500</v>
      </c>
      <c r="G25" s="73">
        <f t="shared" si="4"/>
        <v>20003363</v>
      </c>
      <c r="H25" s="73">
        <f t="shared" si="4"/>
        <v>5187524</v>
      </c>
      <c r="I25" s="73">
        <f t="shared" si="4"/>
        <v>9175945</v>
      </c>
      <c r="J25" s="73">
        <f t="shared" si="4"/>
        <v>34366832</v>
      </c>
      <c r="K25" s="73">
        <f t="shared" si="4"/>
        <v>5929271</v>
      </c>
      <c r="L25" s="73">
        <f t="shared" si="4"/>
        <v>17652652</v>
      </c>
      <c r="M25" s="73">
        <f t="shared" si="4"/>
        <v>20754546</v>
      </c>
      <c r="N25" s="73">
        <f t="shared" si="4"/>
        <v>44336469</v>
      </c>
      <c r="O25" s="73">
        <f t="shared" si="4"/>
        <v>4044436</v>
      </c>
      <c r="P25" s="73">
        <f t="shared" si="4"/>
        <v>3497153</v>
      </c>
      <c r="Q25" s="73">
        <f t="shared" si="4"/>
        <v>18242066</v>
      </c>
      <c r="R25" s="73">
        <f t="shared" si="4"/>
        <v>25783655</v>
      </c>
      <c r="S25" s="73">
        <f t="shared" si="4"/>
        <v>5747204</v>
      </c>
      <c r="T25" s="73">
        <f t="shared" si="4"/>
        <v>6889112</v>
      </c>
      <c r="U25" s="73">
        <f t="shared" si="4"/>
        <v>11071289</v>
      </c>
      <c r="V25" s="73">
        <f t="shared" si="4"/>
        <v>23707605</v>
      </c>
      <c r="W25" s="73">
        <f t="shared" si="4"/>
        <v>128194561</v>
      </c>
      <c r="X25" s="73">
        <f t="shared" si="4"/>
        <v>134551643</v>
      </c>
      <c r="Y25" s="73">
        <f t="shared" si="4"/>
        <v>-6357082</v>
      </c>
      <c r="Z25" s="170">
        <f>+IF(X25&lt;&gt;0,+(Y25/X25)*100,0)</f>
        <v>-4.724640932106642</v>
      </c>
      <c r="AA25" s="168">
        <f>+AA5+AA9+AA15+AA19+AA24</f>
        <v>134550500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37927759</v>
      </c>
      <c r="D28" s="153">
        <f>SUM(D29:D31)</f>
        <v>0</v>
      </c>
      <c r="E28" s="154">
        <f t="shared" si="5"/>
        <v>47770000</v>
      </c>
      <c r="F28" s="100">
        <f t="shared" si="5"/>
        <v>47770000</v>
      </c>
      <c r="G28" s="100">
        <f t="shared" si="5"/>
        <v>1996300</v>
      </c>
      <c r="H28" s="100">
        <f t="shared" si="5"/>
        <v>1949081</v>
      </c>
      <c r="I28" s="100">
        <f t="shared" si="5"/>
        <v>2536066</v>
      </c>
      <c r="J28" s="100">
        <f t="shared" si="5"/>
        <v>6481447</v>
      </c>
      <c r="K28" s="100">
        <f t="shared" si="5"/>
        <v>1653339</v>
      </c>
      <c r="L28" s="100">
        <f t="shared" si="5"/>
        <v>1638435</v>
      </c>
      <c r="M28" s="100">
        <f t="shared" si="5"/>
        <v>3011787</v>
      </c>
      <c r="N28" s="100">
        <f t="shared" si="5"/>
        <v>6303561</v>
      </c>
      <c r="O28" s="100">
        <f t="shared" si="5"/>
        <v>2633275</v>
      </c>
      <c r="P28" s="100">
        <f t="shared" si="5"/>
        <v>1829276</v>
      </c>
      <c r="Q28" s="100">
        <f t="shared" si="5"/>
        <v>1916193</v>
      </c>
      <c r="R28" s="100">
        <f t="shared" si="5"/>
        <v>6378744</v>
      </c>
      <c r="S28" s="100">
        <f t="shared" si="5"/>
        <v>1873986</v>
      </c>
      <c r="T28" s="100">
        <f t="shared" si="5"/>
        <v>2167347</v>
      </c>
      <c r="U28" s="100">
        <f t="shared" si="5"/>
        <v>3728542</v>
      </c>
      <c r="V28" s="100">
        <f t="shared" si="5"/>
        <v>7769875</v>
      </c>
      <c r="W28" s="100">
        <f t="shared" si="5"/>
        <v>26933627</v>
      </c>
      <c r="X28" s="100">
        <f t="shared" si="5"/>
        <v>47769920</v>
      </c>
      <c r="Y28" s="100">
        <f t="shared" si="5"/>
        <v>-20836293</v>
      </c>
      <c r="Z28" s="137">
        <f>+IF(X28&lt;&gt;0,+(Y28/X28)*100,0)</f>
        <v>-43.61801945659528</v>
      </c>
      <c r="AA28" s="153">
        <f>SUM(AA29:AA31)</f>
        <v>47770000</v>
      </c>
    </row>
    <row r="29" spans="1:27" ht="13.5">
      <c r="A29" s="138" t="s">
        <v>75</v>
      </c>
      <c r="B29" s="136"/>
      <c r="C29" s="155">
        <v>7567577</v>
      </c>
      <c r="D29" s="155"/>
      <c r="E29" s="156">
        <v>11148000</v>
      </c>
      <c r="F29" s="60">
        <v>11148000</v>
      </c>
      <c r="G29" s="60">
        <v>491366</v>
      </c>
      <c r="H29" s="60">
        <v>581754</v>
      </c>
      <c r="I29" s="60">
        <v>1094069</v>
      </c>
      <c r="J29" s="60">
        <v>2167189</v>
      </c>
      <c r="K29" s="60">
        <v>463880</v>
      </c>
      <c r="L29" s="60">
        <v>653434</v>
      </c>
      <c r="M29" s="60">
        <v>835465</v>
      </c>
      <c r="N29" s="60">
        <v>1952779</v>
      </c>
      <c r="O29" s="60">
        <v>697746</v>
      </c>
      <c r="P29" s="60">
        <v>561819</v>
      </c>
      <c r="Q29" s="60">
        <v>711584</v>
      </c>
      <c r="R29" s="60">
        <v>1971149</v>
      </c>
      <c r="S29" s="60">
        <v>645847</v>
      </c>
      <c r="T29" s="60">
        <v>875460</v>
      </c>
      <c r="U29" s="60">
        <v>1934192</v>
      </c>
      <c r="V29" s="60">
        <v>3455499</v>
      </c>
      <c r="W29" s="60">
        <v>9546616</v>
      </c>
      <c r="X29" s="60">
        <v>11147784</v>
      </c>
      <c r="Y29" s="60">
        <v>-1601168</v>
      </c>
      <c r="Z29" s="140">
        <v>-14.36</v>
      </c>
      <c r="AA29" s="155">
        <v>11148000</v>
      </c>
    </row>
    <row r="30" spans="1:27" ht="13.5">
      <c r="A30" s="138" t="s">
        <v>76</v>
      </c>
      <c r="B30" s="136"/>
      <c r="C30" s="157">
        <v>21480035</v>
      </c>
      <c r="D30" s="157"/>
      <c r="E30" s="158">
        <v>26122000</v>
      </c>
      <c r="F30" s="159">
        <v>26122000</v>
      </c>
      <c r="G30" s="159">
        <v>1018618</v>
      </c>
      <c r="H30" s="159">
        <v>806908</v>
      </c>
      <c r="I30" s="159">
        <v>605060</v>
      </c>
      <c r="J30" s="159">
        <v>2430586</v>
      </c>
      <c r="K30" s="159">
        <v>569056</v>
      </c>
      <c r="L30" s="159">
        <v>520690</v>
      </c>
      <c r="M30" s="159">
        <v>1068121</v>
      </c>
      <c r="N30" s="159">
        <v>2157867</v>
      </c>
      <c r="O30" s="159">
        <v>1182118</v>
      </c>
      <c r="P30" s="159">
        <v>757185</v>
      </c>
      <c r="Q30" s="159">
        <v>585092</v>
      </c>
      <c r="R30" s="159">
        <v>2524395</v>
      </c>
      <c r="S30" s="159">
        <v>687432</v>
      </c>
      <c r="T30" s="159">
        <v>655581</v>
      </c>
      <c r="U30" s="159">
        <v>1189768</v>
      </c>
      <c r="V30" s="159">
        <v>2532781</v>
      </c>
      <c r="W30" s="159">
        <v>9645629</v>
      </c>
      <c r="X30" s="159">
        <v>26122028</v>
      </c>
      <c r="Y30" s="159">
        <v>-16476399</v>
      </c>
      <c r="Z30" s="141">
        <v>-63.07</v>
      </c>
      <c r="AA30" s="157">
        <v>26122000</v>
      </c>
    </row>
    <row r="31" spans="1:27" ht="13.5">
      <c r="A31" s="138" t="s">
        <v>77</v>
      </c>
      <c r="B31" s="136"/>
      <c r="C31" s="155">
        <v>8880147</v>
      </c>
      <c r="D31" s="155"/>
      <c r="E31" s="156">
        <v>10500000</v>
      </c>
      <c r="F31" s="60">
        <v>10500000</v>
      </c>
      <c r="G31" s="60">
        <v>486316</v>
      </c>
      <c r="H31" s="60">
        <v>560419</v>
      </c>
      <c r="I31" s="60">
        <v>836937</v>
      </c>
      <c r="J31" s="60">
        <v>1883672</v>
      </c>
      <c r="K31" s="60">
        <v>620403</v>
      </c>
      <c r="L31" s="60">
        <v>464311</v>
      </c>
      <c r="M31" s="60">
        <v>1108201</v>
      </c>
      <c r="N31" s="60">
        <v>2192915</v>
      </c>
      <c r="O31" s="60">
        <v>753411</v>
      </c>
      <c r="P31" s="60">
        <v>510272</v>
      </c>
      <c r="Q31" s="60">
        <v>619517</v>
      </c>
      <c r="R31" s="60">
        <v>1883200</v>
      </c>
      <c r="S31" s="60">
        <v>540707</v>
      </c>
      <c r="T31" s="60">
        <v>636306</v>
      </c>
      <c r="U31" s="60">
        <v>604582</v>
      </c>
      <c r="V31" s="60">
        <v>1781595</v>
      </c>
      <c r="W31" s="60">
        <v>7741382</v>
      </c>
      <c r="X31" s="60">
        <v>10500108</v>
      </c>
      <c r="Y31" s="60">
        <v>-2758726</v>
      </c>
      <c r="Z31" s="140">
        <v>-26.27</v>
      </c>
      <c r="AA31" s="155">
        <v>10500000</v>
      </c>
    </row>
    <row r="32" spans="1:27" ht="13.5">
      <c r="A32" s="135" t="s">
        <v>78</v>
      </c>
      <c r="B32" s="136"/>
      <c r="C32" s="153">
        <f aca="true" t="shared" si="6" ref="C32:Y32">SUM(C33:C37)</f>
        <v>13438983</v>
      </c>
      <c r="D32" s="153">
        <f>SUM(D33:D37)</f>
        <v>0</v>
      </c>
      <c r="E32" s="154">
        <f t="shared" si="6"/>
        <v>18477327</v>
      </c>
      <c r="F32" s="100">
        <f t="shared" si="6"/>
        <v>18477327</v>
      </c>
      <c r="G32" s="100">
        <f t="shared" si="6"/>
        <v>827019</v>
      </c>
      <c r="H32" s="100">
        <f t="shared" si="6"/>
        <v>1547488</v>
      </c>
      <c r="I32" s="100">
        <f t="shared" si="6"/>
        <v>1158995</v>
      </c>
      <c r="J32" s="100">
        <f t="shared" si="6"/>
        <v>3533502</v>
      </c>
      <c r="K32" s="100">
        <f t="shared" si="6"/>
        <v>978419</v>
      </c>
      <c r="L32" s="100">
        <f t="shared" si="6"/>
        <v>928788</v>
      </c>
      <c r="M32" s="100">
        <f t="shared" si="6"/>
        <v>2186225</v>
      </c>
      <c r="N32" s="100">
        <f t="shared" si="6"/>
        <v>4093432</v>
      </c>
      <c r="O32" s="100">
        <f t="shared" si="6"/>
        <v>4053818</v>
      </c>
      <c r="P32" s="100">
        <f t="shared" si="6"/>
        <v>1041133</v>
      </c>
      <c r="Q32" s="100">
        <f t="shared" si="6"/>
        <v>1543550</v>
      </c>
      <c r="R32" s="100">
        <f t="shared" si="6"/>
        <v>6638501</v>
      </c>
      <c r="S32" s="100">
        <f t="shared" si="6"/>
        <v>1097009</v>
      </c>
      <c r="T32" s="100">
        <f t="shared" si="6"/>
        <v>1393149</v>
      </c>
      <c r="U32" s="100">
        <f t="shared" si="6"/>
        <v>1403726</v>
      </c>
      <c r="V32" s="100">
        <f t="shared" si="6"/>
        <v>3893884</v>
      </c>
      <c r="W32" s="100">
        <f t="shared" si="6"/>
        <v>18159319</v>
      </c>
      <c r="X32" s="100">
        <f t="shared" si="6"/>
        <v>18477620</v>
      </c>
      <c r="Y32" s="100">
        <f t="shared" si="6"/>
        <v>-318301</v>
      </c>
      <c r="Z32" s="137">
        <f>+IF(X32&lt;&gt;0,+(Y32/X32)*100,0)</f>
        <v>-1.7226298625039371</v>
      </c>
      <c r="AA32" s="153">
        <f>SUM(AA33:AA37)</f>
        <v>18477327</v>
      </c>
    </row>
    <row r="33" spans="1:27" ht="13.5">
      <c r="A33" s="138" t="s">
        <v>79</v>
      </c>
      <c r="B33" s="136"/>
      <c r="C33" s="155">
        <v>13299631</v>
      </c>
      <c r="D33" s="155"/>
      <c r="E33" s="156">
        <v>18307327</v>
      </c>
      <c r="F33" s="60">
        <v>18307327</v>
      </c>
      <c r="G33" s="60">
        <v>827019</v>
      </c>
      <c r="H33" s="60">
        <v>1547488</v>
      </c>
      <c r="I33" s="60">
        <v>1158995</v>
      </c>
      <c r="J33" s="60">
        <v>3533502</v>
      </c>
      <c r="K33" s="60">
        <v>978419</v>
      </c>
      <c r="L33" s="60">
        <v>928788</v>
      </c>
      <c r="M33" s="60">
        <v>2185202</v>
      </c>
      <c r="N33" s="60">
        <v>4092409</v>
      </c>
      <c r="O33" s="60">
        <v>4053818</v>
      </c>
      <c r="P33" s="60">
        <v>1027053</v>
      </c>
      <c r="Q33" s="60">
        <v>1513390</v>
      </c>
      <c r="R33" s="60">
        <v>6594261</v>
      </c>
      <c r="S33" s="60">
        <v>1096422</v>
      </c>
      <c r="T33" s="60">
        <v>1393149</v>
      </c>
      <c r="U33" s="60">
        <v>1403726</v>
      </c>
      <c r="V33" s="60">
        <v>3893297</v>
      </c>
      <c r="W33" s="60">
        <v>18113469</v>
      </c>
      <c r="X33" s="60">
        <v>18307616</v>
      </c>
      <c r="Y33" s="60">
        <v>-194147</v>
      </c>
      <c r="Z33" s="140">
        <v>-1.06</v>
      </c>
      <c r="AA33" s="155">
        <v>18307327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139352</v>
      </c>
      <c r="D35" s="155"/>
      <c r="E35" s="156">
        <v>170000</v>
      </c>
      <c r="F35" s="60">
        <v>170000</v>
      </c>
      <c r="G35" s="60"/>
      <c r="H35" s="60"/>
      <c r="I35" s="60"/>
      <c r="J35" s="60"/>
      <c r="K35" s="60"/>
      <c r="L35" s="60"/>
      <c r="M35" s="60">
        <v>1023</v>
      </c>
      <c r="N35" s="60">
        <v>1023</v>
      </c>
      <c r="O35" s="60"/>
      <c r="P35" s="60">
        <v>14080</v>
      </c>
      <c r="Q35" s="60">
        <v>30160</v>
      </c>
      <c r="R35" s="60">
        <v>44240</v>
      </c>
      <c r="S35" s="60">
        <v>587</v>
      </c>
      <c r="T35" s="60"/>
      <c r="U35" s="60"/>
      <c r="V35" s="60">
        <v>587</v>
      </c>
      <c r="W35" s="60">
        <v>45850</v>
      </c>
      <c r="X35" s="60">
        <v>170004</v>
      </c>
      <c r="Y35" s="60">
        <v>-124154</v>
      </c>
      <c r="Z35" s="140">
        <v>-73.03</v>
      </c>
      <c r="AA35" s="155">
        <v>170000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7844616</v>
      </c>
      <c r="D38" s="153">
        <f>SUM(D39:D41)</f>
        <v>0</v>
      </c>
      <c r="E38" s="154">
        <f t="shared" si="7"/>
        <v>12090575</v>
      </c>
      <c r="F38" s="100">
        <f t="shared" si="7"/>
        <v>12090575</v>
      </c>
      <c r="G38" s="100">
        <f t="shared" si="7"/>
        <v>413981</v>
      </c>
      <c r="H38" s="100">
        <f t="shared" si="7"/>
        <v>580789</v>
      </c>
      <c r="I38" s="100">
        <f t="shared" si="7"/>
        <v>672336</v>
      </c>
      <c r="J38" s="100">
        <f t="shared" si="7"/>
        <v>1667106</v>
      </c>
      <c r="K38" s="100">
        <f t="shared" si="7"/>
        <v>652594</v>
      </c>
      <c r="L38" s="100">
        <f t="shared" si="7"/>
        <v>1199926</v>
      </c>
      <c r="M38" s="100">
        <f t="shared" si="7"/>
        <v>1032573</v>
      </c>
      <c r="N38" s="100">
        <f t="shared" si="7"/>
        <v>2885093</v>
      </c>
      <c r="O38" s="100">
        <f t="shared" si="7"/>
        <v>1265304</v>
      </c>
      <c r="P38" s="100">
        <f t="shared" si="7"/>
        <v>2105838</v>
      </c>
      <c r="Q38" s="100">
        <f t="shared" si="7"/>
        <v>1067121</v>
      </c>
      <c r="R38" s="100">
        <f t="shared" si="7"/>
        <v>4438263</v>
      </c>
      <c r="S38" s="100">
        <f t="shared" si="7"/>
        <v>646886</v>
      </c>
      <c r="T38" s="100">
        <f t="shared" si="7"/>
        <v>663923</v>
      </c>
      <c r="U38" s="100">
        <f t="shared" si="7"/>
        <v>784502</v>
      </c>
      <c r="V38" s="100">
        <f t="shared" si="7"/>
        <v>2095311</v>
      </c>
      <c r="W38" s="100">
        <f t="shared" si="7"/>
        <v>11085773</v>
      </c>
      <c r="X38" s="100">
        <f t="shared" si="7"/>
        <v>12090576</v>
      </c>
      <c r="Y38" s="100">
        <f t="shared" si="7"/>
        <v>-1004803</v>
      </c>
      <c r="Z38" s="137">
        <f>+IF(X38&lt;&gt;0,+(Y38/X38)*100,0)</f>
        <v>-8.310629700355053</v>
      </c>
      <c r="AA38" s="153">
        <f>SUM(AA39:AA41)</f>
        <v>12090575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7844616</v>
      </c>
      <c r="D40" s="155"/>
      <c r="E40" s="156">
        <v>12090575</v>
      </c>
      <c r="F40" s="60">
        <v>12090575</v>
      </c>
      <c r="G40" s="60">
        <v>413981</v>
      </c>
      <c r="H40" s="60">
        <v>580789</v>
      </c>
      <c r="I40" s="60">
        <v>672336</v>
      </c>
      <c r="J40" s="60">
        <v>1667106</v>
      </c>
      <c r="K40" s="60">
        <v>652594</v>
      </c>
      <c r="L40" s="60">
        <v>1199926</v>
      </c>
      <c r="M40" s="60">
        <v>1032573</v>
      </c>
      <c r="N40" s="60">
        <v>2885093</v>
      </c>
      <c r="O40" s="60">
        <v>1265304</v>
      </c>
      <c r="P40" s="60">
        <v>2105838</v>
      </c>
      <c r="Q40" s="60">
        <v>1067121</v>
      </c>
      <c r="R40" s="60">
        <v>4438263</v>
      </c>
      <c r="S40" s="60">
        <v>646886</v>
      </c>
      <c r="T40" s="60">
        <v>663923</v>
      </c>
      <c r="U40" s="60">
        <v>784502</v>
      </c>
      <c r="V40" s="60">
        <v>2095311</v>
      </c>
      <c r="W40" s="60">
        <v>11085773</v>
      </c>
      <c r="X40" s="60">
        <v>12090576</v>
      </c>
      <c r="Y40" s="60">
        <v>-1004803</v>
      </c>
      <c r="Z40" s="140">
        <v>-8.31</v>
      </c>
      <c r="AA40" s="155">
        <v>12090575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26157904</v>
      </c>
      <c r="D42" s="153">
        <f>SUM(D43:D46)</f>
        <v>0</v>
      </c>
      <c r="E42" s="154">
        <f t="shared" si="8"/>
        <v>26753457</v>
      </c>
      <c r="F42" s="100">
        <f t="shared" si="8"/>
        <v>26753457</v>
      </c>
      <c r="G42" s="100">
        <f t="shared" si="8"/>
        <v>2337894</v>
      </c>
      <c r="H42" s="100">
        <f t="shared" si="8"/>
        <v>2449160</v>
      </c>
      <c r="I42" s="100">
        <f t="shared" si="8"/>
        <v>2398451</v>
      </c>
      <c r="J42" s="100">
        <f t="shared" si="8"/>
        <v>7185505</v>
      </c>
      <c r="K42" s="100">
        <f t="shared" si="8"/>
        <v>1959886</v>
      </c>
      <c r="L42" s="100">
        <f t="shared" si="8"/>
        <v>2445728</v>
      </c>
      <c r="M42" s="100">
        <f t="shared" si="8"/>
        <v>1873720</v>
      </c>
      <c r="N42" s="100">
        <f t="shared" si="8"/>
        <v>6279334</v>
      </c>
      <c r="O42" s="100">
        <f t="shared" si="8"/>
        <v>1670043</v>
      </c>
      <c r="P42" s="100">
        <f t="shared" si="8"/>
        <v>1679135</v>
      </c>
      <c r="Q42" s="100">
        <f t="shared" si="8"/>
        <v>2125155</v>
      </c>
      <c r="R42" s="100">
        <f t="shared" si="8"/>
        <v>5474333</v>
      </c>
      <c r="S42" s="100">
        <f t="shared" si="8"/>
        <v>1889474</v>
      </c>
      <c r="T42" s="100">
        <f t="shared" si="8"/>
        <v>388022</v>
      </c>
      <c r="U42" s="100">
        <f t="shared" si="8"/>
        <v>3282415</v>
      </c>
      <c r="V42" s="100">
        <f t="shared" si="8"/>
        <v>5559911</v>
      </c>
      <c r="W42" s="100">
        <f t="shared" si="8"/>
        <v>24499083</v>
      </c>
      <c r="X42" s="100">
        <f t="shared" si="8"/>
        <v>26753460</v>
      </c>
      <c r="Y42" s="100">
        <f t="shared" si="8"/>
        <v>-2254377</v>
      </c>
      <c r="Z42" s="137">
        <f>+IF(X42&lt;&gt;0,+(Y42/X42)*100,0)</f>
        <v>-8.426487639355805</v>
      </c>
      <c r="AA42" s="153">
        <f>SUM(AA43:AA46)</f>
        <v>26753457</v>
      </c>
    </row>
    <row r="43" spans="1:27" ht="13.5">
      <c r="A43" s="138" t="s">
        <v>89</v>
      </c>
      <c r="B43" s="136"/>
      <c r="C43" s="155">
        <v>24223529</v>
      </c>
      <c r="D43" s="155"/>
      <c r="E43" s="156">
        <v>24340306</v>
      </c>
      <c r="F43" s="60">
        <v>24340306</v>
      </c>
      <c r="G43" s="60">
        <v>2123631</v>
      </c>
      <c r="H43" s="60">
        <v>2350753</v>
      </c>
      <c r="I43" s="60">
        <v>2241706</v>
      </c>
      <c r="J43" s="60">
        <v>6716090</v>
      </c>
      <c r="K43" s="60">
        <v>1839143</v>
      </c>
      <c r="L43" s="60">
        <v>2313571</v>
      </c>
      <c r="M43" s="60">
        <v>1660398</v>
      </c>
      <c r="N43" s="60">
        <v>5813112</v>
      </c>
      <c r="O43" s="60">
        <v>1524955</v>
      </c>
      <c r="P43" s="60">
        <v>1570347</v>
      </c>
      <c r="Q43" s="60">
        <v>2014884</v>
      </c>
      <c r="R43" s="60">
        <v>5110186</v>
      </c>
      <c r="S43" s="60">
        <v>1637679</v>
      </c>
      <c r="T43" s="60">
        <v>214914</v>
      </c>
      <c r="U43" s="60">
        <v>3127948</v>
      </c>
      <c r="V43" s="60">
        <v>4980541</v>
      </c>
      <c r="W43" s="60">
        <v>22619929</v>
      </c>
      <c r="X43" s="60">
        <v>24340308</v>
      </c>
      <c r="Y43" s="60">
        <v>-1720379</v>
      </c>
      <c r="Z43" s="140">
        <v>-7.07</v>
      </c>
      <c r="AA43" s="155">
        <v>24340306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1934375</v>
      </c>
      <c r="D46" s="155"/>
      <c r="E46" s="156">
        <v>2413151</v>
      </c>
      <c r="F46" s="60">
        <v>2413151</v>
      </c>
      <c r="G46" s="60">
        <v>214263</v>
      </c>
      <c r="H46" s="60">
        <v>98407</v>
      </c>
      <c r="I46" s="60">
        <v>156745</v>
      </c>
      <c r="J46" s="60">
        <v>469415</v>
      </c>
      <c r="K46" s="60">
        <v>120743</v>
      </c>
      <c r="L46" s="60">
        <v>132157</v>
      </c>
      <c r="M46" s="60">
        <v>213322</v>
      </c>
      <c r="N46" s="60">
        <v>466222</v>
      </c>
      <c r="O46" s="60">
        <v>145088</v>
      </c>
      <c r="P46" s="60">
        <v>108788</v>
      </c>
      <c r="Q46" s="60">
        <v>110271</v>
      </c>
      <c r="R46" s="60">
        <v>364147</v>
      </c>
      <c r="S46" s="60">
        <v>251795</v>
      </c>
      <c r="T46" s="60">
        <v>173108</v>
      </c>
      <c r="U46" s="60">
        <v>154467</v>
      </c>
      <c r="V46" s="60">
        <v>579370</v>
      </c>
      <c r="W46" s="60">
        <v>1879154</v>
      </c>
      <c r="X46" s="60">
        <v>2413152</v>
      </c>
      <c r="Y46" s="60">
        <v>-533998</v>
      </c>
      <c r="Z46" s="140">
        <v>-22.13</v>
      </c>
      <c r="AA46" s="155">
        <v>2413151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85369262</v>
      </c>
      <c r="D48" s="168">
        <f>+D28+D32+D38+D42+D47</f>
        <v>0</v>
      </c>
      <c r="E48" s="169">
        <f t="shared" si="9"/>
        <v>105091359</v>
      </c>
      <c r="F48" s="73">
        <f t="shared" si="9"/>
        <v>105091359</v>
      </c>
      <c r="G48" s="73">
        <f t="shared" si="9"/>
        <v>5575194</v>
      </c>
      <c r="H48" s="73">
        <f t="shared" si="9"/>
        <v>6526518</v>
      </c>
      <c r="I48" s="73">
        <f t="shared" si="9"/>
        <v>6765848</v>
      </c>
      <c r="J48" s="73">
        <f t="shared" si="9"/>
        <v>18867560</v>
      </c>
      <c r="K48" s="73">
        <f t="shared" si="9"/>
        <v>5244238</v>
      </c>
      <c r="L48" s="73">
        <f t="shared" si="9"/>
        <v>6212877</v>
      </c>
      <c r="M48" s="73">
        <f t="shared" si="9"/>
        <v>8104305</v>
      </c>
      <c r="N48" s="73">
        <f t="shared" si="9"/>
        <v>19561420</v>
      </c>
      <c r="O48" s="73">
        <f t="shared" si="9"/>
        <v>9622440</v>
      </c>
      <c r="P48" s="73">
        <f t="shared" si="9"/>
        <v>6655382</v>
      </c>
      <c r="Q48" s="73">
        <f t="shared" si="9"/>
        <v>6652019</v>
      </c>
      <c r="R48" s="73">
        <f t="shared" si="9"/>
        <v>22929841</v>
      </c>
      <c r="S48" s="73">
        <f t="shared" si="9"/>
        <v>5507355</v>
      </c>
      <c r="T48" s="73">
        <f t="shared" si="9"/>
        <v>4612441</v>
      </c>
      <c r="U48" s="73">
        <f t="shared" si="9"/>
        <v>9199185</v>
      </c>
      <c r="V48" s="73">
        <f t="shared" si="9"/>
        <v>19318981</v>
      </c>
      <c r="W48" s="73">
        <f t="shared" si="9"/>
        <v>80677802</v>
      </c>
      <c r="X48" s="73">
        <f t="shared" si="9"/>
        <v>105091576</v>
      </c>
      <c r="Y48" s="73">
        <f t="shared" si="9"/>
        <v>-24413774</v>
      </c>
      <c r="Z48" s="170">
        <f>+IF(X48&lt;&gt;0,+(Y48/X48)*100,0)</f>
        <v>-23.230952402883368</v>
      </c>
      <c r="AA48" s="168">
        <f>+AA28+AA32+AA38+AA42+AA47</f>
        <v>105091359</v>
      </c>
    </row>
    <row r="49" spans="1:27" ht="13.5">
      <c r="A49" s="148" t="s">
        <v>49</v>
      </c>
      <c r="B49" s="149"/>
      <c r="C49" s="171">
        <f aca="true" t="shared" si="10" ref="C49:Y49">+C25-C48</f>
        <v>25276923</v>
      </c>
      <c r="D49" s="171">
        <f>+D25-D48</f>
        <v>0</v>
      </c>
      <c r="E49" s="172">
        <f t="shared" si="10"/>
        <v>29459141</v>
      </c>
      <c r="F49" s="173">
        <f t="shared" si="10"/>
        <v>29459141</v>
      </c>
      <c r="G49" s="173">
        <f t="shared" si="10"/>
        <v>14428169</v>
      </c>
      <c r="H49" s="173">
        <f t="shared" si="10"/>
        <v>-1338994</v>
      </c>
      <c r="I49" s="173">
        <f t="shared" si="10"/>
        <v>2410097</v>
      </c>
      <c r="J49" s="173">
        <f t="shared" si="10"/>
        <v>15499272</v>
      </c>
      <c r="K49" s="173">
        <f t="shared" si="10"/>
        <v>685033</v>
      </c>
      <c r="L49" s="173">
        <f t="shared" si="10"/>
        <v>11439775</v>
      </c>
      <c r="M49" s="173">
        <f t="shared" si="10"/>
        <v>12650241</v>
      </c>
      <c r="N49" s="173">
        <f t="shared" si="10"/>
        <v>24775049</v>
      </c>
      <c r="O49" s="173">
        <f t="shared" si="10"/>
        <v>-5578004</v>
      </c>
      <c r="P49" s="173">
        <f t="shared" si="10"/>
        <v>-3158229</v>
      </c>
      <c r="Q49" s="173">
        <f t="shared" si="10"/>
        <v>11590047</v>
      </c>
      <c r="R49" s="173">
        <f t="shared" si="10"/>
        <v>2853814</v>
      </c>
      <c r="S49" s="173">
        <f t="shared" si="10"/>
        <v>239849</v>
      </c>
      <c r="T49" s="173">
        <f t="shared" si="10"/>
        <v>2276671</v>
      </c>
      <c r="U49" s="173">
        <f t="shared" si="10"/>
        <v>1872104</v>
      </c>
      <c r="V49" s="173">
        <f t="shared" si="10"/>
        <v>4388624</v>
      </c>
      <c r="W49" s="173">
        <f t="shared" si="10"/>
        <v>47516759</v>
      </c>
      <c r="X49" s="173">
        <f>IF(F25=F48,0,X25-X48)</f>
        <v>29460067</v>
      </c>
      <c r="Y49" s="173">
        <f t="shared" si="10"/>
        <v>18056692</v>
      </c>
      <c r="Z49" s="174">
        <f>+IF(X49&lt;&gt;0,+(Y49/X49)*100,0)</f>
        <v>61.292094142216314</v>
      </c>
      <c r="AA49" s="171">
        <f>+AA25-AA48</f>
        <v>29459141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7361564</v>
      </c>
      <c r="D5" s="155">
        <v>0</v>
      </c>
      <c r="E5" s="156">
        <v>14987000</v>
      </c>
      <c r="F5" s="60">
        <v>14987000</v>
      </c>
      <c r="G5" s="60">
        <v>120902</v>
      </c>
      <c r="H5" s="60">
        <v>257840</v>
      </c>
      <c r="I5" s="60">
        <v>781048</v>
      </c>
      <c r="J5" s="60">
        <v>1159790</v>
      </c>
      <c r="K5" s="60">
        <v>937049</v>
      </c>
      <c r="L5" s="60">
        <v>536023</v>
      </c>
      <c r="M5" s="60">
        <v>372608</v>
      </c>
      <c r="N5" s="60">
        <v>1845680</v>
      </c>
      <c r="O5" s="60">
        <v>460964</v>
      </c>
      <c r="P5" s="60">
        <v>472000</v>
      </c>
      <c r="Q5" s="60">
        <v>698857</v>
      </c>
      <c r="R5" s="60">
        <v>1631821</v>
      </c>
      <c r="S5" s="60">
        <v>489836</v>
      </c>
      <c r="T5" s="60">
        <v>410265</v>
      </c>
      <c r="U5" s="60">
        <v>1127987</v>
      </c>
      <c r="V5" s="60">
        <v>2028088</v>
      </c>
      <c r="W5" s="60">
        <v>6665379</v>
      </c>
      <c r="X5" s="60">
        <v>14986868</v>
      </c>
      <c r="Y5" s="60">
        <v>-8321489</v>
      </c>
      <c r="Z5" s="140">
        <v>-55.53</v>
      </c>
      <c r="AA5" s="155">
        <v>14987000</v>
      </c>
    </row>
    <row r="6" spans="1:27" ht="13.5">
      <c r="A6" s="181" t="s">
        <v>102</v>
      </c>
      <c r="B6" s="182"/>
      <c r="C6" s="155">
        <v>678305</v>
      </c>
      <c r="D6" s="155">
        <v>0</v>
      </c>
      <c r="E6" s="156">
        <v>672000</v>
      </c>
      <c r="F6" s="60">
        <v>672000</v>
      </c>
      <c r="G6" s="60">
        <v>37169</v>
      </c>
      <c r="H6" s="60">
        <v>42626</v>
      </c>
      <c r="I6" s="60">
        <v>46500</v>
      </c>
      <c r="J6" s="60">
        <v>126295</v>
      </c>
      <c r="K6" s="60">
        <v>50543</v>
      </c>
      <c r="L6" s="60">
        <v>114158</v>
      </c>
      <c r="M6" s="60">
        <v>61166</v>
      </c>
      <c r="N6" s="60">
        <v>225867</v>
      </c>
      <c r="O6" s="60">
        <v>10471</v>
      </c>
      <c r="P6" s="60">
        <v>72200</v>
      </c>
      <c r="Q6" s="60">
        <v>72115</v>
      </c>
      <c r="R6" s="60">
        <v>154786</v>
      </c>
      <c r="S6" s="60">
        <v>75324</v>
      </c>
      <c r="T6" s="60">
        <v>0</v>
      </c>
      <c r="U6" s="60">
        <v>73047</v>
      </c>
      <c r="V6" s="60">
        <v>148371</v>
      </c>
      <c r="W6" s="60">
        <v>655319</v>
      </c>
      <c r="X6" s="60">
        <v>672252</v>
      </c>
      <c r="Y6" s="60">
        <v>-16933</v>
      </c>
      <c r="Z6" s="140">
        <v>-2.52</v>
      </c>
      <c r="AA6" s="155">
        <v>672000</v>
      </c>
    </row>
    <row r="7" spans="1:27" ht="13.5">
      <c r="A7" s="183" t="s">
        <v>103</v>
      </c>
      <c r="B7" s="182"/>
      <c r="C7" s="155">
        <v>19448963</v>
      </c>
      <c r="D7" s="155">
        <v>0</v>
      </c>
      <c r="E7" s="156">
        <v>22222000</v>
      </c>
      <c r="F7" s="60">
        <v>22222000</v>
      </c>
      <c r="G7" s="60">
        <v>1319219</v>
      </c>
      <c r="H7" s="60">
        <v>1424505</v>
      </c>
      <c r="I7" s="60">
        <v>1637206</v>
      </c>
      <c r="J7" s="60">
        <v>4380930</v>
      </c>
      <c r="K7" s="60">
        <v>1659474</v>
      </c>
      <c r="L7" s="60">
        <v>1673617</v>
      </c>
      <c r="M7" s="60">
        <v>1263691</v>
      </c>
      <c r="N7" s="60">
        <v>4596782</v>
      </c>
      <c r="O7" s="60">
        <v>1039637</v>
      </c>
      <c r="P7" s="60">
        <v>1472530</v>
      </c>
      <c r="Q7" s="60">
        <v>1867773</v>
      </c>
      <c r="R7" s="60">
        <v>4379940</v>
      </c>
      <c r="S7" s="60">
        <v>1380474</v>
      </c>
      <c r="T7" s="60">
        <v>1408970</v>
      </c>
      <c r="U7" s="60">
        <v>2673212</v>
      </c>
      <c r="V7" s="60">
        <v>5462656</v>
      </c>
      <c r="W7" s="60">
        <v>18820308</v>
      </c>
      <c r="X7" s="60">
        <v>22222284</v>
      </c>
      <c r="Y7" s="60">
        <v>-3401976</v>
      </c>
      <c r="Z7" s="140">
        <v>-15.31</v>
      </c>
      <c r="AA7" s="155">
        <v>22222000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1127745</v>
      </c>
      <c r="D10" s="155">
        <v>0</v>
      </c>
      <c r="E10" s="156">
        <v>1281000</v>
      </c>
      <c r="F10" s="54">
        <v>1281000</v>
      </c>
      <c r="G10" s="54">
        <v>79755</v>
      </c>
      <c r="H10" s="54">
        <v>108762</v>
      </c>
      <c r="I10" s="54">
        <v>94696</v>
      </c>
      <c r="J10" s="54">
        <v>283213</v>
      </c>
      <c r="K10" s="54">
        <v>112226</v>
      </c>
      <c r="L10" s="54">
        <v>111779</v>
      </c>
      <c r="M10" s="54">
        <v>73992</v>
      </c>
      <c r="N10" s="54">
        <v>297997</v>
      </c>
      <c r="O10" s="54">
        <v>79785</v>
      </c>
      <c r="P10" s="54">
        <v>60735</v>
      </c>
      <c r="Q10" s="54">
        <v>71711</v>
      </c>
      <c r="R10" s="54">
        <v>212231</v>
      </c>
      <c r="S10" s="54">
        <v>122083</v>
      </c>
      <c r="T10" s="54">
        <v>85432</v>
      </c>
      <c r="U10" s="54">
        <v>237944</v>
      </c>
      <c r="V10" s="54">
        <v>445459</v>
      </c>
      <c r="W10" s="54">
        <v>1238900</v>
      </c>
      <c r="X10" s="54">
        <v>1281036</v>
      </c>
      <c r="Y10" s="54">
        <v>-42136</v>
      </c>
      <c r="Z10" s="184">
        <v>-3.29</v>
      </c>
      <c r="AA10" s="130">
        <v>1281000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366402</v>
      </c>
      <c r="D12" s="155">
        <v>0</v>
      </c>
      <c r="E12" s="156">
        <v>473000</v>
      </c>
      <c r="F12" s="60">
        <v>473000</v>
      </c>
      <c r="G12" s="60">
        <v>7300</v>
      </c>
      <c r="H12" s="60">
        <v>25625</v>
      </c>
      <c r="I12" s="60">
        <v>9635</v>
      </c>
      <c r="J12" s="60">
        <v>42560</v>
      </c>
      <c r="K12" s="60">
        <v>20899</v>
      </c>
      <c r="L12" s="60">
        <v>21496</v>
      </c>
      <c r="M12" s="60">
        <v>17027</v>
      </c>
      <c r="N12" s="60">
        <v>59422</v>
      </c>
      <c r="O12" s="60">
        <v>22134</v>
      </c>
      <c r="P12" s="60">
        <v>18311</v>
      </c>
      <c r="Q12" s="60">
        <v>31255</v>
      </c>
      <c r="R12" s="60">
        <v>71700</v>
      </c>
      <c r="S12" s="60">
        <v>9297</v>
      </c>
      <c r="T12" s="60">
        <v>33362</v>
      </c>
      <c r="U12" s="60">
        <v>16881</v>
      </c>
      <c r="V12" s="60">
        <v>59540</v>
      </c>
      <c r="W12" s="60">
        <v>233222</v>
      </c>
      <c r="X12" s="60">
        <v>472632</v>
      </c>
      <c r="Y12" s="60">
        <v>-239410</v>
      </c>
      <c r="Z12" s="140">
        <v>-50.65</v>
      </c>
      <c r="AA12" s="155">
        <v>473000</v>
      </c>
    </row>
    <row r="13" spans="1:27" ht="13.5">
      <c r="A13" s="181" t="s">
        <v>109</v>
      </c>
      <c r="B13" s="185"/>
      <c r="C13" s="155">
        <v>2901295</v>
      </c>
      <c r="D13" s="155">
        <v>0</v>
      </c>
      <c r="E13" s="156">
        <v>2968000</v>
      </c>
      <c r="F13" s="60">
        <v>2968000</v>
      </c>
      <c r="G13" s="60">
        <v>236354</v>
      </c>
      <c r="H13" s="60">
        <v>314383</v>
      </c>
      <c r="I13" s="60">
        <v>294311</v>
      </c>
      <c r="J13" s="60">
        <v>845048</v>
      </c>
      <c r="K13" s="60">
        <v>288209</v>
      </c>
      <c r="L13" s="60">
        <v>279066</v>
      </c>
      <c r="M13" s="60">
        <v>262607</v>
      </c>
      <c r="N13" s="60">
        <v>829882</v>
      </c>
      <c r="O13" s="60">
        <v>300177</v>
      </c>
      <c r="P13" s="60">
        <v>314449</v>
      </c>
      <c r="Q13" s="60">
        <v>246502</v>
      </c>
      <c r="R13" s="60">
        <v>861128</v>
      </c>
      <c r="S13" s="60">
        <v>214031</v>
      </c>
      <c r="T13" s="60">
        <v>0</v>
      </c>
      <c r="U13" s="60">
        <v>519247</v>
      </c>
      <c r="V13" s="60">
        <v>733278</v>
      </c>
      <c r="W13" s="60">
        <v>3269336</v>
      </c>
      <c r="X13" s="60">
        <v>2967996</v>
      </c>
      <c r="Y13" s="60">
        <v>301340</v>
      </c>
      <c r="Z13" s="140">
        <v>10.15</v>
      </c>
      <c r="AA13" s="155">
        <v>2968000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18232020</v>
      </c>
      <c r="D16" s="155">
        <v>0</v>
      </c>
      <c r="E16" s="156">
        <v>18839500</v>
      </c>
      <c r="F16" s="60">
        <v>18839500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8332000</v>
      </c>
      <c r="N16" s="60">
        <v>8332000</v>
      </c>
      <c r="O16" s="60">
        <v>0</v>
      </c>
      <c r="P16" s="60">
        <v>-208</v>
      </c>
      <c r="Q16" s="60">
        <v>4757150</v>
      </c>
      <c r="R16" s="60">
        <v>4756942</v>
      </c>
      <c r="S16" s="60">
        <v>2757220</v>
      </c>
      <c r="T16" s="60">
        <v>4087300</v>
      </c>
      <c r="U16" s="60">
        <v>4376600</v>
      </c>
      <c r="V16" s="60">
        <v>11221120</v>
      </c>
      <c r="W16" s="60">
        <v>24310062</v>
      </c>
      <c r="X16" s="60">
        <v>18839652</v>
      </c>
      <c r="Y16" s="60">
        <v>5470410</v>
      </c>
      <c r="Z16" s="140">
        <v>29.04</v>
      </c>
      <c r="AA16" s="155">
        <v>18839500</v>
      </c>
    </row>
    <row r="17" spans="1:27" ht="13.5">
      <c r="A17" s="181" t="s">
        <v>113</v>
      </c>
      <c r="B17" s="185"/>
      <c r="C17" s="155">
        <v>2359911</v>
      </c>
      <c r="D17" s="155">
        <v>0</v>
      </c>
      <c r="E17" s="156">
        <v>3544500</v>
      </c>
      <c r="F17" s="60">
        <v>3544500</v>
      </c>
      <c r="G17" s="60">
        <v>190282</v>
      </c>
      <c r="H17" s="60">
        <v>166300</v>
      </c>
      <c r="I17" s="60">
        <v>193351</v>
      </c>
      <c r="J17" s="60">
        <v>549933</v>
      </c>
      <c r="K17" s="60">
        <v>174541</v>
      </c>
      <c r="L17" s="60">
        <v>143510</v>
      </c>
      <c r="M17" s="60">
        <v>98505</v>
      </c>
      <c r="N17" s="60">
        <v>416556</v>
      </c>
      <c r="O17" s="60">
        <v>150415</v>
      </c>
      <c r="P17" s="60">
        <v>185811</v>
      </c>
      <c r="Q17" s="60">
        <v>95484</v>
      </c>
      <c r="R17" s="60">
        <v>431710</v>
      </c>
      <c r="S17" s="60">
        <v>245200</v>
      </c>
      <c r="T17" s="60">
        <v>181704</v>
      </c>
      <c r="U17" s="60">
        <v>175546</v>
      </c>
      <c r="V17" s="60">
        <v>602450</v>
      </c>
      <c r="W17" s="60">
        <v>2000649</v>
      </c>
      <c r="X17" s="60">
        <v>3544668</v>
      </c>
      <c r="Y17" s="60">
        <v>-1544019</v>
      </c>
      <c r="Z17" s="140">
        <v>-43.56</v>
      </c>
      <c r="AA17" s="155">
        <v>3544500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37767224</v>
      </c>
      <c r="D19" s="155">
        <v>0</v>
      </c>
      <c r="E19" s="156">
        <v>46537000</v>
      </c>
      <c r="F19" s="60">
        <v>46537000</v>
      </c>
      <c r="G19" s="60">
        <v>16493762</v>
      </c>
      <c r="H19" s="60">
        <v>432745</v>
      </c>
      <c r="I19" s="60">
        <v>2717778</v>
      </c>
      <c r="J19" s="60">
        <v>19644285</v>
      </c>
      <c r="K19" s="60">
        <v>364248</v>
      </c>
      <c r="L19" s="60">
        <v>13407880</v>
      </c>
      <c r="M19" s="60">
        <v>532661</v>
      </c>
      <c r="N19" s="60">
        <v>14304789</v>
      </c>
      <c r="O19" s="60">
        <v>526433</v>
      </c>
      <c r="P19" s="60">
        <v>646202</v>
      </c>
      <c r="Q19" s="60">
        <v>10086152</v>
      </c>
      <c r="R19" s="60">
        <v>11258787</v>
      </c>
      <c r="S19" s="60">
        <v>287059</v>
      </c>
      <c r="T19" s="60">
        <v>388506</v>
      </c>
      <c r="U19" s="60">
        <v>605474</v>
      </c>
      <c r="V19" s="60">
        <v>1281039</v>
      </c>
      <c r="W19" s="60">
        <v>46488900</v>
      </c>
      <c r="X19" s="60">
        <v>46536996</v>
      </c>
      <c r="Y19" s="60">
        <v>-48096</v>
      </c>
      <c r="Z19" s="140">
        <v>-0.1</v>
      </c>
      <c r="AA19" s="155">
        <v>46537000</v>
      </c>
    </row>
    <row r="20" spans="1:27" ht="13.5">
      <c r="A20" s="181" t="s">
        <v>35</v>
      </c>
      <c r="B20" s="185"/>
      <c r="C20" s="155">
        <v>4911115</v>
      </c>
      <c r="D20" s="155">
        <v>0</v>
      </c>
      <c r="E20" s="156">
        <v>1549500</v>
      </c>
      <c r="F20" s="54">
        <v>1549500</v>
      </c>
      <c r="G20" s="54">
        <v>277053</v>
      </c>
      <c r="H20" s="54">
        <v>184318</v>
      </c>
      <c r="I20" s="54">
        <v>153405</v>
      </c>
      <c r="J20" s="54">
        <v>614776</v>
      </c>
      <c r="K20" s="54">
        <v>181218</v>
      </c>
      <c r="L20" s="54">
        <v>228662</v>
      </c>
      <c r="M20" s="54">
        <v>442189</v>
      </c>
      <c r="N20" s="54">
        <v>852069</v>
      </c>
      <c r="O20" s="54">
        <v>156683</v>
      </c>
      <c r="P20" s="54">
        <v>211099</v>
      </c>
      <c r="Q20" s="54">
        <v>315067</v>
      </c>
      <c r="R20" s="54">
        <v>682849</v>
      </c>
      <c r="S20" s="54">
        <v>166680</v>
      </c>
      <c r="T20" s="54">
        <v>293573</v>
      </c>
      <c r="U20" s="54">
        <v>1265351</v>
      </c>
      <c r="V20" s="54">
        <v>1725604</v>
      </c>
      <c r="W20" s="54">
        <v>3875298</v>
      </c>
      <c r="X20" s="54">
        <v>1549756</v>
      </c>
      <c r="Y20" s="54">
        <v>2325542</v>
      </c>
      <c r="Z20" s="184">
        <v>150.06</v>
      </c>
      <c r="AA20" s="130">
        <v>1549500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573000</v>
      </c>
      <c r="F21" s="60">
        <v>573000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573480</v>
      </c>
      <c r="Y21" s="60">
        <v>-573480</v>
      </c>
      <c r="Z21" s="140">
        <v>-100</v>
      </c>
      <c r="AA21" s="155">
        <v>573000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95154544</v>
      </c>
      <c r="D22" s="188">
        <f>SUM(D5:D21)</f>
        <v>0</v>
      </c>
      <c r="E22" s="189">
        <f t="shared" si="0"/>
        <v>113646500</v>
      </c>
      <c r="F22" s="190">
        <f t="shared" si="0"/>
        <v>113646500</v>
      </c>
      <c r="G22" s="190">
        <f t="shared" si="0"/>
        <v>18761796</v>
      </c>
      <c r="H22" s="190">
        <f t="shared" si="0"/>
        <v>2957104</v>
      </c>
      <c r="I22" s="190">
        <f t="shared" si="0"/>
        <v>5927930</v>
      </c>
      <c r="J22" s="190">
        <f t="shared" si="0"/>
        <v>27646830</v>
      </c>
      <c r="K22" s="190">
        <f t="shared" si="0"/>
        <v>3788407</v>
      </c>
      <c r="L22" s="190">
        <f t="shared" si="0"/>
        <v>16516191</v>
      </c>
      <c r="M22" s="190">
        <f t="shared" si="0"/>
        <v>11456446</v>
      </c>
      <c r="N22" s="190">
        <f t="shared" si="0"/>
        <v>31761044</v>
      </c>
      <c r="O22" s="190">
        <f t="shared" si="0"/>
        <v>2746699</v>
      </c>
      <c r="P22" s="190">
        <f t="shared" si="0"/>
        <v>3453129</v>
      </c>
      <c r="Q22" s="190">
        <f t="shared" si="0"/>
        <v>18242066</v>
      </c>
      <c r="R22" s="190">
        <f t="shared" si="0"/>
        <v>24441894</v>
      </c>
      <c r="S22" s="190">
        <f t="shared" si="0"/>
        <v>5747204</v>
      </c>
      <c r="T22" s="190">
        <f t="shared" si="0"/>
        <v>6889112</v>
      </c>
      <c r="U22" s="190">
        <f t="shared" si="0"/>
        <v>11071289</v>
      </c>
      <c r="V22" s="190">
        <f t="shared" si="0"/>
        <v>23707605</v>
      </c>
      <c r="W22" s="190">
        <f t="shared" si="0"/>
        <v>107557373</v>
      </c>
      <c r="X22" s="190">
        <f t="shared" si="0"/>
        <v>113647620</v>
      </c>
      <c r="Y22" s="190">
        <f t="shared" si="0"/>
        <v>-6090247</v>
      </c>
      <c r="Z22" s="191">
        <f>+IF(X22&lt;&gt;0,+(Y22/X22)*100,0)</f>
        <v>-5.358886530135871</v>
      </c>
      <c r="AA22" s="188">
        <f>SUM(AA5:AA21)</f>
        <v>113646500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23722047</v>
      </c>
      <c r="D25" s="155">
        <v>0</v>
      </c>
      <c r="E25" s="156">
        <v>27664840</v>
      </c>
      <c r="F25" s="60">
        <v>27664840</v>
      </c>
      <c r="G25" s="60">
        <v>1818363</v>
      </c>
      <c r="H25" s="60">
        <v>1821883</v>
      </c>
      <c r="I25" s="60">
        <v>2292833</v>
      </c>
      <c r="J25" s="60">
        <v>5933079</v>
      </c>
      <c r="K25" s="60">
        <v>1968149</v>
      </c>
      <c r="L25" s="60">
        <v>1965119</v>
      </c>
      <c r="M25" s="60">
        <v>4592182</v>
      </c>
      <c r="N25" s="60">
        <v>8525450</v>
      </c>
      <c r="O25" s="60">
        <v>1788023</v>
      </c>
      <c r="P25" s="60">
        <v>863646</v>
      </c>
      <c r="Q25" s="60">
        <v>1936340</v>
      </c>
      <c r="R25" s="60">
        <v>4588009</v>
      </c>
      <c r="S25" s="60">
        <v>2052062</v>
      </c>
      <c r="T25" s="60">
        <v>1999617</v>
      </c>
      <c r="U25" s="60">
        <v>1962804</v>
      </c>
      <c r="V25" s="60">
        <v>6014483</v>
      </c>
      <c r="W25" s="60">
        <v>25061021</v>
      </c>
      <c r="X25" s="60">
        <v>27664836</v>
      </c>
      <c r="Y25" s="60">
        <v>-2603815</v>
      </c>
      <c r="Z25" s="140">
        <v>-9.41</v>
      </c>
      <c r="AA25" s="155">
        <v>27664840</v>
      </c>
    </row>
    <row r="26" spans="1:27" ht="13.5">
      <c r="A26" s="183" t="s">
        <v>38</v>
      </c>
      <c r="B26" s="182"/>
      <c r="C26" s="155">
        <v>2943509</v>
      </c>
      <c r="D26" s="155">
        <v>0</v>
      </c>
      <c r="E26" s="156">
        <v>3366000</v>
      </c>
      <c r="F26" s="60">
        <v>3366000</v>
      </c>
      <c r="G26" s="60">
        <v>254632</v>
      </c>
      <c r="H26" s="60">
        <v>264146</v>
      </c>
      <c r="I26" s="60">
        <v>295009</v>
      </c>
      <c r="J26" s="60">
        <v>813787</v>
      </c>
      <c r="K26" s="60">
        <v>248225</v>
      </c>
      <c r="L26" s="60">
        <v>250231</v>
      </c>
      <c r="M26" s="60">
        <v>256957</v>
      </c>
      <c r="N26" s="60">
        <v>755413</v>
      </c>
      <c r="O26" s="60">
        <v>243084</v>
      </c>
      <c r="P26" s="60">
        <v>263827</v>
      </c>
      <c r="Q26" s="60">
        <v>263827</v>
      </c>
      <c r="R26" s="60">
        <v>770738</v>
      </c>
      <c r="S26" s="60">
        <v>235490</v>
      </c>
      <c r="T26" s="60">
        <v>182345</v>
      </c>
      <c r="U26" s="60">
        <v>263729</v>
      </c>
      <c r="V26" s="60">
        <v>681564</v>
      </c>
      <c r="W26" s="60">
        <v>3021502</v>
      </c>
      <c r="X26" s="60">
        <v>3366276</v>
      </c>
      <c r="Y26" s="60">
        <v>-344774</v>
      </c>
      <c r="Z26" s="140">
        <v>-10.24</v>
      </c>
      <c r="AA26" s="155">
        <v>3366000</v>
      </c>
    </row>
    <row r="27" spans="1:27" ht="13.5">
      <c r="A27" s="183" t="s">
        <v>118</v>
      </c>
      <c r="B27" s="182"/>
      <c r="C27" s="155">
        <v>2409656</v>
      </c>
      <c r="D27" s="155">
        <v>0</v>
      </c>
      <c r="E27" s="156">
        <v>10499835</v>
      </c>
      <c r="F27" s="60">
        <v>10499835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10500272</v>
      </c>
      <c r="Y27" s="60">
        <v>-10500272</v>
      </c>
      <c r="Z27" s="140">
        <v>-100</v>
      </c>
      <c r="AA27" s="155">
        <v>10499835</v>
      </c>
    </row>
    <row r="28" spans="1:27" ht="13.5">
      <c r="A28" s="183" t="s">
        <v>39</v>
      </c>
      <c r="B28" s="182"/>
      <c r="C28" s="155">
        <v>4693341</v>
      </c>
      <c r="D28" s="155">
        <v>0</v>
      </c>
      <c r="E28" s="156">
        <v>5613000</v>
      </c>
      <c r="F28" s="60">
        <v>5613000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5613008</v>
      </c>
      <c r="Y28" s="60">
        <v>-5613008</v>
      </c>
      <c r="Z28" s="140">
        <v>-100</v>
      </c>
      <c r="AA28" s="155">
        <v>5613000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18194021</v>
      </c>
      <c r="D30" s="155">
        <v>0</v>
      </c>
      <c r="E30" s="156">
        <v>21050517</v>
      </c>
      <c r="F30" s="60">
        <v>21050517</v>
      </c>
      <c r="G30" s="60">
        <v>1917153</v>
      </c>
      <c r="H30" s="60">
        <v>2174471</v>
      </c>
      <c r="I30" s="60">
        <v>2065930</v>
      </c>
      <c r="J30" s="60">
        <v>6157554</v>
      </c>
      <c r="K30" s="60">
        <v>1553622</v>
      </c>
      <c r="L30" s="60">
        <v>1512949</v>
      </c>
      <c r="M30" s="60">
        <v>1364293</v>
      </c>
      <c r="N30" s="60">
        <v>4430864</v>
      </c>
      <c r="O30" s="60">
        <v>1352144</v>
      </c>
      <c r="P30" s="60">
        <v>1389391</v>
      </c>
      <c r="Q30" s="60">
        <v>1370088</v>
      </c>
      <c r="R30" s="60">
        <v>4111623</v>
      </c>
      <c r="S30" s="60">
        <v>1370088</v>
      </c>
      <c r="T30" s="60">
        <v>38588</v>
      </c>
      <c r="U30" s="60">
        <v>2827661</v>
      </c>
      <c r="V30" s="60">
        <v>4236337</v>
      </c>
      <c r="W30" s="60">
        <v>18936378</v>
      </c>
      <c r="X30" s="60">
        <v>21050520</v>
      </c>
      <c r="Y30" s="60">
        <v>-2114142</v>
      </c>
      <c r="Z30" s="140">
        <v>-10.04</v>
      </c>
      <c r="AA30" s="155">
        <v>21050517</v>
      </c>
    </row>
    <row r="31" spans="1:27" ht="13.5">
      <c r="A31" s="183" t="s">
        <v>120</v>
      </c>
      <c r="B31" s="182"/>
      <c r="C31" s="155">
        <v>2765840</v>
      </c>
      <c r="D31" s="155">
        <v>0</v>
      </c>
      <c r="E31" s="156">
        <v>6822350</v>
      </c>
      <c r="F31" s="60">
        <v>6822350</v>
      </c>
      <c r="G31" s="60">
        <v>214350</v>
      </c>
      <c r="H31" s="60">
        <v>801712</v>
      </c>
      <c r="I31" s="60">
        <v>187749</v>
      </c>
      <c r="J31" s="60">
        <v>1203811</v>
      </c>
      <c r="K31" s="60">
        <v>292143</v>
      </c>
      <c r="L31" s="60">
        <v>735506</v>
      </c>
      <c r="M31" s="60">
        <v>575437</v>
      </c>
      <c r="N31" s="60">
        <v>1603086</v>
      </c>
      <c r="O31" s="60">
        <v>966542</v>
      </c>
      <c r="P31" s="60">
        <v>1921102</v>
      </c>
      <c r="Q31" s="60">
        <v>1199631</v>
      </c>
      <c r="R31" s="60">
        <v>4087275</v>
      </c>
      <c r="S31" s="60">
        <v>315421</v>
      </c>
      <c r="T31" s="60">
        <v>235700</v>
      </c>
      <c r="U31" s="60">
        <v>206158</v>
      </c>
      <c r="V31" s="60">
        <v>757279</v>
      </c>
      <c r="W31" s="60">
        <v>7651451</v>
      </c>
      <c r="X31" s="60">
        <v>6822348</v>
      </c>
      <c r="Y31" s="60">
        <v>829103</v>
      </c>
      <c r="Z31" s="140">
        <v>12.15</v>
      </c>
      <c r="AA31" s="155">
        <v>6822350</v>
      </c>
    </row>
    <row r="32" spans="1:27" ht="13.5">
      <c r="A32" s="183" t="s">
        <v>121</v>
      </c>
      <c r="B32" s="182"/>
      <c r="C32" s="155">
        <v>2366269</v>
      </c>
      <c r="D32" s="155">
        <v>0</v>
      </c>
      <c r="E32" s="156">
        <v>2905000</v>
      </c>
      <c r="F32" s="60">
        <v>2905000</v>
      </c>
      <c r="G32" s="60">
        <v>0</v>
      </c>
      <c r="H32" s="60">
        <v>204391</v>
      </c>
      <c r="I32" s="60">
        <v>179741</v>
      </c>
      <c r="J32" s="60">
        <v>384132</v>
      </c>
      <c r="K32" s="60">
        <v>168305</v>
      </c>
      <c r="L32" s="60">
        <v>130163</v>
      </c>
      <c r="M32" s="60">
        <v>78943</v>
      </c>
      <c r="N32" s="60">
        <v>377411</v>
      </c>
      <c r="O32" s="60">
        <v>1877</v>
      </c>
      <c r="P32" s="60">
        <v>140908</v>
      </c>
      <c r="Q32" s="60">
        <v>171441</v>
      </c>
      <c r="R32" s="60">
        <v>314226</v>
      </c>
      <c r="S32" s="60">
        <v>157743</v>
      </c>
      <c r="T32" s="60">
        <v>1412</v>
      </c>
      <c r="U32" s="60">
        <v>60389</v>
      </c>
      <c r="V32" s="60">
        <v>219544</v>
      </c>
      <c r="W32" s="60">
        <v>1295313</v>
      </c>
      <c r="X32" s="60">
        <v>2904840</v>
      </c>
      <c r="Y32" s="60">
        <v>-1609527</v>
      </c>
      <c r="Z32" s="140">
        <v>-55.41</v>
      </c>
      <c r="AA32" s="155">
        <v>2905000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686000</v>
      </c>
      <c r="F33" s="60">
        <v>686000</v>
      </c>
      <c r="G33" s="60">
        <v>0</v>
      </c>
      <c r="H33" s="60">
        <v>0</v>
      </c>
      <c r="I33" s="60">
        <v>139912</v>
      </c>
      <c r="J33" s="60">
        <v>139912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139912</v>
      </c>
      <c r="X33" s="60">
        <v>685716</v>
      </c>
      <c r="Y33" s="60">
        <v>-545804</v>
      </c>
      <c r="Z33" s="140">
        <v>-79.6</v>
      </c>
      <c r="AA33" s="155">
        <v>686000</v>
      </c>
    </row>
    <row r="34" spans="1:27" ht="13.5">
      <c r="A34" s="183" t="s">
        <v>43</v>
      </c>
      <c r="B34" s="182"/>
      <c r="C34" s="155">
        <v>28274579</v>
      </c>
      <c r="D34" s="155">
        <v>0</v>
      </c>
      <c r="E34" s="156">
        <v>26483817</v>
      </c>
      <c r="F34" s="60">
        <v>26483817</v>
      </c>
      <c r="G34" s="60">
        <v>1370696</v>
      </c>
      <c r="H34" s="60">
        <v>1259915</v>
      </c>
      <c r="I34" s="60">
        <v>1604674</v>
      </c>
      <c r="J34" s="60">
        <v>4235285</v>
      </c>
      <c r="K34" s="60">
        <v>1013794</v>
      </c>
      <c r="L34" s="60">
        <v>1618909</v>
      </c>
      <c r="M34" s="60">
        <v>1236493</v>
      </c>
      <c r="N34" s="60">
        <v>3869196</v>
      </c>
      <c r="O34" s="60">
        <v>5270770</v>
      </c>
      <c r="P34" s="60">
        <v>2076508</v>
      </c>
      <c r="Q34" s="60">
        <v>1710692</v>
      </c>
      <c r="R34" s="60">
        <v>9057970</v>
      </c>
      <c r="S34" s="60">
        <v>1376551</v>
      </c>
      <c r="T34" s="60">
        <v>2154779</v>
      </c>
      <c r="U34" s="60">
        <v>3878444</v>
      </c>
      <c r="V34" s="60">
        <v>7409774</v>
      </c>
      <c r="W34" s="60">
        <v>24572225</v>
      </c>
      <c r="X34" s="60">
        <v>26483760</v>
      </c>
      <c r="Y34" s="60">
        <v>-1911535</v>
      </c>
      <c r="Z34" s="140">
        <v>-7.22</v>
      </c>
      <c r="AA34" s="155">
        <v>26483817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85369262</v>
      </c>
      <c r="D36" s="188">
        <f>SUM(D25:D35)</f>
        <v>0</v>
      </c>
      <c r="E36" s="189">
        <f t="shared" si="1"/>
        <v>105091359</v>
      </c>
      <c r="F36" s="190">
        <f t="shared" si="1"/>
        <v>105091359</v>
      </c>
      <c r="G36" s="190">
        <f t="shared" si="1"/>
        <v>5575194</v>
      </c>
      <c r="H36" s="190">
        <f t="shared" si="1"/>
        <v>6526518</v>
      </c>
      <c r="I36" s="190">
        <f t="shared" si="1"/>
        <v>6765848</v>
      </c>
      <c r="J36" s="190">
        <f t="shared" si="1"/>
        <v>18867560</v>
      </c>
      <c r="K36" s="190">
        <f t="shared" si="1"/>
        <v>5244238</v>
      </c>
      <c r="L36" s="190">
        <f t="shared" si="1"/>
        <v>6212877</v>
      </c>
      <c r="M36" s="190">
        <f t="shared" si="1"/>
        <v>8104305</v>
      </c>
      <c r="N36" s="190">
        <f t="shared" si="1"/>
        <v>19561420</v>
      </c>
      <c r="O36" s="190">
        <f t="shared" si="1"/>
        <v>9622440</v>
      </c>
      <c r="P36" s="190">
        <f t="shared" si="1"/>
        <v>6655382</v>
      </c>
      <c r="Q36" s="190">
        <f t="shared" si="1"/>
        <v>6652019</v>
      </c>
      <c r="R36" s="190">
        <f t="shared" si="1"/>
        <v>22929841</v>
      </c>
      <c r="S36" s="190">
        <f t="shared" si="1"/>
        <v>5507355</v>
      </c>
      <c r="T36" s="190">
        <f t="shared" si="1"/>
        <v>4612441</v>
      </c>
      <c r="U36" s="190">
        <f t="shared" si="1"/>
        <v>9199185</v>
      </c>
      <c r="V36" s="190">
        <f t="shared" si="1"/>
        <v>19318981</v>
      </c>
      <c r="W36" s="190">
        <f t="shared" si="1"/>
        <v>80677802</v>
      </c>
      <c r="X36" s="190">
        <f t="shared" si="1"/>
        <v>105091576</v>
      </c>
      <c r="Y36" s="190">
        <f t="shared" si="1"/>
        <v>-24413774</v>
      </c>
      <c r="Z36" s="191">
        <f>+IF(X36&lt;&gt;0,+(Y36/X36)*100,0)</f>
        <v>-23.230952402883368</v>
      </c>
      <c r="AA36" s="188">
        <f>SUM(AA25:AA35)</f>
        <v>105091359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9785282</v>
      </c>
      <c r="D38" s="199">
        <f>+D22-D36</f>
        <v>0</v>
      </c>
      <c r="E38" s="200">
        <f t="shared" si="2"/>
        <v>8555141</v>
      </c>
      <c r="F38" s="106">
        <f t="shared" si="2"/>
        <v>8555141</v>
      </c>
      <c r="G38" s="106">
        <f t="shared" si="2"/>
        <v>13186602</v>
      </c>
      <c r="H38" s="106">
        <f t="shared" si="2"/>
        <v>-3569414</v>
      </c>
      <c r="I38" s="106">
        <f t="shared" si="2"/>
        <v>-837918</v>
      </c>
      <c r="J38" s="106">
        <f t="shared" si="2"/>
        <v>8779270</v>
      </c>
      <c r="K38" s="106">
        <f t="shared" si="2"/>
        <v>-1455831</v>
      </c>
      <c r="L38" s="106">
        <f t="shared" si="2"/>
        <v>10303314</v>
      </c>
      <c r="M38" s="106">
        <f t="shared" si="2"/>
        <v>3352141</v>
      </c>
      <c r="N38" s="106">
        <f t="shared" si="2"/>
        <v>12199624</v>
      </c>
      <c r="O38" s="106">
        <f t="shared" si="2"/>
        <v>-6875741</v>
      </c>
      <c r="P38" s="106">
        <f t="shared" si="2"/>
        <v>-3202253</v>
      </c>
      <c r="Q38" s="106">
        <f t="shared" si="2"/>
        <v>11590047</v>
      </c>
      <c r="R38" s="106">
        <f t="shared" si="2"/>
        <v>1512053</v>
      </c>
      <c r="S38" s="106">
        <f t="shared" si="2"/>
        <v>239849</v>
      </c>
      <c r="T38" s="106">
        <f t="shared" si="2"/>
        <v>2276671</v>
      </c>
      <c r="U38" s="106">
        <f t="shared" si="2"/>
        <v>1872104</v>
      </c>
      <c r="V38" s="106">
        <f t="shared" si="2"/>
        <v>4388624</v>
      </c>
      <c r="W38" s="106">
        <f t="shared" si="2"/>
        <v>26879571</v>
      </c>
      <c r="X38" s="106">
        <f>IF(F22=F36,0,X22-X36)</f>
        <v>8556044</v>
      </c>
      <c r="Y38" s="106">
        <f t="shared" si="2"/>
        <v>18323527</v>
      </c>
      <c r="Z38" s="201">
        <f>+IF(X38&lt;&gt;0,+(Y38/X38)*100,0)</f>
        <v>214.15886828071478</v>
      </c>
      <c r="AA38" s="199">
        <f>+AA22-AA36</f>
        <v>8555141</v>
      </c>
    </row>
    <row r="39" spans="1:27" ht="13.5">
      <c r="A39" s="181" t="s">
        <v>46</v>
      </c>
      <c r="B39" s="185"/>
      <c r="C39" s="155">
        <v>15491641</v>
      </c>
      <c r="D39" s="155">
        <v>0</v>
      </c>
      <c r="E39" s="156">
        <v>20904000</v>
      </c>
      <c r="F39" s="60">
        <v>20904000</v>
      </c>
      <c r="G39" s="60">
        <v>1241567</v>
      </c>
      <c r="H39" s="60">
        <v>2230420</v>
      </c>
      <c r="I39" s="60">
        <v>3248015</v>
      </c>
      <c r="J39" s="60">
        <v>6720002</v>
      </c>
      <c r="K39" s="60">
        <v>2140864</v>
      </c>
      <c r="L39" s="60">
        <v>1136461</v>
      </c>
      <c r="M39" s="60">
        <v>9298100</v>
      </c>
      <c r="N39" s="60">
        <v>12575425</v>
      </c>
      <c r="O39" s="60">
        <v>1297737</v>
      </c>
      <c r="P39" s="60">
        <v>44024</v>
      </c>
      <c r="Q39" s="60">
        <v>0</v>
      </c>
      <c r="R39" s="60">
        <v>1341761</v>
      </c>
      <c r="S39" s="60">
        <v>0</v>
      </c>
      <c r="T39" s="60">
        <v>0</v>
      </c>
      <c r="U39" s="60">
        <v>0</v>
      </c>
      <c r="V39" s="60">
        <v>0</v>
      </c>
      <c r="W39" s="60">
        <v>20637188</v>
      </c>
      <c r="X39" s="60">
        <v>20904000</v>
      </c>
      <c r="Y39" s="60">
        <v>-266812</v>
      </c>
      <c r="Z39" s="140">
        <v>-1.28</v>
      </c>
      <c r="AA39" s="155">
        <v>20904000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25276923</v>
      </c>
      <c r="D42" s="206">
        <f>SUM(D38:D41)</f>
        <v>0</v>
      </c>
      <c r="E42" s="207">
        <f t="shared" si="3"/>
        <v>29459141</v>
      </c>
      <c r="F42" s="88">
        <f t="shared" si="3"/>
        <v>29459141</v>
      </c>
      <c r="G42" s="88">
        <f t="shared" si="3"/>
        <v>14428169</v>
      </c>
      <c r="H42" s="88">
        <f t="shared" si="3"/>
        <v>-1338994</v>
      </c>
      <c r="I42" s="88">
        <f t="shared" si="3"/>
        <v>2410097</v>
      </c>
      <c r="J42" s="88">
        <f t="shared" si="3"/>
        <v>15499272</v>
      </c>
      <c r="K42" s="88">
        <f t="shared" si="3"/>
        <v>685033</v>
      </c>
      <c r="L42" s="88">
        <f t="shared" si="3"/>
        <v>11439775</v>
      </c>
      <c r="M42" s="88">
        <f t="shared" si="3"/>
        <v>12650241</v>
      </c>
      <c r="N42" s="88">
        <f t="shared" si="3"/>
        <v>24775049</v>
      </c>
      <c r="O42" s="88">
        <f t="shared" si="3"/>
        <v>-5578004</v>
      </c>
      <c r="P42" s="88">
        <f t="shared" si="3"/>
        <v>-3158229</v>
      </c>
      <c r="Q42" s="88">
        <f t="shared" si="3"/>
        <v>11590047</v>
      </c>
      <c r="R42" s="88">
        <f t="shared" si="3"/>
        <v>2853814</v>
      </c>
      <c r="S42" s="88">
        <f t="shared" si="3"/>
        <v>239849</v>
      </c>
      <c r="T42" s="88">
        <f t="shared" si="3"/>
        <v>2276671</v>
      </c>
      <c r="U42" s="88">
        <f t="shared" si="3"/>
        <v>1872104</v>
      </c>
      <c r="V42" s="88">
        <f t="shared" si="3"/>
        <v>4388624</v>
      </c>
      <c r="W42" s="88">
        <f t="shared" si="3"/>
        <v>47516759</v>
      </c>
      <c r="X42" s="88">
        <f t="shared" si="3"/>
        <v>29460044</v>
      </c>
      <c r="Y42" s="88">
        <f t="shared" si="3"/>
        <v>18056715</v>
      </c>
      <c r="Z42" s="208">
        <f>+IF(X42&lt;&gt;0,+(Y42/X42)*100,0)</f>
        <v>61.29222006593066</v>
      </c>
      <c r="AA42" s="206">
        <f>SUM(AA38:AA41)</f>
        <v>29459141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25276923</v>
      </c>
      <c r="D44" s="210">
        <f>+D42-D43</f>
        <v>0</v>
      </c>
      <c r="E44" s="211">
        <f t="shared" si="4"/>
        <v>29459141</v>
      </c>
      <c r="F44" s="77">
        <f t="shared" si="4"/>
        <v>29459141</v>
      </c>
      <c r="G44" s="77">
        <f t="shared" si="4"/>
        <v>14428169</v>
      </c>
      <c r="H44" s="77">
        <f t="shared" si="4"/>
        <v>-1338994</v>
      </c>
      <c r="I44" s="77">
        <f t="shared" si="4"/>
        <v>2410097</v>
      </c>
      <c r="J44" s="77">
        <f t="shared" si="4"/>
        <v>15499272</v>
      </c>
      <c r="K44" s="77">
        <f t="shared" si="4"/>
        <v>685033</v>
      </c>
      <c r="L44" s="77">
        <f t="shared" si="4"/>
        <v>11439775</v>
      </c>
      <c r="M44" s="77">
        <f t="shared" si="4"/>
        <v>12650241</v>
      </c>
      <c r="N44" s="77">
        <f t="shared" si="4"/>
        <v>24775049</v>
      </c>
      <c r="O44" s="77">
        <f t="shared" si="4"/>
        <v>-5578004</v>
      </c>
      <c r="P44" s="77">
        <f t="shared" si="4"/>
        <v>-3158229</v>
      </c>
      <c r="Q44" s="77">
        <f t="shared" si="4"/>
        <v>11590047</v>
      </c>
      <c r="R44" s="77">
        <f t="shared" si="4"/>
        <v>2853814</v>
      </c>
      <c r="S44" s="77">
        <f t="shared" si="4"/>
        <v>239849</v>
      </c>
      <c r="T44" s="77">
        <f t="shared" si="4"/>
        <v>2276671</v>
      </c>
      <c r="U44" s="77">
        <f t="shared" si="4"/>
        <v>1872104</v>
      </c>
      <c r="V44" s="77">
        <f t="shared" si="4"/>
        <v>4388624</v>
      </c>
      <c r="W44" s="77">
        <f t="shared" si="4"/>
        <v>47516759</v>
      </c>
      <c r="X44" s="77">
        <f t="shared" si="4"/>
        <v>29460044</v>
      </c>
      <c r="Y44" s="77">
        <f t="shared" si="4"/>
        <v>18056715</v>
      </c>
      <c r="Z44" s="212">
        <f>+IF(X44&lt;&gt;0,+(Y44/X44)*100,0)</f>
        <v>61.29222006593066</v>
      </c>
      <c r="AA44" s="210">
        <f>+AA42-AA43</f>
        <v>29459141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25276923</v>
      </c>
      <c r="D46" s="206">
        <f>SUM(D44:D45)</f>
        <v>0</v>
      </c>
      <c r="E46" s="207">
        <f t="shared" si="5"/>
        <v>29459141</v>
      </c>
      <c r="F46" s="88">
        <f t="shared" si="5"/>
        <v>29459141</v>
      </c>
      <c r="G46" s="88">
        <f t="shared" si="5"/>
        <v>14428169</v>
      </c>
      <c r="H46" s="88">
        <f t="shared" si="5"/>
        <v>-1338994</v>
      </c>
      <c r="I46" s="88">
        <f t="shared" si="5"/>
        <v>2410097</v>
      </c>
      <c r="J46" s="88">
        <f t="shared" si="5"/>
        <v>15499272</v>
      </c>
      <c r="K46" s="88">
        <f t="shared" si="5"/>
        <v>685033</v>
      </c>
      <c r="L46" s="88">
        <f t="shared" si="5"/>
        <v>11439775</v>
      </c>
      <c r="M46" s="88">
        <f t="shared" si="5"/>
        <v>12650241</v>
      </c>
      <c r="N46" s="88">
        <f t="shared" si="5"/>
        <v>24775049</v>
      </c>
      <c r="O46" s="88">
        <f t="shared" si="5"/>
        <v>-5578004</v>
      </c>
      <c r="P46" s="88">
        <f t="shared" si="5"/>
        <v>-3158229</v>
      </c>
      <c r="Q46" s="88">
        <f t="shared" si="5"/>
        <v>11590047</v>
      </c>
      <c r="R46" s="88">
        <f t="shared" si="5"/>
        <v>2853814</v>
      </c>
      <c r="S46" s="88">
        <f t="shared" si="5"/>
        <v>239849</v>
      </c>
      <c r="T46" s="88">
        <f t="shared" si="5"/>
        <v>2276671</v>
      </c>
      <c r="U46" s="88">
        <f t="shared" si="5"/>
        <v>1872104</v>
      </c>
      <c r="V46" s="88">
        <f t="shared" si="5"/>
        <v>4388624</v>
      </c>
      <c r="W46" s="88">
        <f t="shared" si="5"/>
        <v>47516759</v>
      </c>
      <c r="X46" s="88">
        <f t="shared" si="5"/>
        <v>29460044</v>
      </c>
      <c r="Y46" s="88">
        <f t="shared" si="5"/>
        <v>18056715</v>
      </c>
      <c r="Z46" s="208">
        <f>+IF(X46&lt;&gt;0,+(Y46/X46)*100,0)</f>
        <v>61.29222006593066</v>
      </c>
      <c r="AA46" s="206">
        <f>SUM(AA44:AA45)</f>
        <v>29459141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25276923</v>
      </c>
      <c r="D48" s="217">
        <f>SUM(D46:D47)</f>
        <v>0</v>
      </c>
      <c r="E48" s="218">
        <f t="shared" si="6"/>
        <v>29459141</v>
      </c>
      <c r="F48" s="219">
        <f t="shared" si="6"/>
        <v>29459141</v>
      </c>
      <c r="G48" s="219">
        <f t="shared" si="6"/>
        <v>14428169</v>
      </c>
      <c r="H48" s="220">
        <f t="shared" si="6"/>
        <v>-1338994</v>
      </c>
      <c r="I48" s="220">
        <f t="shared" si="6"/>
        <v>2410097</v>
      </c>
      <c r="J48" s="220">
        <f t="shared" si="6"/>
        <v>15499272</v>
      </c>
      <c r="K48" s="220">
        <f t="shared" si="6"/>
        <v>685033</v>
      </c>
      <c r="L48" s="220">
        <f t="shared" si="6"/>
        <v>11439775</v>
      </c>
      <c r="M48" s="219">
        <f t="shared" si="6"/>
        <v>12650241</v>
      </c>
      <c r="N48" s="219">
        <f t="shared" si="6"/>
        <v>24775049</v>
      </c>
      <c r="O48" s="220">
        <f t="shared" si="6"/>
        <v>-5578004</v>
      </c>
      <c r="P48" s="220">
        <f t="shared" si="6"/>
        <v>-3158229</v>
      </c>
      <c r="Q48" s="220">
        <f t="shared" si="6"/>
        <v>11590047</v>
      </c>
      <c r="R48" s="220">
        <f t="shared" si="6"/>
        <v>2853814</v>
      </c>
      <c r="S48" s="220">
        <f t="shared" si="6"/>
        <v>239849</v>
      </c>
      <c r="T48" s="219">
        <f t="shared" si="6"/>
        <v>2276671</v>
      </c>
      <c r="U48" s="219">
        <f t="shared" si="6"/>
        <v>1872104</v>
      </c>
      <c r="V48" s="220">
        <f t="shared" si="6"/>
        <v>4388624</v>
      </c>
      <c r="W48" s="220">
        <f t="shared" si="6"/>
        <v>47516759</v>
      </c>
      <c r="X48" s="220">
        <f t="shared" si="6"/>
        <v>29460044</v>
      </c>
      <c r="Y48" s="220">
        <f t="shared" si="6"/>
        <v>18056715</v>
      </c>
      <c r="Z48" s="221">
        <f>+IF(X48&lt;&gt;0,+(Y48/X48)*100,0)</f>
        <v>61.29222006593066</v>
      </c>
      <c r="AA48" s="222">
        <f>SUM(AA46:AA47)</f>
        <v>29459141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230114</v>
      </c>
      <c r="D5" s="153">
        <f>SUM(D6:D8)</f>
        <v>0</v>
      </c>
      <c r="E5" s="154">
        <f t="shared" si="0"/>
        <v>897000</v>
      </c>
      <c r="F5" s="100">
        <f t="shared" si="0"/>
        <v>897000</v>
      </c>
      <c r="G5" s="100">
        <f t="shared" si="0"/>
        <v>0</v>
      </c>
      <c r="H5" s="100">
        <f t="shared" si="0"/>
        <v>147395</v>
      </c>
      <c r="I5" s="100">
        <f t="shared" si="0"/>
        <v>1754</v>
      </c>
      <c r="J5" s="100">
        <f t="shared" si="0"/>
        <v>149149</v>
      </c>
      <c r="K5" s="100">
        <f t="shared" si="0"/>
        <v>0</v>
      </c>
      <c r="L5" s="100">
        <f t="shared" si="0"/>
        <v>496704</v>
      </c>
      <c r="M5" s="100">
        <f t="shared" si="0"/>
        <v>1778407</v>
      </c>
      <c r="N5" s="100">
        <f t="shared" si="0"/>
        <v>2275111</v>
      </c>
      <c r="O5" s="100">
        <f t="shared" si="0"/>
        <v>14084</v>
      </c>
      <c r="P5" s="100">
        <f t="shared" si="0"/>
        <v>491935</v>
      </c>
      <c r="Q5" s="100">
        <f t="shared" si="0"/>
        <v>19992</v>
      </c>
      <c r="R5" s="100">
        <f t="shared" si="0"/>
        <v>526011</v>
      </c>
      <c r="S5" s="100">
        <f t="shared" si="0"/>
        <v>900727</v>
      </c>
      <c r="T5" s="100">
        <f t="shared" si="0"/>
        <v>0</v>
      </c>
      <c r="U5" s="100">
        <f t="shared" si="0"/>
        <v>2689155</v>
      </c>
      <c r="V5" s="100">
        <f t="shared" si="0"/>
        <v>3589882</v>
      </c>
      <c r="W5" s="100">
        <f t="shared" si="0"/>
        <v>6540153</v>
      </c>
      <c r="X5" s="100">
        <f t="shared" si="0"/>
        <v>897000</v>
      </c>
      <c r="Y5" s="100">
        <f t="shared" si="0"/>
        <v>5643153</v>
      </c>
      <c r="Z5" s="137">
        <f>+IF(X5&lt;&gt;0,+(Y5/X5)*100,0)</f>
        <v>629.1140468227425</v>
      </c>
      <c r="AA5" s="153">
        <f>SUM(AA6:AA8)</f>
        <v>897000</v>
      </c>
    </row>
    <row r="6" spans="1:27" ht="13.5">
      <c r="A6" s="138" t="s">
        <v>75</v>
      </c>
      <c r="B6" s="136"/>
      <c r="C6" s="155">
        <v>223219</v>
      </c>
      <c r="D6" s="155"/>
      <c r="E6" s="156">
        <v>538000</v>
      </c>
      <c r="F6" s="60">
        <v>538000</v>
      </c>
      <c r="G6" s="60"/>
      <c r="H6" s="60">
        <v>147395</v>
      </c>
      <c r="I6" s="60"/>
      <c r="J6" s="60">
        <v>147395</v>
      </c>
      <c r="K6" s="60"/>
      <c r="L6" s="60">
        <v>487580</v>
      </c>
      <c r="M6" s="60">
        <v>1761002</v>
      </c>
      <c r="N6" s="60">
        <v>2248582</v>
      </c>
      <c r="O6" s="60"/>
      <c r="P6" s="60">
        <v>491935</v>
      </c>
      <c r="Q6" s="60"/>
      <c r="R6" s="60">
        <v>491935</v>
      </c>
      <c r="S6" s="60">
        <v>898277</v>
      </c>
      <c r="T6" s="60"/>
      <c r="U6" s="60">
        <v>2653997</v>
      </c>
      <c r="V6" s="60">
        <v>3552274</v>
      </c>
      <c r="W6" s="60">
        <v>6440186</v>
      </c>
      <c r="X6" s="60">
        <v>538000</v>
      </c>
      <c r="Y6" s="60">
        <v>5902186</v>
      </c>
      <c r="Z6" s="140">
        <v>1097.06</v>
      </c>
      <c r="AA6" s="62">
        <v>538000</v>
      </c>
    </row>
    <row r="7" spans="1:27" ht="13.5">
      <c r="A7" s="138" t="s">
        <v>76</v>
      </c>
      <c r="B7" s="136"/>
      <c r="C7" s="157">
        <v>6895</v>
      </c>
      <c r="D7" s="157"/>
      <c r="E7" s="158">
        <v>81000</v>
      </c>
      <c r="F7" s="159">
        <v>81000</v>
      </c>
      <c r="G7" s="159"/>
      <c r="H7" s="159"/>
      <c r="I7" s="159">
        <v>1754</v>
      </c>
      <c r="J7" s="159">
        <v>1754</v>
      </c>
      <c r="K7" s="159"/>
      <c r="L7" s="159"/>
      <c r="M7" s="159">
        <v>17405</v>
      </c>
      <c r="N7" s="159">
        <v>17405</v>
      </c>
      <c r="O7" s="159">
        <v>14084</v>
      </c>
      <c r="P7" s="159"/>
      <c r="Q7" s="159"/>
      <c r="R7" s="159">
        <v>14084</v>
      </c>
      <c r="S7" s="159">
        <v>2450</v>
      </c>
      <c r="T7" s="159"/>
      <c r="U7" s="159">
        <v>6740</v>
      </c>
      <c r="V7" s="159">
        <v>9190</v>
      </c>
      <c r="W7" s="159">
        <v>42433</v>
      </c>
      <c r="X7" s="159">
        <v>81000</v>
      </c>
      <c r="Y7" s="159">
        <v>-38567</v>
      </c>
      <c r="Z7" s="141">
        <v>-47.61</v>
      </c>
      <c r="AA7" s="225">
        <v>81000</v>
      </c>
    </row>
    <row r="8" spans="1:27" ht="13.5">
      <c r="A8" s="138" t="s">
        <v>77</v>
      </c>
      <c r="B8" s="136"/>
      <c r="C8" s="155"/>
      <c r="D8" s="155"/>
      <c r="E8" s="156">
        <v>278000</v>
      </c>
      <c r="F8" s="60">
        <v>278000</v>
      </c>
      <c r="G8" s="60"/>
      <c r="H8" s="60"/>
      <c r="I8" s="60"/>
      <c r="J8" s="60"/>
      <c r="K8" s="60"/>
      <c r="L8" s="60">
        <v>9124</v>
      </c>
      <c r="M8" s="60"/>
      <c r="N8" s="60">
        <v>9124</v>
      </c>
      <c r="O8" s="60"/>
      <c r="P8" s="60"/>
      <c r="Q8" s="60">
        <v>19992</v>
      </c>
      <c r="R8" s="60">
        <v>19992</v>
      </c>
      <c r="S8" s="60"/>
      <c r="T8" s="60"/>
      <c r="U8" s="60">
        <v>28418</v>
      </c>
      <c r="V8" s="60">
        <v>28418</v>
      </c>
      <c r="W8" s="60">
        <v>57534</v>
      </c>
      <c r="X8" s="60">
        <v>278000</v>
      </c>
      <c r="Y8" s="60">
        <v>-220466</v>
      </c>
      <c r="Z8" s="140">
        <v>-79.3</v>
      </c>
      <c r="AA8" s="62">
        <v>278000</v>
      </c>
    </row>
    <row r="9" spans="1:27" ht="13.5">
      <c r="A9" s="135" t="s">
        <v>78</v>
      </c>
      <c r="B9" s="136"/>
      <c r="C9" s="153">
        <f aca="true" t="shared" si="1" ref="C9:Y9">SUM(C10:C14)</f>
        <v>595960</v>
      </c>
      <c r="D9" s="153">
        <f>SUM(D10:D14)</f>
        <v>0</v>
      </c>
      <c r="E9" s="154">
        <f t="shared" si="1"/>
        <v>9214000</v>
      </c>
      <c r="F9" s="100">
        <f t="shared" si="1"/>
        <v>9214000</v>
      </c>
      <c r="G9" s="100">
        <f t="shared" si="1"/>
        <v>0</v>
      </c>
      <c r="H9" s="100">
        <f t="shared" si="1"/>
        <v>2029090</v>
      </c>
      <c r="I9" s="100">
        <f t="shared" si="1"/>
        <v>2833223</v>
      </c>
      <c r="J9" s="100">
        <f t="shared" si="1"/>
        <v>4862313</v>
      </c>
      <c r="K9" s="100">
        <f t="shared" si="1"/>
        <v>1543732</v>
      </c>
      <c r="L9" s="100">
        <f t="shared" si="1"/>
        <v>1073147</v>
      </c>
      <c r="M9" s="100">
        <f t="shared" si="1"/>
        <v>1201110</v>
      </c>
      <c r="N9" s="100">
        <f t="shared" si="1"/>
        <v>3817989</v>
      </c>
      <c r="O9" s="100">
        <f t="shared" si="1"/>
        <v>1101446</v>
      </c>
      <c r="P9" s="100">
        <f t="shared" si="1"/>
        <v>4868</v>
      </c>
      <c r="Q9" s="100">
        <f t="shared" si="1"/>
        <v>0</v>
      </c>
      <c r="R9" s="100">
        <f t="shared" si="1"/>
        <v>1106314</v>
      </c>
      <c r="S9" s="100">
        <f t="shared" si="1"/>
        <v>0</v>
      </c>
      <c r="T9" s="100">
        <f t="shared" si="1"/>
        <v>99490</v>
      </c>
      <c r="U9" s="100">
        <f t="shared" si="1"/>
        <v>182314</v>
      </c>
      <c r="V9" s="100">
        <f t="shared" si="1"/>
        <v>281804</v>
      </c>
      <c r="W9" s="100">
        <f t="shared" si="1"/>
        <v>10068420</v>
      </c>
      <c r="X9" s="100">
        <f t="shared" si="1"/>
        <v>9213996</v>
      </c>
      <c r="Y9" s="100">
        <f t="shared" si="1"/>
        <v>854424</v>
      </c>
      <c r="Z9" s="137">
        <f>+IF(X9&lt;&gt;0,+(Y9/X9)*100,0)</f>
        <v>9.27311016848716</v>
      </c>
      <c r="AA9" s="102">
        <f>SUM(AA10:AA14)</f>
        <v>9214000</v>
      </c>
    </row>
    <row r="10" spans="1:27" ht="13.5">
      <c r="A10" s="138" t="s">
        <v>79</v>
      </c>
      <c r="B10" s="136"/>
      <c r="C10" s="155">
        <v>595960</v>
      </c>
      <c r="D10" s="155"/>
      <c r="E10" s="156">
        <v>9214000</v>
      </c>
      <c r="F10" s="60">
        <v>9214000</v>
      </c>
      <c r="G10" s="60"/>
      <c r="H10" s="60">
        <v>2029090</v>
      </c>
      <c r="I10" s="60">
        <v>2833223</v>
      </c>
      <c r="J10" s="60">
        <v>4862313</v>
      </c>
      <c r="K10" s="60">
        <v>1543732</v>
      </c>
      <c r="L10" s="60">
        <v>1073147</v>
      </c>
      <c r="M10" s="60">
        <v>1201110</v>
      </c>
      <c r="N10" s="60">
        <v>3817989</v>
      </c>
      <c r="O10" s="60">
        <v>1101446</v>
      </c>
      <c r="P10" s="60">
        <v>4868</v>
      </c>
      <c r="Q10" s="60"/>
      <c r="R10" s="60">
        <v>1106314</v>
      </c>
      <c r="S10" s="60"/>
      <c r="T10" s="60">
        <v>99490</v>
      </c>
      <c r="U10" s="60">
        <v>182314</v>
      </c>
      <c r="V10" s="60">
        <v>281804</v>
      </c>
      <c r="W10" s="60">
        <v>10068420</v>
      </c>
      <c r="X10" s="60">
        <v>9213996</v>
      </c>
      <c r="Y10" s="60">
        <v>854424</v>
      </c>
      <c r="Z10" s="140">
        <v>9.27</v>
      </c>
      <c r="AA10" s="62">
        <v>9214000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14692150</v>
      </c>
      <c r="D15" s="153">
        <f>SUM(D16:D18)</f>
        <v>0</v>
      </c>
      <c r="E15" s="154">
        <f t="shared" si="2"/>
        <v>4104000</v>
      </c>
      <c r="F15" s="100">
        <f t="shared" si="2"/>
        <v>4104000</v>
      </c>
      <c r="G15" s="100">
        <f t="shared" si="2"/>
        <v>1089094</v>
      </c>
      <c r="H15" s="100">
        <f t="shared" si="2"/>
        <v>0</v>
      </c>
      <c r="I15" s="100">
        <f t="shared" si="2"/>
        <v>123277</v>
      </c>
      <c r="J15" s="100">
        <f t="shared" si="2"/>
        <v>1212371</v>
      </c>
      <c r="K15" s="100">
        <f t="shared" si="2"/>
        <v>388880</v>
      </c>
      <c r="L15" s="100">
        <f t="shared" si="2"/>
        <v>28800</v>
      </c>
      <c r="M15" s="100">
        <f t="shared" si="2"/>
        <v>0</v>
      </c>
      <c r="N15" s="100">
        <f t="shared" si="2"/>
        <v>417680</v>
      </c>
      <c r="O15" s="100">
        <f t="shared" si="2"/>
        <v>0</v>
      </c>
      <c r="P15" s="100">
        <f t="shared" si="2"/>
        <v>0</v>
      </c>
      <c r="Q15" s="100">
        <f t="shared" si="2"/>
        <v>15009</v>
      </c>
      <c r="R15" s="100">
        <f t="shared" si="2"/>
        <v>15009</v>
      </c>
      <c r="S15" s="100">
        <f t="shared" si="2"/>
        <v>354230</v>
      </c>
      <c r="T15" s="100">
        <f t="shared" si="2"/>
        <v>5482</v>
      </c>
      <c r="U15" s="100">
        <f t="shared" si="2"/>
        <v>0</v>
      </c>
      <c r="V15" s="100">
        <f t="shared" si="2"/>
        <v>359712</v>
      </c>
      <c r="W15" s="100">
        <f t="shared" si="2"/>
        <v>2004772</v>
      </c>
      <c r="X15" s="100">
        <f t="shared" si="2"/>
        <v>4104000</v>
      </c>
      <c r="Y15" s="100">
        <f t="shared" si="2"/>
        <v>-2099228</v>
      </c>
      <c r="Z15" s="137">
        <f>+IF(X15&lt;&gt;0,+(Y15/X15)*100,0)</f>
        <v>-51.15077972709552</v>
      </c>
      <c r="AA15" s="102">
        <f>SUM(AA16:AA18)</f>
        <v>4104000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15009</v>
      </c>
      <c r="R16" s="60">
        <v>15009</v>
      </c>
      <c r="S16" s="60">
        <v>354230</v>
      </c>
      <c r="T16" s="60">
        <v>2944</v>
      </c>
      <c r="U16" s="60"/>
      <c r="V16" s="60">
        <v>357174</v>
      </c>
      <c r="W16" s="60">
        <v>372183</v>
      </c>
      <c r="X16" s="60"/>
      <c r="Y16" s="60">
        <v>372183</v>
      </c>
      <c r="Z16" s="140"/>
      <c r="AA16" s="62"/>
    </row>
    <row r="17" spans="1:27" ht="13.5">
      <c r="A17" s="138" t="s">
        <v>86</v>
      </c>
      <c r="B17" s="136"/>
      <c r="C17" s="155">
        <v>14692150</v>
      </c>
      <c r="D17" s="155"/>
      <c r="E17" s="156">
        <v>4104000</v>
      </c>
      <c r="F17" s="60">
        <v>4104000</v>
      </c>
      <c r="G17" s="60">
        <v>1089094</v>
      </c>
      <c r="H17" s="60"/>
      <c r="I17" s="60">
        <v>123277</v>
      </c>
      <c r="J17" s="60">
        <v>1212371</v>
      </c>
      <c r="K17" s="60">
        <v>388880</v>
      </c>
      <c r="L17" s="60">
        <v>28800</v>
      </c>
      <c r="M17" s="60"/>
      <c r="N17" s="60">
        <v>417680</v>
      </c>
      <c r="O17" s="60"/>
      <c r="P17" s="60"/>
      <c r="Q17" s="60"/>
      <c r="R17" s="60"/>
      <c r="S17" s="60"/>
      <c r="T17" s="60">
        <v>2538</v>
      </c>
      <c r="U17" s="60"/>
      <c r="V17" s="60">
        <v>2538</v>
      </c>
      <c r="W17" s="60">
        <v>1632589</v>
      </c>
      <c r="X17" s="60">
        <v>4104000</v>
      </c>
      <c r="Y17" s="60">
        <v>-2471411</v>
      </c>
      <c r="Z17" s="140">
        <v>-60.22</v>
      </c>
      <c r="AA17" s="62">
        <v>4104000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5663673</v>
      </c>
      <c r="D19" s="153">
        <f>SUM(D20:D23)</f>
        <v>0</v>
      </c>
      <c r="E19" s="154">
        <f t="shared" si="3"/>
        <v>14741000</v>
      </c>
      <c r="F19" s="100">
        <f t="shared" si="3"/>
        <v>14741000</v>
      </c>
      <c r="G19" s="100">
        <f t="shared" si="3"/>
        <v>1103779</v>
      </c>
      <c r="H19" s="100">
        <f t="shared" si="3"/>
        <v>55579</v>
      </c>
      <c r="I19" s="100">
        <f t="shared" si="3"/>
        <v>124450</v>
      </c>
      <c r="J19" s="100">
        <f t="shared" si="3"/>
        <v>1283808</v>
      </c>
      <c r="K19" s="100">
        <f t="shared" si="3"/>
        <v>3904090</v>
      </c>
      <c r="L19" s="100">
        <f t="shared" si="3"/>
        <v>434958</v>
      </c>
      <c r="M19" s="100">
        <f t="shared" si="3"/>
        <v>7082750</v>
      </c>
      <c r="N19" s="100">
        <f t="shared" si="3"/>
        <v>11421798</v>
      </c>
      <c r="O19" s="100">
        <f t="shared" si="3"/>
        <v>0</v>
      </c>
      <c r="P19" s="100">
        <f t="shared" si="3"/>
        <v>2953812</v>
      </c>
      <c r="Q19" s="100">
        <f t="shared" si="3"/>
        <v>1659964</v>
      </c>
      <c r="R19" s="100">
        <f t="shared" si="3"/>
        <v>4613776</v>
      </c>
      <c r="S19" s="100">
        <f t="shared" si="3"/>
        <v>0</v>
      </c>
      <c r="T19" s="100">
        <f t="shared" si="3"/>
        <v>1346846</v>
      </c>
      <c r="U19" s="100">
        <f t="shared" si="3"/>
        <v>3873523</v>
      </c>
      <c r="V19" s="100">
        <f t="shared" si="3"/>
        <v>5220369</v>
      </c>
      <c r="W19" s="100">
        <f t="shared" si="3"/>
        <v>22539751</v>
      </c>
      <c r="X19" s="100">
        <f t="shared" si="3"/>
        <v>14741160</v>
      </c>
      <c r="Y19" s="100">
        <f t="shared" si="3"/>
        <v>7798591</v>
      </c>
      <c r="Z19" s="137">
        <f>+IF(X19&lt;&gt;0,+(Y19/X19)*100,0)</f>
        <v>52.90350962882161</v>
      </c>
      <c r="AA19" s="102">
        <f>SUM(AA20:AA23)</f>
        <v>14741000</v>
      </c>
    </row>
    <row r="20" spans="1:27" ht="13.5">
      <c r="A20" s="138" t="s">
        <v>89</v>
      </c>
      <c r="B20" s="136"/>
      <c r="C20" s="155">
        <v>5663673</v>
      </c>
      <c r="D20" s="155"/>
      <c r="E20" s="156">
        <v>14741000</v>
      </c>
      <c r="F20" s="60">
        <v>14741000</v>
      </c>
      <c r="G20" s="60">
        <v>1103779</v>
      </c>
      <c r="H20" s="60">
        <v>55579</v>
      </c>
      <c r="I20" s="60">
        <v>124450</v>
      </c>
      <c r="J20" s="60">
        <v>1283808</v>
      </c>
      <c r="K20" s="60">
        <v>3904090</v>
      </c>
      <c r="L20" s="60">
        <v>434958</v>
      </c>
      <c r="M20" s="60">
        <v>7082750</v>
      </c>
      <c r="N20" s="60">
        <v>11421798</v>
      </c>
      <c r="O20" s="60"/>
      <c r="P20" s="60">
        <v>2953812</v>
      </c>
      <c r="Q20" s="60">
        <v>1659964</v>
      </c>
      <c r="R20" s="60">
        <v>4613776</v>
      </c>
      <c r="S20" s="60"/>
      <c r="T20" s="60">
        <v>1346846</v>
      </c>
      <c r="U20" s="60">
        <v>3873523</v>
      </c>
      <c r="V20" s="60">
        <v>5220369</v>
      </c>
      <c r="W20" s="60">
        <v>22539751</v>
      </c>
      <c r="X20" s="60">
        <v>14741160</v>
      </c>
      <c r="Y20" s="60">
        <v>7798591</v>
      </c>
      <c r="Z20" s="140">
        <v>52.9</v>
      </c>
      <c r="AA20" s="62">
        <v>14741000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21181897</v>
      </c>
      <c r="D25" s="217">
        <f>+D5+D9+D15+D19+D24</f>
        <v>0</v>
      </c>
      <c r="E25" s="230">
        <f t="shared" si="4"/>
        <v>28956000</v>
      </c>
      <c r="F25" s="219">
        <f t="shared" si="4"/>
        <v>28956000</v>
      </c>
      <c r="G25" s="219">
        <f t="shared" si="4"/>
        <v>2192873</v>
      </c>
      <c r="H25" s="219">
        <f t="shared" si="4"/>
        <v>2232064</v>
      </c>
      <c r="I25" s="219">
        <f t="shared" si="4"/>
        <v>3082704</v>
      </c>
      <c r="J25" s="219">
        <f t="shared" si="4"/>
        <v>7507641</v>
      </c>
      <c r="K25" s="219">
        <f t="shared" si="4"/>
        <v>5836702</v>
      </c>
      <c r="L25" s="219">
        <f t="shared" si="4"/>
        <v>2033609</v>
      </c>
      <c r="M25" s="219">
        <f t="shared" si="4"/>
        <v>10062267</v>
      </c>
      <c r="N25" s="219">
        <f t="shared" si="4"/>
        <v>17932578</v>
      </c>
      <c r="O25" s="219">
        <f t="shared" si="4"/>
        <v>1115530</v>
      </c>
      <c r="P25" s="219">
        <f t="shared" si="4"/>
        <v>3450615</v>
      </c>
      <c r="Q25" s="219">
        <f t="shared" si="4"/>
        <v>1694965</v>
      </c>
      <c r="R25" s="219">
        <f t="shared" si="4"/>
        <v>6261110</v>
      </c>
      <c r="S25" s="219">
        <f t="shared" si="4"/>
        <v>1254957</v>
      </c>
      <c r="T25" s="219">
        <f t="shared" si="4"/>
        <v>1451818</v>
      </c>
      <c r="U25" s="219">
        <f t="shared" si="4"/>
        <v>6744992</v>
      </c>
      <c r="V25" s="219">
        <f t="shared" si="4"/>
        <v>9451767</v>
      </c>
      <c r="W25" s="219">
        <f t="shared" si="4"/>
        <v>41153096</v>
      </c>
      <c r="X25" s="219">
        <f t="shared" si="4"/>
        <v>28956156</v>
      </c>
      <c r="Y25" s="219">
        <f t="shared" si="4"/>
        <v>12196940</v>
      </c>
      <c r="Z25" s="231">
        <f>+IF(X25&lt;&gt;0,+(Y25/X25)*100,0)</f>
        <v>42.12209659320802</v>
      </c>
      <c r="AA25" s="232">
        <f>+AA5+AA9+AA15+AA19+AA24</f>
        <v>28956000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21181897</v>
      </c>
      <c r="D28" s="155"/>
      <c r="E28" s="156">
        <v>20904000</v>
      </c>
      <c r="F28" s="60">
        <v>20904000</v>
      </c>
      <c r="G28" s="60">
        <v>2192873</v>
      </c>
      <c r="H28" s="60">
        <v>2078935</v>
      </c>
      <c r="I28" s="60">
        <v>2942518</v>
      </c>
      <c r="J28" s="60">
        <v>7214326</v>
      </c>
      <c r="K28" s="60">
        <v>1928785</v>
      </c>
      <c r="L28" s="60">
        <v>1064509</v>
      </c>
      <c r="M28" s="60">
        <v>8249360</v>
      </c>
      <c r="N28" s="60">
        <v>11242654</v>
      </c>
      <c r="O28" s="60">
        <v>1101446</v>
      </c>
      <c r="P28" s="60">
        <v>44024</v>
      </c>
      <c r="Q28" s="60"/>
      <c r="R28" s="60">
        <v>1145470</v>
      </c>
      <c r="S28" s="60"/>
      <c r="T28" s="60"/>
      <c r="U28" s="60">
        <v>96051</v>
      </c>
      <c r="V28" s="60">
        <v>96051</v>
      </c>
      <c r="W28" s="60">
        <v>19698501</v>
      </c>
      <c r="X28" s="60">
        <v>20903999</v>
      </c>
      <c r="Y28" s="60">
        <v>-1205498</v>
      </c>
      <c r="Z28" s="140">
        <v>-5.77</v>
      </c>
      <c r="AA28" s="155">
        <v>20904000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>
        <v>253614</v>
      </c>
      <c r="T31" s="60"/>
      <c r="U31" s="60"/>
      <c r="V31" s="60">
        <v>253614</v>
      </c>
      <c r="W31" s="60">
        <v>253614</v>
      </c>
      <c r="X31" s="60"/>
      <c r="Y31" s="60">
        <v>253614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21181897</v>
      </c>
      <c r="D32" s="210">
        <f>SUM(D28:D31)</f>
        <v>0</v>
      </c>
      <c r="E32" s="211">
        <f t="shared" si="5"/>
        <v>20904000</v>
      </c>
      <c r="F32" s="77">
        <f t="shared" si="5"/>
        <v>20904000</v>
      </c>
      <c r="G32" s="77">
        <f t="shared" si="5"/>
        <v>2192873</v>
      </c>
      <c r="H32" s="77">
        <f t="shared" si="5"/>
        <v>2078935</v>
      </c>
      <c r="I32" s="77">
        <f t="shared" si="5"/>
        <v>2942518</v>
      </c>
      <c r="J32" s="77">
        <f t="shared" si="5"/>
        <v>7214326</v>
      </c>
      <c r="K32" s="77">
        <f t="shared" si="5"/>
        <v>1928785</v>
      </c>
      <c r="L32" s="77">
        <f t="shared" si="5"/>
        <v>1064509</v>
      </c>
      <c r="M32" s="77">
        <f t="shared" si="5"/>
        <v>8249360</v>
      </c>
      <c r="N32" s="77">
        <f t="shared" si="5"/>
        <v>11242654</v>
      </c>
      <c r="O32" s="77">
        <f t="shared" si="5"/>
        <v>1101446</v>
      </c>
      <c r="P32" s="77">
        <f t="shared" si="5"/>
        <v>44024</v>
      </c>
      <c r="Q32" s="77">
        <f t="shared" si="5"/>
        <v>0</v>
      </c>
      <c r="R32" s="77">
        <f t="shared" si="5"/>
        <v>1145470</v>
      </c>
      <c r="S32" s="77">
        <f t="shared" si="5"/>
        <v>253614</v>
      </c>
      <c r="T32" s="77">
        <f t="shared" si="5"/>
        <v>0</v>
      </c>
      <c r="U32" s="77">
        <f t="shared" si="5"/>
        <v>96051</v>
      </c>
      <c r="V32" s="77">
        <f t="shared" si="5"/>
        <v>349665</v>
      </c>
      <c r="W32" s="77">
        <f t="shared" si="5"/>
        <v>19952115</v>
      </c>
      <c r="X32" s="77">
        <f t="shared" si="5"/>
        <v>20903999</v>
      </c>
      <c r="Y32" s="77">
        <f t="shared" si="5"/>
        <v>-951884</v>
      </c>
      <c r="Z32" s="212">
        <f>+IF(X32&lt;&gt;0,+(Y32/X32)*100,0)</f>
        <v>-4.553597615461041</v>
      </c>
      <c r="AA32" s="79">
        <f>SUM(AA28:AA31)</f>
        <v>20904000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8052000</v>
      </c>
      <c r="F35" s="60">
        <v>8052000</v>
      </c>
      <c r="G35" s="60"/>
      <c r="H35" s="60">
        <v>153129</v>
      </c>
      <c r="I35" s="60">
        <v>140185</v>
      </c>
      <c r="J35" s="60">
        <v>293314</v>
      </c>
      <c r="K35" s="60">
        <v>3907917</v>
      </c>
      <c r="L35" s="60">
        <v>969100</v>
      </c>
      <c r="M35" s="60">
        <v>1812907</v>
      </c>
      <c r="N35" s="60">
        <v>6689924</v>
      </c>
      <c r="O35" s="60">
        <v>14084</v>
      </c>
      <c r="P35" s="60">
        <v>3406591</v>
      </c>
      <c r="Q35" s="60">
        <v>1694965</v>
      </c>
      <c r="R35" s="60">
        <v>5115640</v>
      </c>
      <c r="S35" s="60">
        <v>1001343</v>
      </c>
      <c r="T35" s="60">
        <v>1451818</v>
      </c>
      <c r="U35" s="60">
        <v>6648941</v>
      </c>
      <c r="V35" s="60">
        <v>9102102</v>
      </c>
      <c r="W35" s="60">
        <v>21200980</v>
      </c>
      <c r="X35" s="60">
        <v>8052157</v>
      </c>
      <c r="Y35" s="60">
        <v>13148823</v>
      </c>
      <c r="Z35" s="140">
        <v>163.3</v>
      </c>
      <c r="AA35" s="62">
        <v>8052000</v>
      </c>
    </row>
    <row r="36" spans="1:27" ht="13.5">
      <c r="A36" s="238" t="s">
        <v>139</v>
      </c>
      <c r="B36" s="149"/>
      <c r="C36" s="222">
        <f aca="true" t="shared" si="6" ref="C36:Y36">SUM(C32:C35)</f>
        <v>21181897</v>
      </c>
      <c r="D36" s="222">
        <f>SUM(D32:D35)</f>
        <v>0</v>
      </c>
      <c r="E36" s="218">
        <f t="shared" si="6"/>
        <v>28956000</v>
      </c>
      <c r="F36" s="220">
        <f t="shared" si="6"/>
        <v>28956000</v>
      </c>
      <c r="G36" s="220">
        <f t="shared" si="6"/>
        <v>2192873</v>
      </c>
      <c r="H36" s="220">
        <f t="shared" si="6"/>
        <v>2232064</v>
      </c>
      <c r="I36" s="220">
        <f t="shared" si="6"/>
        <v>3082703</v>
      </c>
      <c r="J36" s="220">
        <f t="shared" si="6"/>
        <v>7507640</v>
      </c>
      <c r="K36" s="220">
        <f t="shared" si="6"/>
        <v>5836702</v>
      </c>
      <c r="L36" s="220">
        <f t="shared" si="6"/>
        <v>2033609</v>
      </c>
      <c r="M36" s="220">
        <f t="shared" si="6"/>
        <v>10062267</v>
      </c>
      <c r="N36" s="220">
        <f t="shared" si="6"/>
        <v>17932578</v>
      </c>
      <c r="O36" s="220">
        <f t="shared" si="6"/>
        <v>1115530</v>
      </c>
      <c r="P36" s="220">
        <f t="shared" si="6"/>
        <v>3450615</v>
      </c>
      <c r="Q36" s="220">
        <f t="shared" si="6"/>
        <v>1694965</v>
      </c>
      <c r="R36" s="220">
        <f t="shared" si="6"/>
        <v>6261110</v>
      </c>
      <c r="S36" s="220">
        <f t="shared" si="6"/>
        <v>1254957</v>
      </c>
      <c r="T36" s="220">
        <f t="shared" si="6"/>
        <v>1451818</v>
      </c>
      <c r="U36" s="220">
        <f t="shared" si="6"/>
        <v>6744992</v>
      </c>
      <c r="V36" s="220">
        <f t="shared" si="6"/>
        <v>9451767</v>
      </c>
      <c r="W36" s="220">
        <f t="shared" si="6"/>
        <v>41153095</v>
      </c>
      <c r="X36" s="220">
        <f t="shared" si="6"/>
        <v>28956156</v>
      </c>
      <c r="Y36" s="220">
        <f t="shared" si="6"/>
        <v>12196939</v>
      </c>
      <c r="Z36" s="221">
        <f>+IF(X36&lt;&gt;0,+(Y36/X36)*100,0)</f>
        <v>42.12209313971095</v>
      </c>
      <c r="AA36" s="239">
        <f>SUM(AA32:AA35)</f>
        <v>28956000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5805331</v>
      </c>
      <c r="D6" s="155"/>
      <c r="E6" s="59">
        <v>21509000</v>
      </c>
      <c r="F6" s="60">
        <v>21509000</v>
      </c>
      <c r="G6" s="60">
        <v>12156750</v>
      </c>
      <c r="H6" s="60">
        <v>1593237</v>
      </c>
      <c r="I6" s="60">
        <v>5805331</v>
      </c>
      <c r="J6" s="60">
        <v>5805331</v>
      </c>
      <c r="K6" s="60">
        <v>9383175</v>
      </c>
      <c r="L6" s="60">
        <v>19588312</v>
      </c>
      <c r="M6" s="60">
        <v>5805331</v>
      </c>
      <c r="N6" s="60">
        <v>5805331</v>
      </c>
      <c r="O6" s="60">
        <v>2903001</v>
      </c>
      <c r="P6" s="60">
        <v>5204829</v>
      </c>
      <c r="Q6" s="60">
        <v>10317177</v>
      </c>
      <c r="R6" s="60">
        <v>10317177</v>
      </c>
      <c r="S6" s="60">
        <v>6738150</v>
      </c>
      <c r="T6" s="60">
        <v>5473592</v>
      </c>
      <c r="U6" s="60">
        <v>2087222</v>
      </c>
      <c r="V6" s="60">
        <v>2087222</v>
      </c>
      <c r="W6" s="60">
        <v>2087222</v>
      </c>
      <c r="X6" s="60">
        <v>21509000</v>
      </c>
      <c r="Y6" s="60">
        <v>-19421778</v>
      </c>
      <c r="Z6" s="140">
        <v>-90.3</v>
      </c>
      <c r="AA6" s="62">
        <v>21509000</v>
      </c>
    </row>
    <row r="7" spans="1:27" ht="13.5">
      <c r="A7" s="249" t="s">
        <v>144</v>
      </c>
      <c r="B7" s="182"/>
      <c r="C7" s="155">
        <v>43453768</v>
      </c>
      <c r="D7" s="155"/>
      <c r="E7" s="59">
        <v>16000000</v>
      </c>
      <c r="F7" s="60">
        <v>16000000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16000000</v>
      </c>
      <c r="Y7" s="60">
        <v>-16000000</v>
      </c>
      <c r="Z7" s="140">
        <v>-100</v>
      </c>
      <c r="AA7" s="62">
        <v>16000000</v>
      </c>
    </row>
    <row r="8" spans="1:27" ht="13.5">
      <c r="A8" s="249" t="s">
        <v>145</v>
      </c>
      <c r="B8" s="182"/>
      <c r="C8" s="155">
        <v>3711048</v>
      </c>
      <c r="D8" s="155"/>
      <c r="E8" s="59">
        <v>39659000</v>
      </c>
      <c r="F8" s="60">
        <v>39659000</v>
      </c>
      <c r="G8" s="60">
        <v>46751573</v>
      </c>
      <c r="H8" s="60">
        <v>45409131</v>
      </c>
      <c r="I8" s="60">
        <v>43881523</v>
      </c>
      <c r="J8" s="60">
        <v>43881523</v>
      </c>
      <c r="K8" s="60">
        <v>44409052</v>
      </c>
      <c r="L8" s="60">
        <v>47473426</v>
      </c>
      <c r="M8" s="60">
        <v>43912883</v>
      </c>
      <c r="N8" s="60">
        <v>43912883</v>
      </c>
      <c r="O8" s="60">
        <v>54234165</v>
      </c>
      <c r="P8" s="60">
        <v>55336315</v>
      </c>
      <c r="Q8" s="60">
        <v>60638219</v>
      </c>
      <c r="R8" s="60">
        <v>60638219</v>
      </c>
      <c r="S8" s="60">
        <v>63927362</v>
      </c>
      <c r="T8" s="60">
        <v>65656415</v>
      </c>
      <c r="U8" s="60">
        <v>68012015</v>
      </c>
      <c r="V8" s="60">
        <v>68012015</v>
      </c>
      <c r="W8" s="60">
        <v>68012015</v>
      </c>
      <c r="X8" s="60">
        <v>39659000</v>
      </c>
      <c r="Y8" s="60">
        <v>28353015</v>
      </c>
      <c r="Z8" s="140">
        <v>71.49</v>
      </c>
      <c r="AA8" s="62">
        <v>39659000</v>
      </c>
    </row>
    <row r="9" spans="1:27" ht="13.5">
      <c r="A9" s="249" t="s">
        <v>146</v>
      </c>
      <c r="B9" s="182"/>
      <c r="C9" s="155">
        <v>15729794</v>
      </c>
      <c r="D9" s="155"/>
      <c r="E9" s="59">
        <v>19875000</v>
      </c>
      <c r="F9" s="60">
        <v>19875000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19875000</v>
      </c>
      <c r="Y9" s="60">
        <v>-19875000</v>
      </c>
      <c r="Z9" s="140">
        <v>-100</v>
      </c>
      <c r="AA9" s="62">
        <v>19875000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481154</v>
      </c>
      <c r="D11" s="155"/>
      <c r="E11" s="59">
        <v>317000</v>
      </c>
      <c r="F11" s="60">
        <v>317000</v>
      </c>
      <c r="G11" s="60">
        <v>329356</v>
      </c>
      <c r="H11" s="60">
        <v>409989</v>
      </c>
      <c r="I11" s="60">
        <v>481154</v>
      </c>
      <c r="J11" s="60">
        <v>481154</v>
      </c>
      <c r="K11" s="60">
        <v>603138</v>
      </c>
      <c r="L11" s="60">
        <v>530690</v>
      </c>
      <c r="M11" s="60">
        <v>481154</v>
      </c>
      <c r="N11" s="60">
        <v>481154</v>
      </c>
      <c r="O11" s="60">
        <v>577013</v>
      </c>
      <c r="P11" s="60">
        <v>626266</v>
      </c>
      <c r="Q11" s="60">
        <v>747983</v>
      </c>
      <c r="R11" s="60">
        <v>747983</v>
      </c>
      <c r="S11" s="60">
        <v>487218</v>
      </c>
      <c r="T11" s="60">
        <v>507065</v>
      </c>
      <c r="U11" s="60">
        <v>459636</v>
      </c>
      <c r="V11" s="60">
        <v>459636</v>
      </c>
      <c r="W11" s="60">
        <v>459636</v>
      </c>
      <c r="X11" s="60">
        <v>317000</v>
      </c>
      <c r="Y11" s="60">
        <v>142636</v>
      </c>
      <c r="Z11" s="140">
        <v>45</v>
      </c>
      <c r="AA11" s="62">
        <v>317000</v>
      </c>
    </row>
    <row r="12" spans="1:27" ht="13.5">
      <c r="A12" s="250" t="s">
        <v>56</v>
      </c>
      <c r="B12" s="251"/>
      <c r="C12" s="168">
        <f aca="true" t="shared" si="0" ref="C12:Y12">SUM(C6:C11)</f>
        <v>69181095</v>
      </c>
      <c r="D12" s="168">
        <f>SUM(D6:D11)</f>
        <v>0</v>
      </c>
      <c r="E12" s="72">
        <f t="shared" si="0"/>
        <v>97360000</v>
      </c>
      <c r="F12" s="73">
        <f t="shared" si="0"/>
        <v>97360000</v>
      </c>
      <c r="G12" s="73">
        <f t="shared" si="0"/>
        <v>59237679</v>
      </c>
      <c r="H12" s="73">
        <f t="shared" si="0"/>
        <v>47412357</v>
      </c>
      <c r="I12" s="73">
        <f t="shared" si="0"/>
        <v>50168008</v>
      </c>
      <c r="J12" s="73">
        <f t="shared" si="0"/>
        <v>50168008</v>
      </c>
      <c r="K12" s="73">
        <f t="shared" si="0"/>
        <v>54395365</v>
      </c>
      <c r="L12" s="73">
        <f t="shared" si="0"/>
        <v>67592428</v>
      </c>
      <c r="M12" s="73">
        <f t="shared" si="0"/>
        <v>50199368</v>
      </c>
      <c r="N12" s="73">
        <f t="shared" si="0"/>
        <v>50199368</v>
      </c>
      <c r="O12" s="73">
        <f t="shared" si="0"/>
        <v>57714179</v>
      </c>
      <c r="P12" s="73">
        <f t="shared" si="0"/>
        <v>61167410</v>
      </c>
      <c r="Q12" s="73">
        <f t="shared" si="0"/>
        <v>71703379</v>
      </c>
      <c r="R12" s="73">
        <f t="shared" si="0"/>
        <v>71703379</v>
      </c>
      <c r="S12" s="73">
        <f t="shared" si="0"/>
        <v>71152730</v>
      </c>
      <c r="T12" s="73">
        <f t="shared" si="0"/>
        <v>71637072</v>
      </c>
      <c r="U12" s="73">
        <f t="shared" si="0"/>
        <v>70558873</v>
      </c>
      <c r="V12" s="73">
        <f t="shared" si="0"/>
        <v>70558873</v>
      </c>
      <c r="W12" s="73">
        <f t="shared" si="0"/>
        <v>70558873</v>
      </c>
      <c r="X12" s="73">
        <f t="shared" si="0"/>
        <v>97360000</v>
      </c>
      <c r="Y12" s="73">
        <f t="shared" si="0"/>
        <v>-26801127</v>
      </c>
      <c r="Z12" s="170">
        <f>+IF(X12&lt;&gt;0,+(Y12/X12)*100,0)</f>
        <v>-27.52786257189811</v>
      </c>
      <c r="AA12" s="74">
        <f>SUM(AA6:AA11)</f>
        <v>97360000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58204136</v>
      </c>
      <c r="H16" s="159">
        <v>64403124</v>
      </c>
      <c r="I16" s="159">
        <v>43453768</v>
      </c>
      <c r="J16" s="60">
        <v>43453768</v>
      </c>
      <c r="K16" s="159">
        <v>52417959</v>
      </c>
      <c r="L16" s="159">
        <v>52417959</v>
      </c>
      <c r="M16" s="60">
        <v>43453768</v>
      </c>
      <c r="N16" s="159">
        <v>43453768</v>
      </c>
      <c r="O16" s="159">
        <v>54335737</v>
      </c>
      <c r="P16" s="159">
        <v>44488382</v>
      </c>
      <c r="Q16" s="60">
        <v>44619335</v>
      </c>
      <c r="R16" s="159">
        <v>44619335</v>
      </c>
      <c r="S16" s="159">
        <v>44308796</v>
      </c>
      <c r="T16" s="60">
        <v>44206361</v>
      </c>
      <c r="U16" s="159">
        <v>40643664</v>
      </c>
      <c r="V16" s="159">
        <v>40643664</v>
      </c>
      <c r="W16" s="159">
        <v>40643664</v>
      </c>
      <c r="X16" s="60"/>
      <c r="Y16" s="159">
        <v>40643664</v>
      </c>
      <c r="Z16" s="141"/>
      <c r="AA16" s="225"/>
    </row>
    <row r="17" spans="1:27" ht="13.5">
      <c r="A17" s="249" t="s">
        <v>152</v>
      </c>
      <c r="B17" s="182"/>
      <c r="C17" s="155">
        <v>2408420</v>
      </c>
      <c r="D17" s="155"/>
      <c r="E17" s="59">
        <v>2400000</v>
      </c>
      <c r="F17" s="60">
        <v>2400000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2400000</v>
      </c>
      <c r="Y17" s="60">
        <v>-2400000</v>
      </c>
      <c r="Z17" s="140">
        <v>-100</v>
      </c>
      <c r="AA17" s="62">
        <v>2400000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159720128</v>
      </c>
      <c r="D19" s="155"/>
      <c r="E19" s="59">
        <v>216360000</v>
      </c>
      <c r="F19" s="60">
        <v>216360000</v>
      </c>
      <c r="G19" s="60">
        <v>159382990</v>
      </c>
      <c r="H19" s="60">
        <v>159382990</v>
      </c>
      <c r="I19" s="60">
        <v>159382990</v>
      </c>
      <c r="J19" s="60">
        <v>159382990</v>
      </c>
      <c r="K19" s="60">
        <v>159382991</v>
      </c>
      <c r="L19" s="60">
        <v>159382991</v>
      </c>
      <c r="M19" s="60">
        <v>159382991</v>
      </c>
      <c r="N19" s="60">
        <v>159382991</v>
      </c>
      <c r="O19" s="60">
        <v>156137475</v>
      </c>
      <c r="P19" s="60">
        <v>155602092</v>
      </c>
      <c r="Q19" s="60">
        <v>155003345</v>
      </c>
      <c r="R19" s="60">
        <v>155003345</v>
      </c>
      <c r="S19" s="60">
        <v>154811970</v>
      </c>
      <c r="T19" s="60">
        <v>154350629</v>
      </c>
      <c r="U19" s="60">
        <v>182976556</v>
      </c>
      <c r="V19" s="60">
        <v>182976556</v>
      </c>
      <c r="W19" s="60">
        <v>182976556</v>
      </c>
      <c r="X19" s="60">
        <v>216360000</v>
      </c>
      <c r="Y19" s="60">
        <v>-33383444</v>
      </c>
      <c r="Z19" s="140">
        <v>-15.43</v>
      </c>
      <c r="AA19" s="62">
        <v>216360000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2264535</v>
      </c>
      <c r="D21" s="155"/>
      <c r="E21" s="59">
        <v>5136000</v>
      </c>
      <c r="F21" s="60">
        <v>5136000</v>
      </c>
      <c r="G21" s="60">
        <v>5136000</v>
      </c>
      <c r="H21" s="60">
        <v>5136000</v>
      </c>
      <c r="I21" s="60">
        <v>5136000</v>
      </c>
      <c r="J21" s="60">
        <v>5136000</v>
      </c>
      <c r="K21" s="60">
        <v>5136000</v>
      </c>
      <c r="L21" s="60">
        <v>5136000</v>
      </c>
      <c r="M21" s="60">
        <v>5136000</v>
      </c>
      <c r="N21" s="60">
        <v>5136000</v>
      </c>
      <c r="O21" s="60">
        <v>5136000</v>
      </c>
      <c r="P21" s="60">
        <v>5136000</v>
      </c>
      <c r="Q21" s="60">
        <v>5136000</v>
      </c>
      <c r="R21" s="60">
        <v>5136000</v>
      </c>
      <c r="S21" s="60">
        <v>5136000</v>
      </c>
      <c r="T21" s="60">
        <v>5136000</v>
      </c>
      <c r="U21" s="60">
        <v>5136000</v>
      </c>
      <c r="V21" s="60">
        <v>5136000</v>
      </c>
      <c r="W21" s="60">
        <v>5136000</v>
      </c>
      <c r="X21" s="60">
        <v>5136000</v>
      </c>
      <c r="Y21" s="60"/>
      <c r="Z21" s="140"/>
      <c r="AA21" s="62">
        <v>5136000</v>
      </c>
    </row>
    <row r="22" spans="1:27" ht="13.5">
      <c r="A22" s="249" t="s">
        <v>157</v>
      </c>
      <c r="B22" s="182"/>
      <c r="C22" s="155">
        <v>125317</v>
      </c>
      <c r="D22" s="155"/>
      <c r="E22" s="59">
        <v>200000</v>
      </c>
      <c r="F22" s="60">
        <v>200000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200000</v>
      </c>
      <c r="Y22" s="60">
        <v>-200000</v>
      </c>
      <c r="Z22" s="140">
        <v>-100</v>
      </c>
      <c r="AA22" s="62">
        <v>200000</v>
      </c>
    </row>
    <row r="23" spans="1:27" ht="13.5">
      <c r="A23" s="249" t="s">
        <v>158</v>
      </c>
      <c r="B23" s="182"/>
      <c r="C23" s="155">
        <v>589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164518989</v>
      </c>
      <c r="D24" s="168">
        <f>SUM(D15:D23)</f>
        <v>0</v>
      </c>
      <c r="E24" s="76">
        <f t="shared" si="1"/>
        <v>224096000</v>
      </c>
      <c r="F24" s="77">
        <f t="shared" si="1"/>
        <v>224096000</v>
      </c>
      <c r="G24" s="77">
        <f t="shared" si="1"/>
        <v>222723126</v>
      </c>
      <c r="H24" s="77">
        <f t="shared" si="1"/>
        <v>228922114</v>
      </c>
      <c r="I24" s="77">
        <f t="shared" si="1"/>
        <v>207972758</v>
      </c>
      <c r="J24" s="77">
        <f t="shared" si="1"/>
        <v>207972758</v>
      </c>
      <c r="K24" s="77">
        <f t="shared" si="1"/>
        <v>216936950</v>
      </c>
      <c r="L24" s="77">
        <f t="shared" si="1"/>
        <v>216936950</v>
      </c>
      <c r="M24" s="77">
        <f t="shared" si="1"/>
        <v>207972759</v>
      </c>
      <c r="N24" s="77">
        <f t="shared" si="1"/>
        <v>207972759</v>
      </c>
      <c r="O24" s="77">
        <f t="shared" si="1"/>
        <v>215609212</v>
      </c>
      <c r="P24" s="77">
        <f t="shared" si="1"/>
        <v>205226474</v>
      </c>
      <c r="Q24" s="77">
        <f t="shared" si="1"/>
        <v>204758680</v>
      </c>
      <c r="R24" s="77">
        <f t="shared" si="1"/>
        <v>204758680</v>
      </c>
      <c r="S24" s="77">
        <f t="shared" si="1"/>
        <v>204256766</v>
      </c>
      <c r="T24" s="77">
        <f t="shared" si="1"/>
        <v>203692990</v>
      </c>
      <c r="U24" s="77">
        <f t="shared" si="1"/>
        <v>228756220</v>
      </c>
      <c r="V24" s="77">
        <f t="shared" si="1"/>
        <v>228756220</v>
      </c>
      <c r="W24" s="77">
        <f t="shared" si="1"/>
        <v>228756220</v>
      </c>
      <c r="X24" s="77">
        <f t="shared" si="1"/>
        <v>224096000</v>
      </c>
      <c r="Y24" s="77">
        <f t="shared" si="1"/>
        <v>4660220</v>
      </c>
      <c r="Z24" s="212">
        <f>+IF(X24&lt;&gt;0,+(Y24/X24)*100,0)</f>
        <v>2.0795641153791236</v>
      </c>
      <c r="AA24" s="79">
        <f>SUM(AA15:AA23)</f>
        <v>224096000</v>
      </c>
    </row>
    <row r="25" spans="1:27" ht="13.5">
      <c r="A25" s="250" t="s">
        <v>159</v>
      </c>
      <c r="B25" s="251"/>
      <c r="C25" s="168">
        <f aca="true" t="shared" si="2" ref="C25:Y25">+C12+C24</f>
        <v>233700084</v>
      </c>
      <c r="D25" s="168">
        <f>+D12+D24</f>
        <v>0</v>
      </c>
      <c r="E25" s="72">
        <f t="shared" si="2"/>
        <v>321456000</v>
      </c>
      <c r="F25" s="73">
        <f t="shared" si="2"/>
        <v>321456000</v>
      </c>
      <c r="G25" s="73">
        <f t="shared" si="2"/>
        <v>281960805</v>
      </c>
      <c r="H25" s="73">
        <f t="shared" si="2"/>
        <v>276334471</v>
      </c>
      <c r="I25" s="73">
        <f t="shared" si="2"/>
        <v>258140766</v>
      </c>
      <c r="J25" s="73">
        <f t="shared" si="2"/>
        <v>258140766</v>
      </c>
      <c r="K25" s="73">
        <f t="shared" si="2"/>
        <v>271332315</v>
      </c>
      <c r="L25" s="73">
        <f t="shared" si="2"/>
        <v>284529378</v>
      </c>
      <c r="M25" s="73">
        <f t="shared" si="2"/>
        <v>258172127</v>
      </c>
      <c r="N25" s="73">
        <f t="shared" si="2"/>
        <v>258172127</v>
      </c>
      <c r="O25" s="73">
        <f t="shared" si="2"/>
        <v>273323391</v>
      </c>
      <c r="P25" s="73">
        <f t="shared" si="2"/>
        <v>266393884</v>
      </c>
      <c r="Q25" s="73">
        <f t="shared" si="2"/>
        <v>276462059</v>
      </c>
      <c r="R25" s="73">
        <f t="shared" si="2"/>
        <v>276462059</v>
      </c>
      <c r="S25" s="73">
        <f t="shared" si="2"/>
        <v>275409496</v>
      </c>
      <c r="T25" s="73">
        <f t="shared" si="2"/>
        <v>275330062</v>
      </c>
      <c r="U25" s="73">
        <f t="shared" si="2"/>
        <v>299315093</v>
      </c>
      <c r="V25" s="73">
        <f t="shared" si="2"/>
        <v>299315093</v>
      </c>
      <c r="W25" s="73">
        <f t="shared" si="2"/>
        <v>299315093</v>
      </c>
      <c r="X25" s="73">
        <f t="shared" si="2"/>
        <v>321456000</v>
      </c>
      <c r="Y25" s="73">
        <f t="shared" si="2"/>
        <v>-22140907</v>
      </c>
      <c r="Z25" s="170">
        <f>+IF(X25&lt;&gt;0,+(Y25/X25)*100,0)</f>
        <v>-6.887694427853268</v>
      </c>
      <c r="AA25" s="74">
        <f>+AA12+AA24</f>
        <v>321456000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1018942</v>
      </c>
      <c r="D31" s="155"/>
      <c r="E31" s="59">
        <v>1147000</v>
      </c>
      <c r="F31" s="60">
        <v>1147000</v>
      </c>
      <c r="G31" s="60">
        <v>1015356</v>
      </c>
      <c r="H31" s="60">
        <v>1018666</v>
      </c>
      <c r="I31" s="60">
        <v>1018942</v>
      </c>
      <c r="J31" s="60">
        <v>1018942</v>
      </c>
      <c r="K31" s="60">
        <v>1018722</v>
      </c>
      <c r="L31" s="60">
        <v>1025140</v>
      </c>
      <c r="M31" s="60">
        <v>1018942</v>
      </c>
      <c r="N31" s="60">
        <v>1018942</v>
      </c>
      <c r="O31" s="60">
        <v>1022037</v>
      </c>
      <c r="P31" s="60">
        <v>1023399</v>
      </c>
      <c r="Q31" s="60">
        <v>1030783</v>
      </c>
      <c r="R31" s="60">
        <v>1030783</v>
      </c>
      <c r="S31" s="60">
        <v>1029540</v>
      </c>
      <c r="T31" s="60">
        <v>1031765</v>
      </c>
      <c r="U31" s="60">
        <v>1027443</v>
      </c>
      <c r="V31" s="60">
        <v>1027443</v>
      </c>
      <c r="W31" s="60">
        <v>1027443</v>
      </c>
      <c r="X31" s="60">
        <v>1147000</v>
      </c>
      <c r="Y31" s="60">
        <v>-119557</v>
      </c>
      <c r="Z31" s="140">
        <v>-10.42</v>
      </c>
      <c r="AA31" s="62">
        <v>1147000</v>
      </c>
    </row>
    <row r="32" spans="1:27" ht="13.5">
      <c r="A32" s="249" t="s">
        <v>164</v>
      </c>
      <c r="B32" s="182"/>
      <c r="C32" s="155">
        <v>5053468</v>
      </c>
      <c r="D32" s="155"/>
      <c r="E32" s="59">
        <v>2645000</v>
      </c>
      <c r="F32" s="60">
        <v>2645000</v>
      </c>
      <c r="G32" s="60">
        <v>15061350</v>
      </c>
      <c r="H32" s="60">
        <v>14239477</v>
      </c>
      <c r="I32" s="60">
        <v>7106109</v>
      </c>
      <c r="J32" s="60">
        <v>7106109</v>
      </c>
      <c r="K32" s="60">
        <v>17483497</v>
      </c>
      <c r="L32" s="60">
        <v>19150301</v>
      </c>
      <c r="M32" s="60">
        <v>7106109</v>
      </c>
      <c r="N32" s="60">
        <v>7106109</v>
      </c>
      <c r="O32" s="60">
        <v>8457542</v>
      </c>
      <c r="P32" s="60">
        <v>7604974</v>
      </c>
      <c r="Q32" s="60">
        <v>7423053</v>
      </c>
      <c r="R32" s="60">
        <v>7423053</v>
      </c>
      <c r="S32" s="60">
        <v>7185760</v>
      </c>
      <c r="T32" s="60">
        <v>8547144</v>
      </c>
      <c r="U32" s="60">
        <v>6484962</v>
      </c>
      <c r="V32" s="60">
        <v>6484962</v>
      </c>
      <c r="W32" s="60">
        <v>6484962</v>
      </c>
      <c r="X32" s="60">
        <v>2645000</v>
      </c>
      <c r="Y32" s="60">
        <v>3839962</v>
      </c>
      <c r="Z32" s="140">
        <v>145.18</v>
      </c>
      <c r="AA32" s="62">
        <v>2645000</v>
      </c>
    </row>
    <row r="33" spans="1:27" ht="13.5">
      <c r="A33" s="249" t="s">
        <v>165</v>
      </c>
      <c r="B33" s="182"/>
      <c r="C33" s="155">
        <v>485657</v>
      </c>
      <c r="D33" s="155"/>
      <c r="E33" s="59">
        <v>24400000</v>
      </c>
      <c r="F33" s="60">
        <v>24400000</v>
      </c>
      <c r="G33" s="60">
        <v>21476384</v>
      </c>
      <c r="H33" s="60">
        <v>27860070</v>
      </c>
      <c r="I33" s="60">
        <v>27866357</v>
      </c>
      <c r="J33" s="60">
        <v>27866357</v>
      </c>
      <c r="K33" s="60">
        <v>27860070</v>
      </c>
      <c r="L33" s="60">
        <v>27833768</v>
      </c>
      <c r="M33" s="60">
        <v>27849409</v>
      </c>
      <c r="N33" s="60">
        <v>27849409</v>
      </c>
      <c r="O33" s="60">
        <v>27805187</v>
      </c>
      <c r="P33" s="60">
        <v>27805187</v>
      </c>
      <c r="Q33" s="60">
        <v>27805187</v>
      </c>
      <c r="R33" s="60">
        <v>27805187</v>
      </c>
      <c r="S33" s="60">
        <v>27803331</v>
      </c>
      <c r="T33" s="60">
        <v>27803331</v>
      </c>
      <c r="U33" s="60">
        <v>27781135</v>
      </c>
      <c r="V33" s="60">
        <v>27781135</v>
      </c>
      <c r="W33" s="60">
        <v>27781135</v>
      </c>
      <c r="X33" s="60">
        <v>24400000</v>
      </c>
      <c r="Y33" s="60">
        <v>3381135</v>
      </c>
      <c r="Z33" s="140">
        <v>13.86</v>
      </c>
      <c r="AA33" s="62">
        <v>24400000</v>
      </c>
    </row>
    <row r="34" spans="1:27" ht="13.5">
      <c r="A34" s="250" t="s">
        <v>58</v>
      </c>
      <c r="B34" s="251"/>
      <c r="C34" s="168">
        <f aca="true" t="shared" si="3" ref="C34:Y34">SUM(C29:C33)</f>
        <v>6558067</v>
      </c>
      <c r="D34" s="168">
        <f>SUM(D29:D33)</f>
        <v>0</v>
      </c>
      <c r="E34" s="72">
        <f t="shared" si="3"/>
        <v>28192000</v>
      </c>
      <c r="F34" s="73">
        <f t="shared" si="3"/>
        <v>28192000</v>
      </c>
      <c r="G34" s="73">
        <f t="shared" si="3"/>
        <v>37553090</v>
      </c>
      <c r="H34" s="73">
        <f t="shared" si="3"/>
        <v>43118213</v>
      </c>
      <c r="I34" s="73">
        <f t="shared" si="3"/>
        <v>35991408</v>
      </c>
      <c r="J34" s="73">
        <f t="shared" si="3"/>
        <v>35991408</v>
      </c>
      <c r="K34" s="73">
        <f t="shared" si="3"/>
        <v>46362289</v>
      </c>
      <c r="L34" s="73">
        <f t="shared" si="3"/>
        <v>48009209</v>
      </c>
      <c r="M34" s="73">
        <f t="shared" si="3"/>
        <v>35974460</v>
      </c>
      <c r="N34" s="73">
        <f t="shared" si="3"/>
        <v>35974460</v>
      </c>
      <c r="O34" s="73">
        <f t="shared" si="3"/>
        <v>37284766</v>
      </c>
      <c r="P34" s="73">
        <f t="shared" si="3"/>
        <v>36433560</v>
      </c>
      <c r="Q34" s="73">
        <f t="shared" si="3"/>
        <v>36259023</v>
      </c>
      <c r="R34" s="73">
        <f t="shared" si="3"/>
        <v>36259023</v>
      </c>
      <c r="S34" s="73">
        <f t="shared" si="3"/>
        <v>36018631</v>
      </c>
      <c r="T34" s="73">
        <f t="shared" si="3"/>
        <v>37382240</v>
      </c>
      <c r="U34" s="73">
        <f t="shared" si="3"/>
        <v>35293540</v>
      </c>
      <c r="V34" s="73">
        <f t="shared" si="3"/>
        <v>35293540</v>
      </c>
      <c r="W34" s="73">
        <f t="shared" si="3"/>
        <v>35293540</v>
      </c>
      <c r="X34" s="73">
        <f t="shared" si="3"/>
        <v>28192000</v>
      </c>
      <c r="Y34" s="73">
        <f t="shared" si="3"/>
        <v>7101540</v>
      </c>
      <c r="Z34" s="170">
        <f>+IF(X34&lt;&gt;0,+(Y34/X34)*100,0)</f>
        <v>25.189912031782065</v>
      </c>
      <c r="AA34" s="74">
        <f>SUM(AA29:AA33)</f>
        <v>28192000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4945527</v>
      </c>
      <c r="D38" s="155"/>
      <c r="E38" s="59">
        <v>4054000</v>
      </c>
      <c r="F38" s="60">
        <v>4054000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4054000</v>
      </c>
      <c r="Y38" s="60">
        <v>-4054000</v>
      </c>
      <c r="Z38" s="140">
        <v>-100</v>
      </c>
      <c r="AA38" s="62">
        <v>4054000</v>
      </c>
    </row>
    <row r="39" spans="1:27" ht="13.5">
      <c r="A39" s="250" t="s">
        <v>59</v>
      </c>
      <c r="B39" s="253"/>
      <c r="C39" s="168">
        <f aca="true" t="shared" si="4" ref="C39:Y39">SUM(C37:C38)</f>
        <v>4945527</v>
      </c>
      <c r="D39" s="168">
        <f>SUM(D37:D38)</f>
        <v>0</v>
      </c>
      <c r="E39" s="76">
        <f t="shared" si="4"/>
        <v>4054000</v>
      </c>
      <c r="F39" s="77">
        <f t="shared" si="4"/>
        <v>4054000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4054000</v>
      </c>
      <c r="Y39" s="77">
        <f t="shared" si="4"/>
        <v>-4054000</v>
      </c>
      <c r="Z39" s="212">
        <f>+IF(X39&lt;&gt;0,+(Y39/X39)*100,0)</f>
        <v>-100</v>
      </c>
      <c r="AA39" s="79">
        <f>SUM(AA37:AA38)</f>
        <v>4054000</v>
      </c>
    </row>
    <row r="40" spans="1:27" ht="13.5">
      <c r="A40" s="250" t="s">
        <v>167</v>
      </c>
      <c r="B40" s="251"/>
      <c r="C40" s="168">
        <f aca="true" t="shared" si="5" ref="C40:Y40">+C34+C39</f>
        <v>11503594</v>
      </c>
      <c r="D40" s="168">
        <f>+D34+D39</f>
        <v>0</v>
      </c>
      <c r="E40" s="72">
        <f t="shared" si="5"/>
        <v>32246000</v>
      </c>
      <c r="F40" s="73">
        <f t="shared" si="5"/>
        <v>32246000</v>
      </c>
      <c r="G40" s="73">
        <f t="shared" si="5"/>
        <v>37553090</v>
      </c>
      <c r="H40" s="73">
        <f t="shared" si="5"/>
        <v>43118213</v>
      </c>
      <c r="I40" s="73">
        <f t="shared" si="5"/>
        <v>35991408</v>
      </c>
      <c r="J40" s="73">
        <f t="shared" si="5"/>
        <v>35991408</v>
      </c>
      <c r="K40" s="73">
        <f t="shared" si="5"/>
        <v>46362289</v>
      </c>
      <c r="L40" s="73">
        <f t="shared" si="5"/>
        <v>48009209</v>
      </c>
      <c r="M40" s="73">
        <f t="shared" si="5"/>
        <v>35974460</v>
      </c>
      <c r="N40" s="73">
        <f t="shared" si="5"/>
        <v>35974460</v>
      </c>
      <c r="O40" s="73">
        <f t="shared" si="5"/>
        <v>37284766</v>
      </c>
      <c r="P40" s="73">
        <f t="shared" si="5"/>
        <v>36433560</v>
      </c>
      <c r="Q40" s="73">
        <f t="shared" si="5"/>
        <v>36259023</v>
      </c>
      <c r="R40" s="73">
        <f t="shared" si="5"/>
        <v>36259023</v>
      </c>
      <c r="S40" s="73">
        <f t="shared" si="5"/>
        <v>36018631</v>
      </c>
      <c r="T40" s="73">
        <f t="shared" si="5"/>
        <v>37382240</v>
      </c>
      <c r="U40" s="73">
        <f t="shared" si="5"/>
        <v>35293540</v>
      </c>
      <c r="V40" s="73">
        <f t="shared" si="5"/>
        <v>35293540</v>
      </c>
      <c r="W40" s="73">
        <f t="shared" si="5"/>
        <v>35293540</v>
      </c>
      <c r="X40" s="73">
        <f t="shared" si="5"/>
        <v>32246000</v>
      </c>
      <c r="Y40" s="73">
        <f t="shared" si="5"/>
        <v>3047540</v>
      </c>
      <c r="Z40" s="170">
        <f>+IF(X40&lt;&gt;0,+(Y40/X40)*100,0)</f>
        <v>9.450908639831297</v>
      </c>
      <c r="AA40" s="74">
        <f>+AA34+AA39</f>
        <v>32246000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222196490</v>
      </c>
      <c r="D42" s="257">
        <f>+D25-D40</f>
        <v>0</v>
      </c>
      <c r="E42" s="258">
        <f t="shared" si="6"/>
        <v>289210000</v>
      </c>
      <c r="F42" s="259">
        <f t="shared" si="6"/>
        <v>289210000</v>
      </c>
      <c r="G42" s="259">
        <f t="shared" si="6"/>
        <v>244407715</v>
      </c>
      <c r="H42" s="259">
        <f t="shared" si="6"/>
        <v>233216258</v>
      </c>
      <c r="I42" s="259">
        <f t="shared" si="6"/>
        <v>222149358</v>
      </c>
      <c r="J42" s="259">
        <f t="shared" si="6"/>
        <v>222149358</v>
      </c>
      <c r="K42" s="259">
        <f t="shared" si="6"/>
        <v>224970026</v>
      </c>
      <c r="L42" s="259">
        <f t="shared" si="6"/>
        <v>236520169</v>
      </c>
      <c r="M42" s="259">
        <f t="shared" si="6"/>
        <v>222197667</v>
      </c>
      <c r="N42" s="259">
        <f t="shared" si="6"/>
        <v>222197667</v>
      </c>
      <c r="O42" s="259">
        <f t="shared" si="6"/>
        <v>236038625</v>
      </c>
      <c r="P42" s="259">
        <f t="shared" si="6"/>
        <v>229960324</v>
      </c>
      <c r="Q42" s="259">
        <f t="shared" si="6"/>
        <v>240203036</v>
      </c>
      <c r="R42" s="259">
        <f t="shared" si="6"/>
        <v>240203036</v>
      </c>
      <c r="S42" s="259">
        <f t="shared" si="6"/>
        <v>239390865</v>
      </c>
      <c r="T42" s="259">
        <f t="shared" si="6"/>
        <v>237947822</v>
      </c>
      <c r="U42" s="259">
        <f t="shared" si="6"/>
        <v>264021553</v>
      </c>
      <c r="V42" s="259">
        <f t="shared" si="6"/>
        <v>264021553</v>
      </c>
      <c r="W42" s="259">
        <f t="shared" si="6"/>
        <v>264021553</v>
      </c>
      <c r="X42" s="259">
        <f t="shared" si="6"/>
        <v>289210000</v>
      </c>
      <c r="Y42" s="259">
        <f t="shared" si="6"/>
        <v>-25188447</v>
      </c>
      <c r="Z42" s="260">
        <f>+IF(X42&lt;&gt;0,+(Y42/X42)*100,0)</f>
        <v>-8.709396977974482</v>
      </c>
      <c r="AA42" s="261">
        <f>+AA25-AA40</f>
        <v>289210000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222196490</v>
      </c>
      <c r="D45" s="155"/>
      <c r="E45" s="59">
        <v>289210000</v>
      </c>
      <c r="F45" s="60">
        <v>289210000</v>
      </c>
      <c r="G45" s="60">
        <v>244407715</v>
      </c>
      <c r="H45" s="60">
        <v>233216258</v>
      </c>
      <c r="I45" s="60">
        <v>222149358</v>
      </c>
      <c r="J45" s="60">
        <v>222149358</v>
      </c>
      <c r="K45" s="60">
        <v>224970026</v>
      </c>
      <c r="L45" s="60">
        <v>236520169</v>
      </c>
      <c r="M45" s="60">
        <v>222197667</v>
      </c>
      <c r="N45" s="60">
        <v>222197667</v>
      </c>
      <c r="O45" s="60">
        <v>236038625</v>
      </c>
      <c r="P45" s="60">
        <v>229960324</v>
      </c>
      <c r="Q45" s="60">
        <v>240203036</v>
      </c>
      <c r="R45" s="60">
        <v>240203036</v>
      </c>
      <c r="S45" s="60">
        <v>239390865</v>
      </c>
      <c r="T45" s="60">
        <v>237947822</v>
      </c>
      <c r="U45" s="60">
        <v>264021553</v>
      </c>
      <c r="V45" s="60">
        <v>264021553</v>
      </c>
      <c r="W45" s="60">
        <v>264021553</v>
      </c>
      <c r="X45" s="60">
        <v>289210000</v>
      </c>
      <c r="Y45" s="60">
        <v>-25188447</v>
      </c>
      <c r="Z45" s="139">
        <v>-8.71</v>
      </c>
      <c r="AA45" s="62">
        <v>289210000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222196490</v>
      </c>
      <c r="D48" s="217">
        <f>SUM(D45:D47)</f>
        <v>0</v>
      </c>
      <c r="E48" s="264">
        <f t="shared" si="7"/>
        <v>289210000</v>
      </c>
      <c r="F48" s="219">
        <f t="shared" si="7"/>
        <v>289210000</v>
      </c>
      <c r="G48" s="219">
        <f t="shared" si="7"/>
        <v>244407715</v>
      </c>
      <c r="H48" s="219">
        <f t="shared" si="7"/>
        <v>233216258</v>
      </c>
      <c r="I48" s="219">
        <f t="shared" si="7"/>
        <v>222149358</v>
      </c>
      <c r="J48" s="219">
        <f t="shared" si="7"/>
        <v>222149358</v>
      </c>
      <c r="K48" s="219">
        <f t="shared" si="7"/>
        <v>224970026</v>
      </c>
      <c r="L48" s="219">
        <f t="shared" si="7"/>
        <v>236520169</v>
      </c>
      <c r="M48" s="219">
        <f t="shared" si="7"/>
        <v>222197667</v>
      </c>
      <c r="N48" s="219">
        <f t="shared" si="7"/>
        <v>222197667</v>
      </c>
      <c r="O48" s="219">
        <f t="shared" si="7"/>
        <v>236038625</v>
      </c>
      <c r="P48" s="219">
        <f t="shared" si="7"/>
        <v>229960324</v>
      </c>
      <c r="Q48" s="219">
        <f t="shared" si="7"/>
        <v>240203036</v>
      </c>
      <c r="R48" s="219">
        <f t="shared" si="7"/>
        <v>240203036</v>
      </c>
      <c r="S48" s="219">
        <f t="shared" si="7"/>
        <v>239390865</v>
      </c>
      <c r="T48" s="219">
        <f t="shared" si="7"/>
        <v>237947822</v>
      </c>
      <c r="U48" s="219">
        <f t="shared" si="7"/>
        <v>264021553</v>
      </c>
      <c r="V48" s="219">
        <f t="shared" si="7"/>
        <v>264021553</v>
      </c>
      <c r="W48" s="219">
        <f t="shared" si="7"/>
        <v>264021553</v>
      </c>
      <c r="X48" s="219">
        <f t="shared" si="7"/>
        <v>289210000</v>
      </c>
      <c r="Y48" s="219">
        <f t="shared" si="7"/>
        <v>-25188447</v>
      </c>
      <c r="Z48" s="265">
        <f>+IF(X48&lt;&gt;0,+(Y48/X48)*100,0)</f>
        <v>-8.709396977974482</v>
      </c>
      <c r="AA48" s="232">
        <f>SUM(AA45:AA47)</f>
        <v>289210000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8039869</v>
      </c>
      <c r="D6" s="155"/>
      <c r="E6" s="59">
        <v>8045232</v>
      </c>
      <c r="F6" s="60">
        <v>8045232</v>
      </c>
      <c r="G6" s="60">
        <v>158071</v>
      </c>
      <c r="H6" s="60">
        <v>300466</v>
      </c>
      <c r="I6" s="60">
        <v>827548</v>
      </c>
      <c r="J6" s="60">
        <v>1286085</v>
      </c>
      <c r="K6" s="60">
        <v>987592</v>
      </c>
      <c r="L6" s="60">
        <v>650477</v>
      </c>
      <c r="M6" s="60">
        <v>433774</v>
      </c>
      <c r="N6" s="60">
        <v>2071843</v>
      </c>
      <c r="O6" s="60">
        <v>471435</v>
      </c>
      <c r="P6" s="60">
        <v>544200</v>
      </c>
      <c r="Q6" s="60">
        <v>770972</v>
      </c>
      <c r="R6" s="60">
        <v>1786607</v>
      </c>
      <c r="S6" s="60">
        <v>565160</v>
      </c>
      <c r="T6" s="60">
        <v>410265</v>
      </c>
      <c r="U6" s="60">
        <v>378497</v>
      </c>
      <c r="V6" s="60">
        <v>1353922</v>
      </c>
      <c r="W6" s="60">
        <v>6498457</v>
      </c>
      <c r="X6" s="60">
        <v>8045232</v>
      </c>
      <c r="Y6" s="60">
        <v>-1546775</v>
      </c>
      <c r="Z6" s="140">
        <v>-19.23</v>
      </c>
      <c r="AA6" s="62">
        <v>8045232</v>
      </c>
    </row>
    <row r="7" spans="1:27" ht="13.5">
      <c r="A7" s="249" t="s">
        <v>32</v>
      </c>
      <c r="B7" s="182"/>
      <c r="C7" s="155">
        <v>20576708</v>
      </c>
      <c r="D7" s="155"/>
      <c r="E7" s="59">
        <v>18738598</v>
      </c>
      <c r="F7" s="60">
        <v>18738598</v>
      </c>
      <c r="G7" s="60">
        <v>933931</v>
      </c>
      <c r="H7" s="60">
        <v>1500400</v>
      </c>
      <c r="I7" s="60">
        <v>1731982</v>
      </c>
      <c r="J7" s="60">
        <v>4166313</v>
      </c>
      <c r="K7" s="60">
        <v>1943224</v>
      </c>
      <c r="L7" s="60">
        <v>1785396</v>
      </c>
      <c r="M7" s="60">
        <v>1337683</v>
      </c>
      <c r="N7" s="60">
        <v>5066303</v>
      </c>
      <c r="O7" s="60">
        <v>1119422</v>
      </c>
      <c r="P7" s="60">
        <v>1533265</v>
      </c>
      <c r="Q7" s="60">
        <v>1939484</v>
      </c>
      <c r="R7" s="60">
        <v>4592171</v>
      </c>
      <c r="S7" s="60">
        <v>1502557</v>
      </c>
      <c r="T7" s="60">
        <v>1494402</v>
      </c>
      <c r="U7" s="60">
        <v>1508760</v>
      </c>
      <c r="V7" s="60">
        <v>4505719</v>
      </c>
      <c r="W7" s="60">
        <v>18330506</v>
      </c>
      <c r="X7" s="60">
        <v>18738598</v>
      </c>
      <c r="Y7" s="60">
        <v>-408092</v>
      </c>
      <c r="Z7" s="140">
        <v>-2.18</v>
      </c>
      <c r="AA7" s="62">
        <v>18738598</v>
      </c>
    </row>
    <row r="8" spans="1:27" ht="13.5">
      <c r="A8" s="249" t="s">
        <v>178</v>
      </c>
      <c r="B8" s="182"/>
      <c r="C8" s="155">
        <v>25828512</v>
      </c>
      <c r="D8" s="155"/>
      <c r="E8" s="59">
        <v>12762225</v>
      </c>
      <c r="F8" s="60">
        <v>12762225</v>
      </c>
      <c r="G8" s="60">
        <v>2034684</v>
      </c>
      <c r="H8" s="60">
        <v>3012501</v>
      </c>
      <c r="I8" s="60">
        <v>356391</v>
      </c>
      <c r="J8" s="60">
        <v>5403576</v>
      </c>
      <c r="K8" s="60">
        <v>2526522</v>
      </c>
      <c r="L8" s="60">
        <v>2751622</v>
      </c>
      <c r="M8" s="60">
        <v>8988126</v>
      </c>
      <c r="N8" s="60">
        <v>14266270</v>
      </c>
      <c r="O8" s="60">
        <v>1645434</v>
      </c>
      <c r="P8" s="60">
        <v>467160</v>
      </c>
      <c r="Q8" s="60">
        <v>5196346</v>
      </c>
      <c r="R8" s="60">
        <v>7308940</v>
      </c>
      <c r="S8" s="60">
        <v>3135073</v>
      </c>
      <c r="T8" s="60">
        <v>4595939</v>
      </c>
      <c r="U8" s="60">
        <v>5738462</v>
      </c>
      <c r="V8" s="60">
        <v>13469474</v>
      </c>
      <c r="W8" s="60">
        <v>40448260</v>
      </c>
      <c r="X8" s="60">
        <v>12762225</v>
      </c>
      <c r="Y8" s="60">
        <v>27686035</v>
      </c>
      <c r="Z8" s="140">
        <v>216.94</v>
      </c>
      <c r="AA8" s="62">
        <v>12762225</v>
      </c>
    </row>
    <row r="9" spans="1:27" ht="13.5">
      <c r="A9" s="249" t="s">
        <v>179</v>
      </c>
      <c r="B9" s="182"/>
      <c r="C9" s="155">
        <v>37767224</v>
      </c>
      <c r="D9" s="155"/>
      <c r="E9" s="59">
        <v>44680000</v>
      </c>
      <c r="F9" s="60">
        <v>44680000</v>
      </c>
      <c r="G9" s="60">
        <v>18973000</v>
      </c>
      <c r="H9" s="60">
        <v>1629000</v>
      </c>
      <c r="I9" s="60">
        <v>3735373</v>
      </c>
      <c r="J9" s="60">
        <v>24337373</v>
      </c>
      <c r="K9" s="60">
        <v>365248</v>
      </c>
      <c r="L9" s="60">
        <v>13407880</v>
      </c>
      <c r="M9" s="60">
        <v>532661</v>
      </c>
      <c r="N9" s="60">
        <v>14305789</v>
      </c>
      <c r="O9" s="60">
        <v>526433</v>
      </c>
      <c r="P9" s="60">
        <v>646198</v>
      </c>
      <c r="Q9" s="60">
        <v>10086152</v>
      </c>
      <c r="R9" s="60">
        <v>11258783</v>
      </c>
      <c r="S9" s="60">
        <v>287059</v>
      </c>
      <c r="T9" s="60">
        <v>388506</v>
      </c>
      <c r="U9" s="60">
        <v>605474</v>
      </c>
      <c r="V9" s="60">
        <v>1281039</v>
      </c>
      <c r="W9" s="60">
        <v>51182984</v>
      </c>
      <c r="X9" s="60">
        <v>44680000</v>
      </c>
      <c r="Y9" s="60">
        <v>6502984</v>
      </c>
      <c r="Z9" s="140">
        <v>14.55</v>
      </c>
      <c r="AA9" s="62">
        <v>44680000</v>
      </c>
    </row>
    <row r="10" spans="1:27" ht="13.5">
      <c r="A10" s="249" t="s">
        <v>180</v>
      </c>
      <c r="B10" s="182"/>
      <c r="C10" s="155">
        <v>15491641</v>
      </c>
      <c r="D10" s="155"/>
      <c r="E10" s="59">
        <v>20904000</v>
      </c>
      <c r="F10" s="60">
        <v>20904000</v>
      </c>
      <c r="G10" s="60">
        <v>8000000</v>
      </c>
      <c r="H10" s="60"/>
      <c r="I10" s="60"/>
      <c r="J10" s="60">
        <v>8000000</v>
      </c>
      <c r="K10" s="60">
        <v>7904000</v>
      </c>
      <c r="L10" s="60"/>
      <c r="M10" s="60"/>
      <c r="N10" s="60">
        <v>7904000</v>
      </c>
      <c r="O10" s="60"/>
      <c r="P10" s="60"/>
      <c r="Q10" s="60"/>
      <c r="R10" s="60"/>
      <c r="S10" s="60">
        <v>2891120</v>
      </c>
      <c r="T10" s="60"/>
      <c r="U10" s="60"/>
      <c r="V10" s="60">
        <v>2891120</v>
      </c>
      <c r="W10" s="60">
        <v>18795120</v>
      </c>
      <c r="X10" s="60">
        <v>20904000</v>
      </c>
      <c r="Y10" s="60">
        <v>-2108880</v>
      </c>
      <c r="Z10" s="140">
        <v>-10.09</v>
      </c>
      <c r="AA10" s="62">
        <v>20904000</v>
      </c>
    </row>
    <row r="11" spans="1:27" ht="13.5">
      <c r="A11" s="249" t="s">
        <v>181</v>
      </c>
      <c r="B11" s="182"/>
      <c r="C11" s="155">
        <v>2901295</v>
      </c>
      <c r="D11" s="155"/>
      <c r="E11" s="59">
        <v>2967996</v>
      </c>
      <c r="F11" s="60">
        <v>2967996</v>
      </c>
      <c r="G11" s="60">
        <v>236354</v>
      </c>
      <c r="H11" s="60">
        <v>314383</v>
      </c>
      <c r="I11" s="60">
        <v>294311</v>
      </c>
      <c r="J11" s="60">
        <v>845048</v>
      </c>
      <c r="K11" s="60">
        <v>288209</v>
      </c>
      <c r="L11" s="60">
        <v>279067</v>
      </c>
      <c r="M11" s="60">
        <v>282919</v>
      </c>
      <c r="N11" s="60">
        <v>850195</v>
      </c>
      <c r="O11" s="60">
        <v>300177</v>
      </c>
      <c r="P11" s="60">
        <v>314449</v>
      </c>
      <c r="Q11" s="60">
        <v>246502</v>
      </c>
      <c r="R11" s="60">
        <v>861128</v>
      </c>
      <c r="S11" s="60">
        <v>214031</v>
      </c>
      <c r="T11" s="60"/>
      <c r="U11" s="60">
        <v>519247</v>
      </c>
      <c r="V11" s="60">
        <v>733278</v>
      </c>
      <c r="W11" s="60">
        <v>3289649</v>
      </c>
      <c r="X11" s="60">
        <v>2967996</v>
      </c>
      <c r="Y11" s="60">
        <v>321653</v>
      </c>
      <c r="Z11" s="140">
        <v>10.84</v>
      </c>
      <c r="AA11" s="62">
        <v>2967996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-85375461</v>
      </c>
      <c r="D14" s="155"/>
      <c r="E14" s="59">
        <v>-83642280</v>
      </c>
      <c r="F14" s="60">
        <v>-83642280</v>
      </c>
      <c r="G14" s="60">
        <v>-5575193</v>
      </c>
      <c r="H14" s="60">
        <v>-4490054</v>
      </c>
      <c r="I14" s="60">
        <v>-4248028</v>
      </c>
      <c r="J14" s="60">
        <v>-14313275</v>
      </c>
      <c r="K14" s="60">
        <v>-3041299</v>
      </c>
      <c r="L14" s="60">
        <v>-4007370</v>
      </c>
      <c r="M14" s="60">
        <v>-8072874</v>
      </c>
      <c r="N14" s="60">
        <v>-15121543</v>
      </c>
      <c r="O14" s="60">
        <v>-9622422</v>
      </c>
      <c r="P14" s="60">
        <v>-5609752</v>
      </c>
      <c r="Q14" s="60">
        <v>-6555164</v>
      </c>
      <c r="R14" s="60">
        <v>-21787338</v>
      </c>
      <c r="S14" s="60">
        <v>-5813251</v>
      </c>
      <c r="T14" s="60">
        <v>-4612444</v>
      </c>
      <c r="U14" s="60">
        <v>-9180668</v>
      </c>
      <c r="V14" s="60">
        <v>-19606363</v>
      </c>
      <c r="W14" s="60">
        <v>-70828519</v>
      </c>
      <c r="X14" s="60">
        <v>-83642280</v>
      </c>
      <c r="Y14" s="60">
        <v>12813761</v>
      </c>
      <c r="Z14" s="140">
        <v>-15.32</v>
      </c>
      <c r="AA14" s="62">
        <v>-83642280</v>
      </c>
    </row>
    <row r="15" spans="1:27" ht="13.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/>
      <c r="D16" s="155"/>
      <c r="E16" s="59">
        <v>-651420</v>
      </c>
      <c r="F16" s="60">
        <v>-651420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-41227</v>
      </c>
      <c r="V16" s="60">
        <v>-41227</v>
      </c>
      <c r="W16" s="60">
        <v>-41227</v>
      </c>
      <c r="X16" s="60">
        <v>-651420</v>
      </c>
      <c r="Y16" s="60">
        <v>610193</v>
      </c>
      <c r="Z16" s="140">
        <v>-93.67</v>
      </c>
      <c r="AA16" s="62">
        <v>-651420</v>
      </c>
    </row>
    <row r="17" spans="1:27" ht="13.5">
      <c r="A17" s="250" t="s">
        <v>185</v>
      </c>
      <c r="B17" s="251"/>
      <c r="C17" s="168">
        <f aca="true" t="shared" si="0" ref="C17:Y17">SUM(C6:C16)</f>
        <v>25229788</v>
      </c>
      <c r="D17" s="168">
        <f t="shared" si="0"/>
        <v>0</v>
      </c>
      <c r="E17" s="72">
        <f t="shared" si="0"/>
        <v>23804351</v>
      </c>
      <c r="F17" s="73">
        <f t="shared" si="0"/>
        <v>23804351</v>
      </c>
      <c r="G17" s="73">
        <f t="shared" si="0"/>
        <v>24760847</v>
      </c>
      <c r="H17" s="73">
        <f t="shared" si="0"/>
        <v>2266696</v>
      </c>
      <c r="I17" s="73">
        <f t="shared" si="0"/>
        <v>2697577</v>
      </c>
      <c r="J17" s="73">
        <f t="shared" si="0"/>
        <v>29725120</v>
      </c>
      <c r="K17" s="73">
        <f t="shared" si="0"/>
        <v>10973496</v>
      </c>
      <c r="L17" s="73">
        <f t="shared" si="0"/>
        <v>14867072</v>
      </c>
      <c r="M17" s="73">
        <f t="shared" si="0"/>
        <v>3502289</v>
      </c>
      <c r="N17" s="73">
        <f t="shared" si="0"/>
        <v>29342857</v>
      </c>
      <c r="O17" s="73">
        <f t="shared" si="0"/>
        <v>-5559521</v>
      </c>
      <c r="P17" s="73">
        <f t="shared" si="0"/>
        <v>-2104480</v>
      </c>
      <c r="Q17" s="73">
        <f t="shared" si="0"/>
        <v>11684292</v>
      </c>
      <c r="R17" s="73">
        <f t="shared" si="0"/>
        <v>4020291</v>
      </c>
      <c r="S17" s="73">
        <f t="shared" si="0"/>
        <v>2781749</v>
      </c>
      <c r="T17" s="73">
        <f t="shared" si="0"/>
        <v>2276668</v>
      </c>
      <c r="U17" s="73">
        <f t="shared" si="0"/>
        <v>-471455</v>
      </c>
      <c r="V17" s="73">
        <f t="shared" si="0"/>
        <v>4586962</v>
      </c>
      <c r="W17" s="73">
        <f t="shared" si="0"/>
        <v>67675230</v>
      </c>
      <c r="X17" s="73">
        <f t="shared" si="0"/>
        <v>23804351</v>
      </c>
      <c r="Y17" s="73">
        <f t="shared" si="0"/>
        <v>43870879</v>
      </c>
      <c r="Z17" s="170">
        <f>+IF(X17&lt;&gt;0,+(Y17/X17)*100,0)</f>
        <v>184.29773195664944</v>
      </c>
      <c r="AA17" s="74">
        <f>SUM(AA6:AA16)</f>
        <v>23804351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>
        <v>432480</v>
      </c>
      <c r="F21" s="60">
        <v>432480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432480</v>
      </c>
      <c r="Y21" s="159">
        <v>-432480</v>
      </c>
      <c r="Z21" s="141">
        <v>-100</v>
      </c>
      <c r="AA21" s="225">
        <v>432480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-21181888</v>
      </c>
      <c r="D26" s="155"/>
      <c r="E26" s="59">
        <v>-28956156</v>
      </c>
      <c r="F26" s="60">
        <v>-28956156</v>
      </c>
      <c r="G26" s="60"/>
      <c r="H26" s="60">
        <v>-2232064</v>
      </c>
      <c r="I26" s="60">
        <v>-3082704</v>
      </c>
      <c r="J26" s="60">
        <v>-5314768</v>
      </c>
      <c r="K26" s="60">
        <v>-5839703</v>
      </c>
      <c r="L26" s="60">
        <v>-2033608</v>
      </c>
      <c r="M26" s="60">
        <v>-5307349</v>
      </c>
      <c r="N26" s="60">
        <v>-13180660</v>
      </c>
      <c r="O26" s="60">
        <v>-1115530</v>
      </c>
      <c r="P26" s="60">
        <v>-3450615</v>
      </c>
      <c r="Q26" s="60">
        <v>-1240171</v>
      </c>
      <c r="R26" s="60">
        <v>-5806316</v>
      </c>
      <c r="S26" s="60">
        <v>-1254957</v>
      </c>
      <c r="T26" s="60">
        <v>-1451819</v>
      </c>
      <c r="U26" s="60"/>
      <c r="V26" s="60">
        <v>-2706776</v>
      </c>
      <c r="W26" s="60">
        <v>-27008520</v>
      </c>
      <c r="X26" s="60">
        <v>-28956156</v>
      </c>
      <c r="Y26" s="60">
        <v>1947636</v>
      </c>
      <c r="Z26" s="140">
        <v>-6.73</v>
      </c>
      <c r="AA26" s="62">
        <v>-28956156</v>
      </c>
    </row>
    <row r="27" spans="1:27" ht="13.5">
      <c r="A27" s="250" t="s">
        <v>192</v>
      </c>
      <c r="B27" s="251"/>
      <c r="C27" s="168">
        <f aca="true" t="shared" si="1" ref="C27:Y27">SUM(C21:C26)</f>
        <v>-21181888</v>
      </c>
      <c r="D27" s="168">
        <f>SUM(D21:D26)</f>
        <v>0</v>
      </c>
      <c r="E27" s="72">
        <f t="shared" si="1"/>
        <v>-28523676</v>
      </c>
      <c r="F27" s="73">
        <f t="shared" si="1"/>
        <v>-28523676</v>
      </c>
      <c r="G27" s="73">
        <f t="shared" si="1"/>
        <v>0</v>
      </c>
      <c r="H27" s="73">
        <f t="shared" si="1"/>
        <v>-2232064</v>
      </c>
      <c r="I27" s="73">
        <f t="shared" si="1"/>
        <v>-3082704</v>
      </c>
      <c r="J27" s="73">
        <f t="shared" si="1"/>
        <v>-5314768</v>
      </c>
      <c r="K27" s="73">
        <f t="shared" si="1"/>
        <v>-5839703</v>
      </c>
      <c r="L27" s="73">
        <f t="shared" si="1"/>
        <v>-2033608</v>
      </c>
      <c r="M27" s="73">
        <f t="shared" si="1"/>
        <v>-5307349</v>
      </c>
      <c r="N27" s="73">
        <f t="shared" si="1"/>
        <v>-13180660</v>
      </c>
      <c r="O27" s="73">
        <f t="shared" si="1"/>
        <v>-1115530</v>
      </c>
      <c r="P27" s="73">
        <f t="shared" si="1"/>
        <v>-3450615</v>
      </c>
      <c r="Q27" s="73">
        <f t="shared" si="1"/>
        <v>-1240171</v>
      </c>
      <c r="R27" s="73">
        <f t="shared" si="1"/>
        <v>-5806316</v>
      </c>
      <c r="S27" s="73">
        <f t="shared" si="1"/>
        <v>-1254957</v>
      </c>
      <c r="T27" s="73">
        <f t="shared" si="1"/>
        <v>-1451819</v>
      </c>
      <c r="U27" s="73">
        <f t="shared" si="1"/>
        <v>0</v>
      </c>
      <c r="V27" s="73">
        <f t="shared" si="1"/>
        <v>-2706776</v>
      </c>
      <c r="W27" s="73">
        <f t="shared" si="1"/>
        <v>-27008520</v>
      </c>
      <c r="X27" s="73">
        <f t="shared" si="1"/>
        <v>-28523676</v>
      </c>
      <c r="Y27" s="73">
        <f t="shared" si="1"/>
        <v>1515156</v>
      </c>
      <c r="Z27" s="170">
        <f>+IF(X27&lt;&gt;0,+(Y27/X27)*100,0)</f>
        <v>-5.311924031110156</v>
      </c>
      <c r="AA27" s="74">
        <f>SUM(AA21:AA26)</f>
        <v>-28523676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89760</v>
      </c>
      <c r="F33" s="60">
        <v>89760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89760</v>
      </c>
      <c r="Y33" s="60">
        <v>-89760</v>
      </c>
      <c r="Z33" s="140">
        <v>-100</v>
      </c>
      <c r="AA33" s="62">
        <v>89760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89760</v>
      </c>
      <c r="F36" s="73">
        <f t="shared" si="2"/>
        <v>89760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89760</v>
      </c>
      <c r="Y36" s="73">
        <f t="shared" si="2"/>
        <v>-89760</v>
      </c>
      <c r="Z36" s="170">
        <f>+IF(X36&lt;&gt;0,+(Y36/X36)*100,0)</f>
        <v>-100</v>
      </c>
      <c r="AA36" s="74">
        <f>SUM(AA31:AA35)</f>
        <v>89760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4047900</v>
      </c>
      <c r="D38" s="153">
        <f>+D17+D27+D36</f>
        <v>0</v>
      </c>
      <c r="E38" s="99">
        <f t="shared" si="3"/>
        <v>-4629565</v>
      </c>
      <c r="F38" s="100">
        <f t="shared" si="3"/>
        <v>-4629565</v>
      </c>
      <c r="G38" s="100">
        <f t="shared" si="3"/>
        <v>24760847</v>
      </c>
      <c r="H38" s="100">
        <f t="shared" si="3"/>
        <v>34632</v>
      </c>
      <c r="I38" s="100">
        <f t="shared" si="3"/>
        <v>-385127</v>
      </c>
      <c r="J38" s="100">
        <f t="shared" si="3"/>
        <v>24410352</v>
      </c>
      <c r="K38" s="100">
        <f t="shared" si="3"/>
        <v>5133793</v>
      </c>
      <c r="L38" s="100">
        <f t="shared" si="3"/>
        <v>12833464</v>
      </c>
      <c r="M38" s="100">
        <f t="shared" si="3"/>
        <v>-1805060</v>
      </c>
      <c r="N38" s="100">
        <f t="shared" si="3"/>
        <v>16162197</v>
      </c>
      <c r="O38" s="100">
        <f t="shared" si="3"/>
        <v>-6675051</v>
      </c>
      <c r="P38" s="100">
        <f t="shared" si="3"/>
        <v>-5555095</v>
      </c>
      <c r="Q38" s="100">
        <f t="shared" si="3"/>
        <v>10444121</v>
      </c>
      <c r="R38" s="100">
        <f t="shared" si="3"/>
        <v>-1786025</v>
      </c>
      <c r="S38" s="100">
        <f t="shared" si="3"/>
        <v>1526792</v>
      </c>
      <c r="T38" s="100">
        <f t="shared" si="3"/>
        <v>824849</v>
      </c>
      <c r="U38" s="100">
        <f t="shared" si="3"/>
        <v>-471455</v>
      </c>
      <c r="V38" s="100">
        <f t="shared" si="3"/>
        <v>1880186</v>
      </c>
      <c r="W38" s="100">
        <f t="shared" si="3"/>
        <v>40666710</v>
      </c>
      <c r="X38" s="100">
        <f t="shared" si="3"/>
        <v>-4629565</v>
      </c>
      <c r="Y38" s="100">
        <f t="shared" si="3"/>
        <v>45296275</v>
      </c>
      <c r="Z38" s="137">
        <f>+IF(X38&lt;&gt;0,+(Y38/X38)*100,0)</f>
        <v>-978.4131986482531</v>
      </c>
      <c r="AA38" s="102">
        <f>+AA17+AA27+AA36</f>
        <v>-4629565</v>
      </c>
    </row>
    <row r="39" spans="1:27" ht="13.5">
      <c r="A39" s="249" t="s">
        <v>200</v>
      </c>
      <c r="B39" s="182"/>
      <c r="C39" s="153">
        <v>46137063</v>
      </c>
      <c r="D39" s="153"/>
      <c r="E39" s="99">
        <v>42139000</v>
      </c>
      <c r="F39" s="100">
        <v>42139000</v>
      </c>
      <c r="G39" s="100">
        <v>71054282</v>
      </c>
      <c r="H39" s="100">
        <v>95815129</v>
      </c>
      <c r="I39" s="100">
        <v>95849761</v>
      </c>
      <c r="J39" s="100">
        <v>71054282</v>
      </c>
      <c r="K39" s="100">
        <v>95464634</v>
      </c>
      <c r="L39" s="100">
        <v>100598427</v>
      </c>
      <c r="M39" s="100">
        <v>113431891</v>
      </c>
      <c r="N39" s="100">
        <v>95464634</v>
      </c>
      <c r="O39" s="100">
        <v>111626831</v>
      </c>
      <c r="P39" s="100">
        <v>104951780</v>
      </c>
      <c r="Q39" s="100">
        <v>99396685</v>
      </c>
      <c r="R39" s="100">
        <v>111626831</v>
      </c>
      <c r="S39" s="100">
        <v>109840806</v>
      </c>
      <c r="T39" s="100">
        <v>111367598</v>
      </c>
      <c r="U39" s="100">
        <v>112192447</v>
      </c>
      <c r="V39" s="100">
        <v>109840806</v>
      </c>
      <c r="W39" s="100">
        <v>71054282</v>
      </c>
      <c r="X39" s="100">
        <v>42139000</v>
      </c>
      <c r="Y39" s="100">
        <v>28915282</v>
      </c>
      <c r="Z39" s="137">
        <v>68.62</v>
      </c>
      <c r="AA39" s="102">
        <v>42139000</v>
      </c>
    </row>
    <row r="40" spans="1:27" ht="13.5">
      <c r="A40" s="269" t="s">
        <v>201</v>
      </c>
      <c r="B40" s="256"/>
      <c r="C40" s="257">
        <v>50184963</v>
      </c>
      <c r="D40" s="257"/>
      <c r="E40" s="258">
        <v>37509434</v>
      </c>
      <c r="F40" s="259">
        <v>37509434</v>
      </c>
      <c r="G40" s="259">
        <v>95815129</v>
      </c>
      <c r="H40" s="259">
        <v>95849761</v>
      </c>
      <c r="I40" s="259">
        <v>95464634</v>
      </c>
      <c r="J40" s="259">
        <v>95464634</v>
      </c>
      <c r="K40" s="259">
        <v>100598427</v>
      </c>
      <c r="L40" s="259">
        <v>113431891</v>
      </c>
      <c r="M40" s="259">
        <v>111626831</v>
      </c>
      <c r="N40" s="259">
        <v>111626831</v>
      </c>
      <c r="O40" s="259">
        <v>104951780</v>
      </c>
      <c r="P40" s="259">
        <v>99396685</v>
      </c>
      <c r="Q40" s="259">
        <v>109840806</v>
      </c>
      <c r="R40" s="259">
        <v>104951780</v>
      </c>
      <c r="S40" s="259">
        <v>111367598</v>
      </c>
      <c r="T40" s="259">
        <v>112192447</v>
      </c>
      <c r="U40" s="259">
        <v>111720992</v>
      </c>
      <c r="V40" s="259">
        <v>111720992</v>
      </c>
      <c r="W40" s="259">
        <v>111720992</v>
      </c>
      <c r="X40" s="259">
        <v>37509434</v>
      </c>
      <c r="Y40" s="259">
        <v>74211558</v>
      </c>
      <c r="Z40" s="260">
        <v>197.85</v>
      </c>
      <c r="AA40" s="261">
        <v>37509434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21181897</v>
      </c>
      <c r="D5" s="200">
        <f t="shared" si="0"/>
        <v>0</v>
      </c>
      <c r="E5" s="106">
        <f t="shared" si="0"/>
        <v>28956000</v>
      </c>
      <c r="F5" s="106">
        <f t="shared" si="0"/>
        <v>28956000</v>
      </c>
      <c r="G5" s="106">
        <f t="shared" si="0"/>
        <v>2192873</v>
      </c>
      <c r="H5" s="106">
        <f t="shared" si="0"/>
        <v>2232064</v>
      </c>
      <c r="I5" s="106">
        <f t="shared" si="0"/>
        <v>3082704</v>
      </c>
      <c r="J5" s="106">
        <f t="shared" si="0"/>
        <v>7507641</v>
      </c>
      <c r="K5" s="106">
        <f t="shared" si="0"/>
        <v>5836702</v>
      </c>
      <c r="L5" s="106">
        <f t="shared" si="0"/>
        <v>2033609</v>
      </c>
      <c r="M5" s="106">
        <f t="shared" si="0"/>
        <v>10062267</v>
      </c>
      <c r="N5" s="106">
        <f t="shared" si="0"/>
        <v>17932578</v>
      </c>
      <c r="O5" s="106">
        <f t="shared" si="0"/>
        <v>1115530</v>
      </c>
      <c r="P5" s="106">
        <f t="shared" si="0"/>
        <v>3450615</v>
      </c>
      <c r="Q5" s="106">
        <f t="shared" si="0"/>
        <v>1694965</v>
      </c>
      <c r="R5" s="106">
        <f t="shared" si="0"/>
        <v>6261110</v>
      </c>
      <c r="S5" s="106">
        <f t="shared" si="0"/>
        <v>1254957</v>
      </c>
      <c r="T5" s="106">
        <f t="shared" si="0"/>
        <v>1451818</v>
      </c>
      <c r="U5" s="106">
        <f t="shared" si="0"/>
        <v>6744992</v>
      </c>
      <c r="V5" s="106">
        <f t="shared" si="0"/>
        <v>9451767</v>
      </c>
      <c r="W5" s="106">
        <f t="shared" si="0"/>
        <v>41153096</v>
      </c>
      <c r="X5" s="106">
        <f t="shared" si="0"/>
        <v>28956000</v>
      </c>
      <c r="Y5" s="106">
        <f t="shared" si="0"/>
        <v>12197096</v>
      </c>
      <c r="Z5" s="201">
        <f>+IF(X5&lt;&gt;0,+(Y5/X5)*100,0)</f>
        <v>42.12286227379472</v>
      </c>
      <c r="AA5" s="199">
        <f>SUM(AA11:AA18)</f>
        <v>28956000</v>
      </c>
    </row>
    <row r="6" spans="1:27" ht="13.5">
      <c r="A6" s="291" t="s">
        <v>205</v>
      </c>
      <c r="B6" s="142"/>
      <c r="C6" s="62">
        <v>14692150</v>
      </c>
      <c r="D6" s="156"/>
      <c r="E6" s="60">
        <v>3904000</v>
      </c>
      <c r="F6" s="60">
        <v>3904000</v>
      </c>
      <c r="G6" s="60">
        <v>1089094</v>
      </c>
      <c r="H6" s="60"/>
      <c r="I6" s="60">
        <v>123277</v>
      </c>
      <c r="J6" s="60">
        <v>1212371</v>
      </c>
      <c r="K6" s="60">
        <v>388880</v>
      </c>
      <c r="L6" s="60"/>
      <c r="M6" s="60"/>
      <c r="N6" s="60">
        <v>388880</v>
      </c>
      <c r="O6" s="60"/>
      <c r="P6" s="60"/>
      <c r="Q6" s="60"/>
      <c r="R6" s="60"/>
      <c r="S6" s="60"/>
      <c r="T6" s="60"/>
      <c r="U6" s="60"/>
      <c r="V6" s="60"/>
      <c r="W6" s="60">
        <v>1601251</v>
      </c>
      <c r="X6" s="60">
        <v>3904000</v>
      </c>
      <c r="Y6" s="60">
        <v>-2302749</v>
      </c>
      <c r="Z6" s="140">
        <v>-58.98</v>
      </c>
      <c r="AA6" s="155">
        <v>3904000</v>
      </c>
    </row>
    <row r="7" spans="1:27" ht="13.5">
      <c r="A7" s="291" t="s">
        <v>206</v>
      </c>
      <c r="B7" s="142"/>
      <c r="C7" s="62">
        <v>5663673</v>
      </c>
      <c r="D7" s="156"/>
      <c r="E7" s="60">
        <v>14241156</v>
      </c>
      <c r="F7" s="60">
        <v>14241156</v>
      </c>
      <c r="G7" s="60">
        <v>1103779</v>
      </c>
      <c r="H7" s="60">
        <v>55579</v>
      </c>
      <c r="I7" s="60">
        <v>124450</v>
      </c>
      <c r="J7" s="60">
        <v>1283808</v>
      </c>
      <c r="K7" s="60">
        <v>22732</v>
      </c>
      <c r="L7" s="60"/>
      <c r="M7" s="60">
        <v>7082750</v>
      </c>
      <c r="N7" s="60">
        <v>7105482</v>
      </c>
      <c r="O7" s="60"/>
      <c r="P7" s="60">
        <v>2943046</v>
      </c>
      <c r="Q7" s="60">
        <v>1659964</v>
      </c>
      <c r="R7" s="60">
        <v>4603010</v>
      </c>
      <c r="S7" s="60"/>
      <c r="T7" s="60">
        <v>1346846</v>
      </c>
      <c r="U7" s="60">
        <v>3168222</v>
      </c>
      <c r="V7" s="60">
        <v>4515068</v>
      </c>
      <c r="W7" s="60">
        <v>17507368</v>
      </c>
      <c r="X7" s="60">
        <v>14241156</v>
      </c>
      <c r="Y7" s="60">
        <v>3266212</v>
      </c>
      <c r="Z7" s="140">
        <v>22.94</v>
      </c>
      <c r="AA7" s="155">
        <v>14241156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>
        <v>3881358</v>
      </c>
      <c r="L10" s="60"/>
      <c r="M10" s="60"/>
      <c r="N10" s="60">
        <v>3881358</v>
      </c>
      <c r="O10" s="60"/>
      <c r="P10" s="60">
        <v>9682</v>
      </c>
      <c r="Q10" s="60"/>
      <c r="R10" s="60">
        <v>9682</v>
      </c>
      <c r="S10" s="60"/>
      <c r="T10" s="60"/>
      <c r="U10" s="60">
        <v>2653997</v>
      </c>
      <c r="V10" s="60">
        <v>2653997</v>
      </c>
      <c r="W10" s="60">
        <v>6545037</v>
      </c>
      <c r="X10" s="60"/>
      <c r="Y10" s="60">
        <v>6545037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20355823</v>
      </c>
      <c r="D11" s="294">
        <f t="shared" si="1"/>
        <v>0</v>
      </c>
      <c r="E11" s="295">
        <f t="shared" si="1"/>
        <v>18145156</v>
      </c>
      <c r="F11" s="295">
        <f t="shared" si="1"/>
        <v>18145156</v>
      </c>
      <c r="G11" s="295">
        <f t="shared" si="1"/>
        <v>2192873</v>
      </c>
      <c r="H11" s="295">
        <f t="shared" si="1"/>
        <v>55579</v>
      </c>
      <c r="I11" s="295">
        <f t="shared" si="1"/>
        <v>247727</v>
      </c>
      <c r="J11" s="295">
        <f t="shared" si="1"/>
        <v>2496179</v>
      </c>
      <c r="K11" s="295">
        <f t="shared" si="1"/>
        <v>4292970</v>
      </c>
      <c r="L11" s="295">
        <f t="shared" si="1"/>
        <v>0</v>
      </c>
      <c r="M11" s="295">
        <f t="shared" si="1"/>
        <v>7082750</v>
      </c>
      <c r="N11" s="295">
        <f t="shared" si="1"/>
        <v>11375720</v>
      </c>
      <c r="O11" s="295">
        <f t="shared" si="1"/>
        <v>0</v>
      </c>
      <c r="P11" s="295">
        <f t="shared" si="1"/>
        <v>2952728</v>
      </c>
      <c r="Q11" s="295">
        <f t="shared" si="1"/>
        <v>1659964</v>
      </c>
      <c r="R11" s="295">
        <f t="shared" si="1"/>
        <v>4612692</v>
      </c>
      <c r="S11" s="295">
        <f t="shared" si="1"/>
        <v>0</v>
      </c>
      <c r="T11" s="295">
        <f t="shared" si="1"/>
        <v>1346846</v>
      </c>
      <c r="U11" s="295">
        <f t="shared" si="1"/>
        <v>5822219</v>
      </c>
      <c r="V11" s="295">
        <f t="shared" si="1"/>
        <v>7169065</v>
      </c>
      <c r="W11" s="295">
        <f t="shared" si="1"/>
        <v>25653656</v>
      </c>
      <c r="X11" s="295">
        <f t="shared" si="1"/>
        <v>18145156</v>
      </c>
      <c r="Y11" s="295">
        <f t="shared" si="1"/>
        <v>7508500</v>
      </c>
      <c r="Z11" s="296">
        <f>+IF(X11&lt;&gt;0,+(Y11/X11)*100,0)</f>
        <v>41.38018984240202</v>
      </c>
      <c r="AA11" s="297">
        <f>SUM(AA6:AA10)</f>
        <v>18145156</v>
      </c>
    </row>
    <row r="12" spans="1:27" ht="13.5">
      <c r="A12" s="298" t="s">
        <v>211</v>
      </c>
      <c r="B12" s="136"/>
      <c r="C12" s="62">
        <v>595960</v>
      </c>
      <c r="D12" s="156"/>
      <c r="E12" s="60">
        <v>8999844</v>
      </c>
      <c r="F12" s="60">
        <v>8999844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>
        <v>99490</v>
      </c>
      <c r="U12" s="60">
        <v>96051</v>
      </c>
      <c r="V12" s="60">
        <v>195541</v>
      </c>
      <c r="W12" s="60">
        <v>195541</v>
      </c>
      <c r="X12" s="60">
        <v>8999844</v>
      </c>
      <c r="Y12" s="60">
        <v>-8804303</v>
      </c>
      <c r="Z12" s="140">
        <v>-97.83</v>
      </c>
      <c r="AA12" s="155">
        <v>8999844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230114</v>
      </c>
      <c r="D15" s="156"/>
      <c r="E15" s="60">
        <v>1811000</v>
      </c>
      <c r="F15" s="60">
        <v>1811000</v>
      </c>
      <c r="G15" s="60"/>
      <c r="H15" s="60">
        <v>2176485</v>
      </c>
      <c r="I15" s="60">
        <v>2834977</v>
      </c>
      <c r="J15" s="60">
        <v>5011462</v>
      </c>
      <c r="K15" s="60">
        <v>1543732</v>
      </c>
      <c r="L15" s="60">
        <v>2033609</v>
      </c>
      <c r="M15" s="60">
        <v>2979517</v>
      </c>
      <c r="N15" s="60">
        <v>6556858</v>
      </c>
      <c r="O15" s="60">
        <v>1115530</v>
      </c>
      <c r="P15" s="60">
        <v>497887</v>
      </c>
      <c r="Q15" s="60">
        <v>35001</v>
      </c>
      <c r="R15" s="60">
        <v>1648418</v>
      </c>
      <c r="S15" s="60">
        <v>1254957</v>
      </c>
      <c r="T15" s="60">
        <v>5482</v>
      </c>
      <c r="U15" s="60">
        <v>826722</v>
      </c>
      <c r="V15" s="60">
        <v>2087161</v>
      </c>
      <c r="W15" s="60">
        <v>15303899</v>
      </c>
      <c r="X15" s="60">
        <v>1811000</v>
      </c>
      <c r="Y15" s="60">
        <v>13492899</v>
      </c>
      <c r="Z15" s="140">
        <v>745.05</v>
      </c>
      <c r="AA15" s="155">
        <v>1811000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14692150</v>
      </c>
      <c r="D36" s="156">
        <f t="shared" si="4"/>
        <v>0</v>
      </c>
      <c r="E36" s="60">
        <f t="shared" si="4"/>
        <v>3904000</v>
      </c>
      <c r="F36" s="60">
        <f t="shared" si="4"/>
        <v>3904000</v>
      </c>
      <c r="G36" s="60">
        <f t="shared" si="4"/>
        <v>1089094</v>
      </c>
      <c r="H36" s="60">
        <f t="shared" si="4"/>
        <v>0</v>
      </c>
      <c r="I36" s="60">
        <f t="shared" si="4"/>
        <v>123277</v>
      </c>
      <c r="J36" s="60">
        <f t="shared" si="4"/>
        <v>1212371</v>
      </c>
      <c r="K36" s="60">
        <f t="shared" si="4"/>
        <v>388880</v>
      </c>
      <c r="L36" s="60">
        <f t="shared" si="4"/>
        <v>0</v>
      </c>
      <c r="M36" s="60">
        <f t="shared" si="4"/>
        <v>0</v>
      </c>
      <c r="N36" s="60">
        <f t="shared" si="4"/>
        <v>388880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1601251</v>
      </c>
      <c r="X36" s="60">
        <f t="shared" si="4"/>
        <v>3904000</v>
      </c>
      <c r="Y36" s="60">
        <f t="shared" si="4"/>
        <v>-2302749</v>
      </c>
      <c r="Z36" s="140">
        <f aca="true" t="shared" si="5" ref="Z36:Z49">+IF(X36&lt;&gt;0,+(Y36/X36)*100,0)</f>
        <v>-58.984349385245906</v>
      </c>
      <c r="AA36" s="155">
        <f>AA6+AA21</f>
        <v>3904000</v>
      </c>
    </row>
    <row r="37" spans="1:27" ht="13.5">
      <c r="A37" s="291" t="s">
        <v>206</v>
      </c>
      <c r="B37" s="142"/>
      <c r="C37" s="62">
        <f t="shared" si="4"/>
        <v>5663673</v>
      </c>
      <c r="D37" s="156">
        <f t="shared" si="4"/>
        <v>0</v>
      </c>
      <c r="E37" s="60">
        <f t="shared" si="4"/>
        <v>14241156</v>
      </c>
      <c r="F37" s="60">
        <f t="shared" si="4"/>
        <v>14241156</v>
      </c>
      <c r="G37" s="60">
        <f t="shared" si="4"/>
        <v>1103779</v>
      </c>
      <c r="H37" s="60">
        <f t="shared" si="4"/>
        <v>55579</v>
      </c>
      <c r="I37" s="60">
        <f t="shared" si="4"/>
        <v>124450</v>
      </c>
      <c r="J37" s="60">
        <f t="shared" si="4"/>
        <v>1283808</v>
      </c>
      <c r="K37" s="60">
        <f t="shared" si="4"/>
        <v>22732</v>
      </c>
      <c r="L37" s="60">
        <f t="shared" si="4"/>
        <v>0</v>
      </c>
      <c r="M37" s="60">
        <f t="shared" si="4"/>
        <v>7082750</v>
      </c>
      <c r="N37" s="60">
        <f t="shared" si="4"/>
        <v>7105482</v>
      </c>
      <c r="O37" s="60">
        <f t="shared" si="4"/>
        <v>0</v>
      </c>
      <c r="P37" s="60">
        <f t="shared" si="4"/>
        <v>2943046</v>
      </c>
      <c r="Q37" s="60">
        <f t="shared" si="4"/>
        <v>1659964</v>
      </c>
      <c r="R37" s="60">
        <f t="shared" si="4"/>
        <v>4603010</v>
      </c>
      <c r="S37" s="60">
        <f t="shared" si="4"/>
        <v>0</v>
      </c>
      <c r="T37" s="60">
        <f t="shared" si="4"/>
        <v>1346846</v>
      </c>
      <c r="U37" s="60">
        <f t="shared" si="4"/>
        <v>3168222</v>
      </c>
      <c r="V37" s="60">
        <f t="shared" si="4"/>
        <v>4515068</v>
      </c>
      <c r="W37" s="60">
        <f t="shared" si="4"/>
        <v>17507368</v>
      </c>
      <c r="X37" s="60">
        <f t="shared" si="4"/>
        <v>14241156</v>
      </c>
      <c r="Y37" s="60">
        <f t="shared" si="4"/>
        <v>3266212</v>
      </c>
      <c r="Z37" s="140">
        <f t="shared" si="5"/>
        <v>22.93502016268904</v>
      </c>
      <c r="AA37" s="155">
        <f>AA7+AA22</f>
        <v>14241156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3881358</v>
      </c>
      <c r="L40" s="60">
        <f t="shared" si="4"/>
        <v>0</v>
      </c>
      <c r="M40" s="60">
        <f t="shared" si="4"/>
        <v>0</v>
      </c>
      <c r="N40" s="60">
        <f t="shared" si="4"/>
        <v>3881358</v>
      </c>
      <c r="O40" s="60">
        <f t="shared" si="4"/>
        <v>0</v>
      </c>
      <c r="P40" s="60">
        <f t="shared" si="4"/>
        <v>9682</v>
      </c>
      <c r="Q40" s="60">
        <f t="shared" si="4"/>
        <v>0</v>
      </c>
      <c r="R40" s="60">
        <f t="shared" si="4"/>
        <v>9682</v>
      </c>
      <c r="S40" s="60">
        <f t="shared" si="4"/>
        <v>0</v>
      </c>
      <c r="T40" s="60">
        <f t="shared" si="4"/>
        <v>0</v>
      </c>
      <c r="U40" s="60">
        <f t="shared" si="4"/>
        <v>2653997</v>
      </c>
      <c r="V40" s="60">
        <f t="shared" si="4"/>
        <v>2653997</v>
      </c>
      <c r="W40" s="60">
        <f t="shared" si="4"/>
        <v>6545037</v>
      </c>
      <c r="X40" s="60">
        <f t="shared" si="4"/>
        <v>0</v>
      </c>
      <c r="Y40" s="60">
        <f t="shared" si="4"/>
        <v>6545037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20355823</v>
      </c>
      <c r="D41" s="294">
        <f t="shared" si="6"/>
        <v>0</v>
      </c>
      <c r="E41" s="295">
        <f t="shared" si="6"/>
        <v>18145156</v>
      </c>
      <c r="F41" s="295">
        <f t="shared" si="6"/>
        <v>18145156</v>
      </c>
      <c r="G41" s="295">
        <f t="shared" si="6"/>
        <v>2192873</v>
      </c>
      <c r="H41" s="295">
        <f t="shared" si="6"/>
        <v>55579</v>
      </c>
      <c r="I41" s="295">
        <f t="shared" si="6"/>
        <v>247727</v>
      </c>
      <c r="J41" s="295">
        <f t="shared" si="6"/>
        <v>2496179</v>
      </c>
      <c r="K41" s="295">
        <f t="shared" si="6"/>
        <v>4292970</v>
      </c>
      <c r="L41" s="295">
        <f t="shared" si="6"/>
        <v>0</v>
      </c>
      <c r="M41" s="295">
        <f t="shared" si="6"/>
        <v>7082750</v>
      </c>
      <c r="N41" s="295">
        <f t="shared" si="6"/>
        <v>11375720</v>
      </c>
      <c r="O41" s="295">
        <f t="shared" si="6"/>
        <v>0</v>
      </c>
      <c r="P41" s="295">
        <f t="shared" si="6"/>
        <v>2952728</v>
      </c>
      <c r="Q41" s="295">
        <f t="shared" si="6"/>
        <v>1659964</v>
      </c>
      <c r="R41" s="295">
        <f t="shared" si="6"/>
        <v>4612692</v>
      </c>
      <c r="S41" s="295">
        <f t="shared" si="6"/>
        <v>0</v>
      </c>
      <c r="T41" s="295">
        <f t="shared" si="6"/>
        <v>1346846</v>
      </c>
      <c r="U41" s="295">
        <f t="shared" si="6"/>
        <v>5822219</v>
      </c>
      <c r="V41" s="295">
        <f t="shared" si="6"/>
        <v>7169065</v>
      </c>
      <c r="W41" s="295">
        <f t="shared" si="6"/>
        <v>25653656</v>
      </c>
      <c r="X41" s="295">
        <f t="shared" si="6"/>
        <v>18145156</v>
      </c>
      <c r="Y41" s="295">
        <f t="shared" si="6"/>
        <v>7508500</v>
      </c>
      <c r="Z41" s="296">
        <f t="shared" si="5"/>
        <v>41.38018984240202</v>
      </c>
      <c r="AA41" s="297">
        <f>SUM(AA36:AA40)</f>
        <v>18145156</v>
      </c>
    </row>
    <row r="42" spans="1:27" ht="13.5">
      <c r="A42" s="298" t="s">
        <v>211</v>
      </c>
      <c r="B42" s="136"/>
      <c r="C42" s="95">
        <f aca="true" t="shared" si="7" ref="C42:Y48">C12+C27</f>
        <v>595960</v>
      </c>
      <c r="D42" s="129">
        <f t="shared" si="7"/>
        <v>0</v>
      </c>
      <c r="E42" s="54">
        <f t="shared" si="7"/>
        <v>8999844</v>
      </c>
      <c r="F42" s="54">
        <f t="shared" si="7"/>
        <v>8999844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99490</v>
      </c>
      <c r="U42" s="54">
        <f t="shared" si="7"/>
        <v>96051</v>
      </c>
      <c r="V42" s="54">
        <f t="shared" si="7"/>
        <v>195541</v>
      </c>
      <c r="W42" s="54">
        <f t="shared" si="7"/>
        <v>195541</v>
      </c>
      <c r="X42" s="54">
        <f t="shared" si="7"/>
        <v>8999844</v>
      </c>
      <c r="Y42" s="54">
        <f t="shared" si="7"/>
        <v>-8804303</v>
      </c>
      <c r="Z42" s="184">
        <f t="shared" si="5"/>
        <v>-97.82728456182129</v>
      </c>
      <c r="AA42" s="130">
        <f aca="true" t="shared" si="8" ref="AA42:AA48">AA12+AA27</f>
        <v>8999844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230114</v>
      </c>
      <c r="D45" s="129">
        <f t="shared" si="7"/>
        <v>0</v>
      </c>
      <c r="E45" s="54">
        <f t="shared" si="7"/>
        <v>1811000</v>
      </c>
      <c r="F45" s="54">
        <f t="shared" si="7"/>
        <v>1811000</v>
      </c>
      <c r="G45" s="54">
        <f t="shared" si="7"/>
        <v>0</v>
      </c>
      <c r="H45" s="54">
        <f t="shared" si="7"/>
        <v>2176485</v>
      </c>
      <c r="I45" s="54">
        <f t="shared" si="7"/>
        <v>2834977</v>
      </c>
      <c r="J45" s="54">
        <f t="shared" si="7"/>
        <v>5011462</v>
      </c>
      <c r="K45" s="54">
        <f t="shared" si="7"/>
        <v>1543732</v>
      </c>
      <c r="L45" s="54">
        <f t="shared" si="7"/>
        <v>2033609</v>
      </c>
      <c r="M45" s="54">
        <f t="shared" si="7"/>
        <v>2979517</v>
      </c>
      <c r="N45" s="54">
        <f t="shared" si="7"/>
        <v>6556858</v>
      </c>
      <c r="O45" s="54">
        <f t="shared" si="7"/>
        <v>1115530</v>
      </c>
      <c r="P45" s="54">
        <f t="shared" si="7"/>
        <v>497887</v>
      </c>
      <c r="Q45" s="54">
        <f t="shared" si="7"/>
        <v>35001</v>
      </c>
      <c r="R45" s="54">
        <f t="shared" si="7"/>
        <v>1648418</v>
      </c>
      <c r="S45" s="54">
        <f t="shared" si="7"/>
        <v>1254957</v>
      </c>
      <c r="T45" s="54">
        <f t="shared" si="7"/>
        <v>5482</v>
      </c>
      <c r="U45" s="54">
        <f t="shared" si="7"/>
        <v>826722</v>
      </c>
      <c r="V45" s="54">
        <f t="shared" si="7"/>
        <v>2087161</v>
      </c>
      <c r="W45" s="54">
        <f t="shared" si="7"/>
        <v>15303899</v>
      </c>
      <c r="X45" s="54">
        <f t="shared" si="7"/>
        <v>1811000</v>
      </c>
      <c r="Y45" s="54">
        <f t="shared" si="7"/>
        <v>13492899</v>
      </c>
      <c r="Z45" s="184">
        <f t="shared" si="5"/>
        <v>745.052401987852</v>
      </c>
      <c r="AA45" s="130">
        <f t="shared" si="8"/>
        <v>1811000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21181897</v>
      </c>
      <c r="D49" s="218">
        <f t="shared" si="9"/>
        <v>0</v>
      </c>
      <c r="E49" s="220">
        <f t="shared" si="9"/>
        <v>28956000</v>
      </c>
      <c r="F49" s="220">
        <f t="shared" si="9"/>
        <v>28956000</v>
      </c>
      <c r="G49" s="220">
        <f t="shared" si="9"/>
        <v>2192873</v>
      </c>
      <c r="H49" s="220">
        <f t="shared" si="9"/>
        <v>2232064</v>
      </c>
      <c r="I49" s="220">
        <f t="shared" si="9"/>
        <v>3082704</v>
      </c>
      <c r="J49" s="220">
        <f t="shared" si="9"/>
        <v>7507641</v>
      </c>
      <c r="K49" s="220">
        <f t="shared" si="9"/>
        <v>5836702</v>
      </c>
      <c r="L49" s="220">
        <f t="shared" si="9"/>
        <v>2033609</v>
      </c>
      <c r="M49" s="220">
        <f t="shared" si="9"/>
        <v>10062267</v>
      </c>
      <c r="N49" s="220">
        <f t="shared" si="9"/>
        <v>17932578</v>
      </c>
      <c r="O49" s="220">
        <f t="shared" si="9"/>
        <v>1115530</v>
      </c>
      <c r="P49" s="220">
        <f t="shared" si="9"/>
        <v>3450615</v>
      </c>
      <c r="Q49" s="220">
        <f t="shared" si="9"/>
        <v>1694965</v>
      </c>
      <c r="R49" s="220">
        <f t="shared" si="9"/>
        <v>6261110</v>
      </c>
      <c r="S49" s="220">
        <f t="shared" si="9"/>
        <v>1254957</v>
      </c>
      <c r="T49" s="220">
        <f t="shared" si="9"/>
        <v>1451818</v>
      </c>
      <c r="U49" s="220">
        <f t="shared" si="9"/>
        <v>6744992</v>
      </c>
      <c r="V49" s="220">
        <f t="shared" si="9"/>
        <v>9451767</v>
      </c>
      <c r="W49" s="220">
        <f t="shared" si="9"/>
        <v>41153096</v>
      </c>
      <c r="X49" s="220">
        <f t="shared" si="9"/>
        <v>28956000</v>
      </c>
      <c r="Y49" s="220">
        <f t="shared" si="9"/>
        <v>12197096</v>
      </c>
      <c r="Z49" s="221">
        <f t="shared" si="5"/>
        <v>42.12286227379472</v>
      </c>
      <c r="AA49" s="222">
        <f>SUM(AA41:AA48)</f>
        <v>28956000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6822000</v>
      </c>
      <c r="F51" s="54">
        <f t="shared" si="10"/>
        <v>6822000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6822000</v>
      </c>
      <c r="Y51" s="54">
        <f t="shared" si="10"/>
        <v>-6822000</v>
      </c>
      <c r="Z51" s="184">
        <f>+IF(X51&lt;&gt;0,+(Y51/X51)*100,0)</f>
        <v>-100</v>
      </c>
      <c r="AA51" s="130">
        <f>SUM(AA57:AA61)</f>
        <v>6822000</v>
      </c>
    </row>
    <row r="52" spans="1:27" ht="13.5">
      <c r="A52" s="310" t="s">
        <v>205</v>
      </c>
      <c r="B52" s="142"/>
      <c r="C52" s="62"/>
      <c r="D52" s="156"/>
      <c r="E52" s="60">
        <v>3655000</v>
      </c>
      <c r="F52" s="60">
        <v>3655000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3655000</v>
      </c>
      <c r="Y52" s="60">
        <v>-3655000</v>
      </c>
      <c r="Z52" s="140">
        <v>-100</v>
      </c>
      <c r="AA52" s="155">
        <v>3655000</v>
      </c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>
        <v>400000</v>
      </c>
      <c r="F56" s="60">
        <v>400000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400000</v>
      </c>
      <c r="Y56" s="60">
        <v>-400000</v>
      </c>
      <c r="Z56" s="140">
        <v>-100</v>
      </c>
      <c r="AA56" s="155">
        <v>400000</v>
      </c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4055000</v>
      </c>
      <c r="F57" s="295">
        <f t="shared" si="11"/>
        <v>4055000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4055000</v>
      </c>
      <c r="Y57" s="295">
        <f t="shared" si="11"/>
        <v>-4055000</v>
      </c>
      <c r="Z57" s="296">
        <f>+IF(X57&lt;&gt;0,+(Y57/X57)*100,0)</f>
        <v>-100</v>
      </c>
      <c r="AA57" s="297">
        <f>SUM(AA52:AA56)</f>
        <v>4055000</v>
      </c>
    </row>
    <row r="58" spans="1:27" ht="13.5">
      <c r="A58" s="311" t="s">
        <v>211</v>
      </c>
      <c r="B58" s="136"/>
      <c r="C58" s="62"/>
      <c r="D58" s="156"/>
      <c r="E58" s="60">
        <v>90000</v>
      </c>
      <c r="F58" s="60">
        <v>90000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90000</v>
      </c>
      <c r="Y58" s="60">
        <v>-90000</v>
      </c>
      <c r="Z58" s="140">
        <v>-100</v>
      </c>
      <c r="AA58" s="155">
        <v>90000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2677000</v>
      </c>
      <c r="F61" s="60">
        <v>2677000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2677000</v>
      </c>
      <c r="Y61" s="60">
        <v>-2677000</v>
      </c>
      <c r="Z61" s="140">
        <v>-100</v>
      </c>
      <c r="AA61" s="155">
        <v>2677000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>
        <v>3048310</v>
      </c>
      <c r="D66" s="274"/>
      <c r="E66" s="275">
        <v>6822060</v>
      </c>
      <c r="F66" s="275">
        <v>8014828</v>
      </c>
      <c r="G66" s="275">
        <v>214350</v>
      </c>
      <c r="H66" s="275">
        <v>801712</v>
      </c>
      <c r="I66" s="275">
        <v>187749</v>
      </c>
      <c r="J66" s="275">
        <v>1203811</v>
      </c>
      <c r="K66" s="275">
        <v>292143</v>
      </c>
      <c r="L66" s="275">
        <v>735505</v>
      </c>
      <c r="M66" s="275">
        <v>575438</v>
      </c>
      <c r="N66" s="275">
        <v>1603086</v>
      </c>
      <c r="O66" s="275">
        <v>968403</v>
      </c>
      <c r="P66" s="275">
        <v>1921102</v>
      </c>
      <c r="Q66" s="275">
        <v>1199629</v>
      </c>
      <c r="R66" s="275">
        <v>4089134</v>
      </c>
      <c r="S66" s="275">
        <v>341335</v>
      </c>
      <c r="T66" s="275">
        <v>237113</v>
      </c>
      <c r="U66" s="275">
        <v>266547</v>
      </c>
      <c r="V66" s="275">
        <v>844995</v>
      </c>
      <c r="W66" s="275">
        <v>7741026</v>
      </c>
      <c r="X66" s="275">
        <v>8014828</v>
      </c>
      <c r="Y66" s="275">
        <v>-273802</v>
      </c>
      <c r="Z66" s="140">
        <v>-3.42</v>
      </c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3048310</v>
      </c>
      <c r="D69" s="218">
        <f t="shared" si="12"/>
        <v>0</v>
      </c>
      <c r="E69" s="220">
        <f t="shared" si="12"/>
        <v>6822060</v>
      </c>
      <c r="F69" s="220">
        <f t="shared" si="12"/>
        <v>8014828</v>
      </c>
      <c r="G69" s="220">
        <f t="shared" si="12"/>
        <v>214350</v>
      </c>
      <c r="H69" s="220">
        <f t="shared" si="12"/>
        <v>801712</v>
      </c>
      <c r="I69" s="220">
        <f t="shared" si="12"/>
        <v>187749</v>
      </c>
      <c r="J69" s="220">
        <f t="shared" si="12"/>
        <v>1203811</v>
      </c>
      <c r="K69" s="220">
        <f t="shared" si="12"/>
        <v>292143</v>
      </c>
      <c r="L69" s="220">
        <f t="shared" si="12"/>
        <v>735505</v>
      </c>
      <c r="M69" s="220">
        <f t="shared" si="12"/>
        <v>575438</v>
      </c>
      <c r="N69" s="220">
        <f t="shared" si="12"/>
        <v>1603086</v>
      </c>
      <c r="O69" s="220">
        <f t="shared" si="12"/>
        <v>968403</v>
      </c>
      <c r="P69" s="220">
        <f t="shared" si="12"/>
        <v>1921102</v>
      </c>
      <c r="Q69" s="220">
        <f t="shared" si="12"/>
        <v>1199629</v>
      </c>
      <c r="R69" s="220">
        <f t="shared" si="12"/>
        <v>4089134</v>
      </c>
      <c r="S69" s="220">
        <f t="shared" si="12"/>
        <v>341335</v>
      </c>
      <c r="T69" s="220">
        <f t="shared" si="12"/>
        <v>237113</v>
      </c>
      <c r="U69" s="220">
        <f t="shared" si="12"/>
        <v>266547</v>
      </c>
      <c r="V69" s="220">
        <f t="shared" si="12"/>
        <v>844995</v>
      </c>
      <c r="W69" s="220">
        <f t="shared" si="12"/>
        <v>7741026</v>
      </c>
      <c r="X69" s="220">
        <f t="shared" si="12"/>
        <v>8014828</v>
      </c>
      <c r="Y69" s="220">
        <f t="shared" si="12"/>
        <v>-273802</v>
      </c>
      <c r="Z69" s="221">
        <f>+IF(X69&lt;&gt;0,+(Y69/X69)*100,0)</f>
        <v>-3.416193086114886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20355823</v>
      </c>
      <c r="D5" s="357">
        <f t="shared" si="0"/>
        <v>0</v>
      </c>
      <c r="E5" s="356">
        <f t="shared" si="0"/>
        <v>18145156</v>
      </c>
      <c r="F5" s="358">
        <f t="shared" si="0"/>
        <v>18145156</v>
      </c>
      <c r="G5" s="358">
        <f t="shared" si="0"/>
        <v>2192873</v>
      </c>
      <c r="H5" s="356">
        <f t="shared" si="0"/>
        <v>55579</v>
      </c>
      <c r="I5" s="356">
        <f t="shared" si="0"/>
        <v>247727</v>
      </c>
      <c r="J5" s="358">
        <f t="shared" si="0"/>
        <v>2496179</v>
      </c>
      <c r="K5" s="358">
        <f t="shared" si="0"/>
        <v>4292970</v>
      </c>
      <c r="L5" s="356">
        <f t="shared" si="0"/>
        <v>0</v>
      </c>
      <c r="M5" s="356">
        <f t="shared" si="0"/>
        <v>7082750</v>
      </c>
      <c r="N5" s="358">
        <f t="shared" si="0"/>
        <v>11375720</v>
      </c>
      <c r="O5" s="358">
        <f t="shared" si="0"/>
        <v>0</v>
      </c>
      <c r="P5" s="356">
        <f t="shared" si="0"/>
        <v>2952728</v>
      </c>
      <c r="Q5" s="356">
        <f t="shared" si="0"/>
        <v>1659964</v>
      </c>
      <c r="R5" s="358">
        <f t="shared" si="0"/>
        <v>4612692</v>
      </c>
      <c r="S5" s="358">
        <f t="shared" si="0"/>
        <v>0</v>
      </c>
      <c r="T5" s="356">
        <f t="shared" si="0"/>
        <v>1346846</v>
      </c>
      <c r="U5" s="356">
        <f t="shared" si="0"/>
        <v>5822219</v>
      </c>
      <c r="V5" s="358">
        <f t="shared" si="0"/>
        <v>7169065</v>
      </c>
      <c r="W5" s="358">
        <f t="shared" si="0"/>
        <v>25653656</v>
      </c>
      <c r="X5" s="356">
        <f t="shared" si="0"/>
        <v>18145156</v>
      </c>
      <c r="Y5" s="358">
        <f t="shared" si="0"/>
        <v>7508500</v>
      </c>
      <c r="Z5" s="359">
        <f>+IF(X5&lt;&gt;0,+(Y5/X5)*100,0)</f>
        <v>41.38018984240202</v>
      </c>
      <c r="AA5" s="360">
        <f>+AA6+AA8+AA11+AA13+AA15</f>
        <v>18145156</v>
      </c>
    </row>
    <row r="6" spans="1:27" ht="13.5">
      <c r="A6" s="361" t="s">
        <v>205</v>
      </c>
      <c r="B6" s="142"/>
      <c r="C6" s="60">
        <f>+C7</f>
        <v>14692150</v>
      </c>
      <c r="D6" s="340">
        <f aca="true" t="shared" si="1" ref="D6:AA6">+D7</f>
        <v>0</v>
      </c>
      <c r="E6" s="60">
        <f t="shared" si="1"/>
        <v>3904000</v>
      </c>
      <c r="F6" s="59">
        <f t="shared" si="1"/>
        <v>3904000</v>
      </c>
      <c r="G6" s="59">
        <f t="shared" si="1"/>
        <v>1089094</v>
      </c>
      <c r="H6" s="60">
        <f t="shared" si="1"/>
        <v>0</v>
      </c>
      <c r="I6" s="60">
        <f t="shared" si="1"/>
        <v>123277</v>
      </c>
      <c r="J6" s="59">
        <f t="shared" si="1"/>
        <v>1212371</v>
      </c>
      <c r="K6" s="59">
        <f t="shared" si="1"/>
        <v>388880</v>
      </c>
      <c r="L6" s="60">
        <f t="shared" si="1"/>
        <v>0</v>
      </c>
      <c r="M6" s="60">
        <f t="shared" si="1"/>
        <v>0</v>
      </c>
      <c r="N6" s="59">
        <f t="shared" si="1"/>
        <v>388880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1601251</v>
      </c>
      <c r="X6" s="60">
        <f t="shared" si="1"/>
        <v>3904000</v>
      </c>
      <c r="Y6" s="59">
        <f t="shared" si="1"/>
        <v>-2302749</v>
      </c>
      <c r="Z6" s="61">
        <f>+IF(X6&lt;&gt;0,+(Y6/X6)*100,0)</f>
        <v>-58.984349385245906</v>
      </c>
      <c r="AA6" s="62">
        <f t="shared" si="1"/>
        <v>3904000</v>
      </c>
    </row>
    <row r="7" spans="1:27" ht="13.5">
      <c r="A7" s="291" t="s">
        <v>229</v>
      </c>
      <c r="B7" s="142"/>
      <c r="C7" s="60">
        <v>14692150</v>
      </c>
      <c r="D7" s="340"/>
      <c r="E7" s="60">
        <v>3904000</v>
      </c>
      <c r="F7" s="59">
        <v>3904000</v>
      </c>
      <c r="G7" s="59">
        <v>1089094</v>
      </c>
      <c r="H7" s="60"/>
      <c r="I7" s="60">
        <v>123277</v>
      </c>
      <c r="J7" s="59">
        <v>1212371</v>
      </c>
      <c r="K7" s="59">
        <v>388880</v>
      </c>
      <c r="L7" s="60"/>
      <c r="M7" s="60"/>
      <c r="N7" s="59">
        <v>388880</v>
      </c>
      <c r="O7" s="59"/>
      <c r="P7" s="60"/>
      <c r="Q7" s="60"/>
      <c r="R7" s="59"/>
      <c r="S7" s="59"/>
      <c r="T7" s="60"/>
      <c r="U7" s="60"/>
      <c r="V7" s="59"/>
      <c r="W7" s="59">
        <v>1601251</v>
      </c>
      <c r="X7" s="60">
        <v>3904000</v>
      </c>
      <c r="Y7" s="59">
        <v>-2302749</v>
      </c>
      <c r="Z7" s="61">
        <v>-58.98</v>
      </c>
      <c r="AA7" s="62">
        <v>3904000</v>
      </c>
    </row>
    <row r="8" spans="1:27" ht="13.5">
      <c r="A8" s="361" t="s">
        <v>206</v>
      </c>
      <c r="B8" s="142"/>
      <c r="C8" s="60">
        <f aca="true" t="shared" si="2" ref="C8:Y8">SUM(C9:C10)</f>
        <v>5663673</v>
      </c>
      <c r="D8" s="340">
        <f t="shared" si="2"/>
        <v>0</v>
      </c>
      <c r="E8" s="60">
        <f t="shared" si="2"/>
        <v>14241156</v>
      </c>
      <c r="F8" s="59">
        <f t="shared" si="2"/>
        <v>14241156</v>
      </c>
      <c r="G8" s="59">
        <f t="shared" si="2"/>
        <v>1103779</v>
      </c>
      <c r="H8" s="60">
        <f t="shared" si="2"/>
        <v>55579</v>
      </c>
      <c r="I8" s="60">
        <f t="shared" si="2"/>
        <v>124450</v>
      </c>
      <c r="J8" s="59">
        <f t="shared" si="2"/>
        <v>1283808</v>
      </c>
      <c r="K8" s="59">
        <f t="shared" si="2"/>
        <v>22732</v>
      </c>
      <c r="L8" s="60">
        <f t="shared" si="2"/>
        <v>0</v>
      </c>
      <c r="M8" s="60">
        <f t="shared" si="2"/>
        <v>7082750</v>
      </c>
      <c r="N8" s="59">
        <f t="shared" si="2"/>
        <v>7105482</v>
      </c>
      <c r="O8" s="59">
        <f t="shared" si="2"/>
        <v>0</v>
      </c>
      <c r="P8" s="60">
        <f t="shared" si="2"/>
        <v>2943046</v>
      </c>
      <c r="Q8" s="60">
        <f t="shared" si="2"/>
        <v>1659964</v>
      </c>
      <c r="R8" s="59">
        <f t="shared" si="2"/>
        <v>4603010</v>
      </c>
      <c r="S8" s="59">
        <f t="shared" si="2"/>
        <v>0</v>
      </c>
      <c r="T8" s="60">
        <f t="shared" si="2"/>
        <v>1346846</v>
      </c>
      <c r="U8" s="60">
        <f t="shared" si="2"/>
        <v>3168222</v>
      </c>
      <c r="V8" s="59">
        <f t="shared" si="2"/>
        <v>4515068</v>
      </c>
      <c r="W8" s="59">
        <f t="shared" si="2"/>
        <v>17507368</v>
      </c>
      <c r="X8" s="60">
        <f t="shared" si="2"/>
        <v>14241156</v>
      </c>
      <c r="Y8" s="59">
        <f t="shared" si="2"/>
        <v>3266212</v>
      </c>
      <c r="Z8" s="61">
        <f>+IF(X8&lt;&gt;0,+(Y8/X8)*100,0)</f>
        <v>22.93502016268904</v>
      </c>
      <c r="AA8" s="62">
        <f>SUM(AA9:AA10)</f>
        <v>14241156</v>
      </c>
    </row>
    <row r="9" spans="1:27" ht="13.5">
      <c r="A9" s="291" t="s">
        <v>230</v>
      </c>
      <c r="B9" s="142"/>
      <c r="C9" s="60">
        <v>5663673</v>
      </c>
      <c r="D9" s="340"/>
      <c r="E9" s="60">
        <v>14241156</v>
      </c>
      <c r="F9" s="59">
        <v>14241156</v>
      </c>
      <c r="G9" s="59">
        <v>1103779</v>
      </c>
      <c r="H9" s="60">
        <v>55579</v>
      </c>
      <c r="I9" s="60">
        <v>69225</v>
      </c>
      <c r="J9" s="59">
        <v>1228583</v>
      </c>
      <c r="K9" s="59"/>
      <c r="L9" s="60"/>
      <c r="M9" s="60">
        <v>7082750</v>
      </c>
      <c r="N9" s="59">
        <v>7082750</v>
      </c>
      <c r="O9" s="59"/>
      <c r="P9" s="60">
        <v>2943046</v>
      </c>
      <c r="Q9" s="60">
        <v>1659964</v>
      </c>
      <c r="R9" s="59">
        <v>4603010</v>
      </c>
      <c r="S9" s="59"/>
      <c r="T9" s="60">
        <v>1346846</v>
      </c>
      <c r="U9" s="60">
        <v>3168222</v>
      </c>
      <c r="V9" s="59">
        <v>4515068</v>
      </c>
      <c r="W9" s="59">
        <v>17429411</v>
      </c>
      <c r="X9" s="60">
        <v>14241156</v>
      </c>
      <c r="Y9" s="59">
        <v>3188255</v>
      </c>
      <c r="Z9" s="61">
        <v>22.39</v>
      </c>
      <c r="AA9" s="62">
        <v>14241156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>
        <v>55225</v>
      </c>
      <c r="J10" s="59">
        <v>55225</v>
      </c>
      <c r="K10" s="59">
        <v>22732</v>
      </c>
      <c r="L10" s="60"/>
      <c r="M10" s="60"/>
      <c r="N10" s="59">
        <v>22732</v>
      </c>
      <c r="O10" s="59"/>
      <c r="P10" s="60"/>
      <c r="Q10" s="60"/>
      <c r="R10" s="59"/>
      <c r="S10" s="59"/>
      <c r="T10" s="60"/>
      <c r="U10" s="60"/>
      <c r="V10" s="59"/>
      <c r="W10" s="59">
        <v>77957</v>
      </c>
      <c r="X10" s="60"/>
      <c r="Y10" s="59">
        <v>77957</v>
      </c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3881358</v>
      </c>
      <c r="L15" s="60">
        <f t="shared" si="5"/>
        <v>0</v>
      </c>
      <c r="M15" s="60">
        <f t="shared" si="5"/>
        <v>0</v>
      </c>
      <c r="N15" s="59">
        <f t="shared" si="5"/>
        <v>3881358</v>
      </c>
      <c r="O15" s="59">
        <f t="shared" si="5"/>
        <v>0</v>
      </c>
      <c r="P15" s="60">
        <f t="shared" si="5"/>
        <v>9682</v>
      </c>
      <c r="Q15" s="60">
        <f t="shared" si="5"/>
        <v>0</v>
      </c>
      <c r="R15" s="59">
        <f t="shared" si="5"/>
        <v>9682</v>
      </c>
      <c r="S15" s="59">
        <f t="shared" si="5"/>
        <v>0</v>
      </c>
      <c r="T15" s="60">
        <f t="shared" si="5"/>
        <v>0</v>
      </c>
      <c r="U15" s="60">
        <f t="shared" si="5"/>
        <v>2653997</v>
      </c>
      <c r="V15" s="59">
        <f t="shared" si="5"/>
        <v>2653997</v>
      </c>
      <c r="W15" s="59">
        <f t="shared" si="5"/>
        <v>6545037</v>
      </c>
      <c r="X15" s="60">
        <f t="shared" si="5"/>
        <v>0</v>
      </c>
      <c r="Y15" s="59">
        <f t="shared" si="5"/>
        <v>6545037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>
        <v>3881358</v>
      </c>
      <c r="L20" s="60"/>
      <c r="M20" s="60"/>
      <c r="N20" s="59">
        <v>3881358</v>
      </c>
      <c r="O20" s="59"/>
      <c r="P20" s="60">
        <v>9682</v>
      </c>
      <c r="Q20" s="60"/>
      <c r="R20" s="59">
        <v>9682</v>
      </c>
      <c r="S20" s="59"/>
      <c r="T20" s="60"/>
      <c r="U20" s="60">
        <v>2653997</v>
      </c>
      <c r="V20" s="59">
        <v>2653997</v>
      </c>
      <c r="W20" s="59">
        <v>6545037</v>
      </c>
      <c r="X20" s="60"/>
      <c r="Y20" s="59">
        <v>6545037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595960</v>
      </c>
      <c r="D22" s="344">
        <f t="shared" si="6"/>
        <v>0</v>
      </c>
      <c r="E22" s="343">
        <f t="shared" si="6"/>
        <v>8999844</v>
      </c>
      <c r="F22" s="345">
        <f t="shared" si="6"/>
        <v>8999844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99490</v>
      </c>
      <c r="U22" s="343">
        <f t="shared" si="6"/>
        <v>96051</v>
      </c>
      <c r="V22" s="345">
        <f t="shared" si="6"/>
        <v>195541</v>
      </c>
      <c r="W22" s="345">
        <f t="shared" si="6"/>
        <v>195541</v>
      </c>
      <c r="X22" s="343">
        <f t="shared" si="6"/>
        <v>8999844</v>
      </c>
      <c r="Y22" s="345">
        <f t="shared" si="6"/>
        <v>-8804303</v>
      </c>
      <c r="Z22" s="336">
        <f>+IF(X22&lt;&gt;0,+(Y22/X22)*100,0)</f>
        <v>-97.82728456182129</v>
      </c>
      <c r="AA22" s="350">
        <f>SUM(AA23:AA32)</f>
        <v>8999844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>
        <v>96051</v>
      </c>
      <c r="V25" s="59">
        <v>96051</v>
      </c>
      <c r="W25" s="59">
        <v>96051</v>
      </c>
      <c r="X25" s="60"/>
      <c r="Y25" s="59">
        <v>96051</v>
      </c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>
        <v>99490</v>
      </c>
      <c r="U26" s="362"/>
      <c r="V26" s="364">
        <v>99490</v>
      </c>
      <c r="W26" s="364">
        <v>99490</v>
      </c>
      <c r="X26" s="362"/>
      <c r="Y26" s="364">
        <v>99490</v>
      </c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595960</v>
      </c>
      <c r="D32" s="340"/>
      <c r="E32" s="60">
        <v>8999844</v>
      </c>
      <c r="F32" s="59">
        <v>8999844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8999844</v>
      </c>
      <c r="Y32" s="59">
        <v>-8999844</v>
      </c>
      <c r="Z32" s="61">
        <v>-100</v>
      </c>
      <c r="AA32" s="62">
        <v>8999844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230114</v>
      </c>
      <c r="D40" s="344">
        <f t="shared" si="9"/>
        <v>0</v>
      </c>
      <c r="E40" s="343">
        <f t="shared" si="9"/>
        <v>1811000</v>
      </c>
      <c r="F40" s="345">
        <f t="shared" si="9"/>
        <v>1811000</v>
      </c>
      <c r="G40" s="345">
        <f t="shared" si="9"/>
        <v>0</v>
      </c>
      <c r="H40" s="343">
        <f t="shared" si="9"/>
        <v>2176485</v>
      </c>
      <c r="I40" s="343">
        <f t="shared" si="9"/>
        <v>2834977</v>
      </c>
      <c r="J40" s="345">
        <f t="shared" si="9"/>
        <v>5011462</v>
      </c>
      <c r="K40" s="345">
        <f t="shared" si="9"/>
        <v>1543732</v>
      </c>
      <c r="L40" s="343">
        <f t="shared" si="9"/>
        <v>2033609</v>
      </c>
      <c r="M40" s="343">
        <f t="shared" si="9"/>
        <v>2979517</v>
      </c>
      <c r="N40" s="345">
        <f t="shared" si="9"/>
        <v>6556858</v>
      </c>
      <c r="O40" s="345">
        <f t="shared" si="9"/>
        <v>1115530</v>
      </c>
      <c r="P40" s="343">
        <f t="shared" si="9"/>
        <v>497887</v>
      </c>
      <c r="Q40" s="343">
        <f t="shared" si="9"/>
        <v>35001</v>
      </c>
      <c r="R40" s="345">
        <f t="shared" si="9"/>
        <v>1648418</v>
      </c>
      <c r="S40" s="345">
        <f t="shared" si="9"/>
        <v>1254957</v>
      </c>
      <c r="T40" s="343">
        <f t="shared" si="9"/>
        <v>5482</v>
      </c>
      <c r="U40" s="343">
        <f t="shared" si="9"/>
        <v>826722</v>
      </c>
      <c r="V40" s="345">
        <f t="shared" si="9"/>
        <v>2087161</v>
      </c>
      <c r="W40" s="345">
        <f t="shared" si="9"/>
        <v>15303899</v>
      </c>
      <c r="X40" s="343">
        <f t="shared" si="9"/>
        <v>1811000</v>
      </c>
      <c r="Y40" s="345">
        <f t="shared" si="9"/>
        <v>13492899</v>
      </c>
      <c r="Z40" s="336">
        <f>+IF(X40&lt;&gt;0,+(Y40/X40)*100,0)</f>
        <v>745.052401987852</v>
      </c>
      <c r="AA40" s="350">
        <f>SUM(AA41:AA49)</f>
        <v>1811000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>
        <v>395950</v>
      </c>
      <c r="M41" s="362"/>
      <c r="N41" s="364">
        <v>395950</v>
      </c>
      <c r="O41" s="364"/>
      <c r="P41" s="362"/>
      <c r="Q41" s="362"/>
      <c r="R41" s="364"/>
      <c r="S41" s="364">
        <v>100616</v>
      </c>
      <c r="T41" s="362"/>
      <c r="U41" s="362">
        <v>791564</v>
      </c>
      <c r="V41" s="364">
        <v>892180</v>
      </c>
      <c r="W41" s="364">
        <v>1288130</v>
      </c>
      <c r="X41" s="362"/>
      <c r="Y41" s="364">
        <v>1288130</v>
      </c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223219</v>
      </c>
      <c r="D43" s="369"/>
      <c r="E43" s="305"/>
      <c r="F43" s="370"/>
      <c r="G43" s="370"/>
      <c r="H43" s="305"/>
      <c r="I43" s="305"/>
      <c r="J43" s="370"/>
      <c r="K43" s="370"/>
      <c r="L43" s="305">
        <v>56528</v>
      </c>
      <c r="M43" s="305">
        <v>34500</v>
      </c>
      <c r="N43" s="370">
        <v>91028</v>
      </c>
      <c r="O43" s="370"/>
      <c r="P43" s="305"/>
      <c r="Q43" s="305"/>
      <c r="R43" s="370"/>
      <c r="S43" s="370"/>
      <c r="T43" s="305"/>
      <c r="U43" s="305"/>
      <c r="V43" s="370"/>
      <c r="W43" s="370">
        <v>91028</v>
      </c>
      <c r="X43" s="305"/>
      <c r="Y43" s="370">
        <v>91028</v>
      </c>
      <c r="Z43" s="371"/>
      <c r="AA43" s="303"/>
    </row>
    <row r="44" spans="1:27" ht="13.5">
      <c r="A44" s="361" t="s">
        <v>251</v>
      </c>
      <c r="B44" s="136"/>
      <c r="C44" s="60">
        <v>6895</v>
      </c>
      <c r="D44" s="368"/>
      <c r="E44" s="54"/>
      <c r="F44" s="53"/>
      <c r="G44" s="53"/>
      <c r="H44" s="54">
        <v>2544</v>
      </c>
      <c r="I44" s="54">
        <v>32453</v>
      </c>
      <c r="J44" s="53">
        <v>34997</v>
      </c>
      <c r="K44" s="53">
        <v>3827</v>
      </c>
      <c r="L44" s="54">
        <v>12295</v>
      </c>
      <c r="M44" s="54">
        <v>17405</v>
      </c>
      <c r="N44" s="53">
        <v>33527</v>
      </c>
      <c r="O44" s="53">
        <v>14084</v>
      </c>
      <c r="P44" s="54">
        <v>4868</v>
      </c>
      <c r="Q44" s="54">
        <v>23625</v>
      </c>
      <c r="R44" s="53">
        <v>42577</v>
      </c>
      <c r="S44" s="53">
        <v>2450</v>
      </c>
      <c r="T44" s="54">
        <v>2538</v>
      </c>
      <c r="U44" s="54">
        <v>35158</v>
      </c>
      <c r="V44" s="53">
        <v>40146</v>
      </c>
      <c r="W44" s="53">
        <v>151247</v>
      </c>
      <c r="X44" s="54"/>
      <c r="Y44" s="53">
        <v>151247</v>
      </c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>
        <v>2170751</v>
      </c>
      <c r="I48" s="54">
        <v>2802524</v>
      </c>
      <c r="J48" s="53">
        <v>4973275</v>
      </c>
      <c r="K48" s="53">
        <v>1539905</v>
      </c>
      <c r="L48" s="54">
        <v>1552089</v>
      </c>
      <c r="M48" s="54">
        <v>2927612</v>
      </c>
      <c r="N48" s="53">
        <v>6019606</v>
      </c>
      <c r="O48" s="53">
        <v>1101446</v>
      </c>
      <c r="P48" s="54">
        <v>491935</v>
      </c>
      <c r="Q48" s="54"/>
      <c r="R48" s="53">
        <v>1593381</v>
      </c>
      <c r="S48" s="53"/>
      <c r="T48" s="54"/>
      <c r="U48" s="54"/>
      <c r="V48" s="53"/>
      <c r="W48" s="53">
        <v>12586262</v>
      </c>
      <c r="X48" s="54"/>
      <c r="Y48" s="53">
        <v>12586262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1811000</v>
      </c>
      <c r="F49" s="53">
        <v>1811000</v>
      </c>
      <c r="G49" s="53"/>
      <c r="H49" s="54">
        <v>3190</v>
      </c>
      <c r="I49" s="54"/>
      <c r="J49" s="53">
        <v>3190</v>
      </c>
      <c r="K49" s="53"/>
      <c r="L49" s="54">
        <v>16747</v>
      </c>
      <c r="M49" s="54"/>
      <c r="N49" s="53">
        <v>16747</v>
      </c>
      <c r="O49" s="53"/>
      <c r="P49" s="54">
        <v>1084</v>
      </c>
      <c r="Q49" s="54">
        <v>11376</v>
      </c>
      <c r="R49" s="53">
        <v>12460</v>
      </c>
      <c r="S49" s="53">
        <v>1151891</v>
      </c>
      <c r="T49" s="54">
        <v>2944</v>
      </c>
      <c r="U49" s="54"/>
      <c r="V49" s="53">
        <v>1154835</v>
      </c>
      <c r="W49" s="53">
        <v>1187232</v>
      </c>
      <c r="X49" s="54">
        <v>1811000</v>
      </c>
      <c r="Y49" s="53">
        <v>-623768</v>
      </c>
      <c r="Z49" s="94">
        <v>-34.44</v>
      </c>
      <c r="AA49" s="95">
        <v>1811000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21181897</v>
      </c>
      <c r="D60" s="346">
        <f t="shared" si="14"/>
        <v>0</v>
      </c>
      <c r="E60" s="219">
        <f t="shared" si="14"/>
        <v>28956000</v>
      </c>
      <c r="F60" s="264">
        <f t="shared" si="14"/>
        <v>28956000</v>
      </c>
      <c r="G60" s="264">
        <f t="shared" si="14"/>
        <v>2192873</v>
      </c>
      <c r="H60" s="219">
        <f t="shared" si="14"/>
        <v>2232064</v>
      </c>
      <c r="I60" s="219">
        <f t="shared" si="14"/>
        <v>3082704</v>
      </c>
      <c r="J60" s="264">
        <f t="shared" si="14"/>
        <v>7507641</v>
      </c>
      <c r="K60" s="264">
        <f t="shared" si="14"/>
        <v>5836702</v>
      </c>
      <c r="L60" s="219">
        <f t="shared" si="14"/>
        <v>2033609</v>
      </c>
      <c r="M60" s="219">
        <f t="shared" si="14"/>
        <v>10062267</v>
      </c>
      <c r="N60" s="264">
        <f t="shared" si="14"/>
        <v>17932578</v>
      </c>
      <c r="O60" s="264">
        <f t="shared" si="14"/>
        <v>1115530</v>
      </c>
      <c r="P60" s="219">
        <f t="shared" si="14"/>
        <v>3450615</v>
      </c>
      <c r="Q60" s="219">
        <f t="shared" si="14"/>
        <v>1694965</v>
      </c>
      <c r="R60" s="264">
        <f t="shared" si="14"/>
        <v>6261110</v>
      </c>
      <c r="S60" s="264">
        <f t="shared" si="14"/>
        <v>1254957</v>
      </c>
      <c r="T60" s="219">
        <f t="shared" si="14"/>
        <v>1451818</v>
      </c>
      <c r="U60" s="219">
        <f t="shared" si="14"/>
        <v>6744992</v>
      </c>
      <c r="V60" s="264">
        <f t="shared" si="14"/>
        <v>9451767</v>
      </c>
      <c r="W60" s="264">
        <f t="shared" si="14"/>
        <v>41153096</v>
      </c>
      <c r="X60" s="219">
        <f t="shared" si="14"/>
        <v>28956000</v>
      </c>
      <c r="Y60" s="264">
        <f t="shared" si="14"/>
        <v>12197096</v>
      </c>
      <c r="Z60" s="337">
        <f>+IF(X60&lt;&gt;0,+(Y60/X60)*100,0)</f>
        <v>42.12286227379472</v>
      </c>
      <c r="AA60" s="232">
        <f>+AA57+AA54+AA51+AA40+AA37+AA34+AA22+AA5</f>
        <v>28956000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2016-08-08T07:18:49Z</dcterms:created>
  <dcterms:modified xsi:type="dcterms:W3CDTF">2016-08-08T07:19:09Z</dcterms:modified>
  <cp:category/>
  <cp:version/>
  <cp:contentType/>
  <cp:contentStatus/>
</cp:coreProperties>
</file>