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<sst xmlns="http://schemas.openxmlformats.org/spreadsheetml/2006/main" count="857" uniqueCount="303">
  <si>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Greater Giyani(LIM331)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</si>
  <si>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</si>
  <si>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</si>
  <si>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</si>
  <si>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</si>
  <si>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</si>
  <si>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</si>
  <si>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</si>
  <si>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</si>
  <si>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</si>
  <si>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</si>
  <si>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</si>
  <si>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</si>
  <si>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</si>
  <si>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</si>
  <si>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</si>
  <si>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</si>
  <si>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</si>
  <si>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</si>
  <si>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</si>
  <si>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</si>
  <si>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</si>
  <si>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</si>
  <si>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</si>
  <si>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</si>
  <si>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</si>
  <si>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</si>
  <si>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</si>
  <si>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</si>
  <si>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</si>
  <si>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</si>
  <si>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</si>
  <si>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</si>
  <si>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</si>
  <si>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</si>
  <si>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</si>
  <si>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</si>
  <si>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</si>
  <si>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</si>
  <si>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</si>
  <si>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</si>
  <si>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</si>
  <si>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</si>
  <si>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</si>
  <si>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</si>
  <si>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</si>
  <si>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</si>
  <si>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</si>
  <si>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</si>
  <si>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</si>
  <si>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</si>
  <si>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</si>
  <si>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</si>
  <si>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</si>
  <si>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</si>
  <si>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</si>
  <si>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</si>
  <si>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</si>
  <si>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</si>
  <si>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</si>
  <si>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</si>
  <si>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</si>
  <si>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</si>
  <si>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</si>
  <si>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</si>
  <si>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</si>
  <si>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</si>
  <si>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</si>
  <si>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</si>
  <si>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</si>
  <si>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Giyani(LIM331)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</si>
  <si>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</si>
  <si>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</si>
  <si>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</si>
  <si>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</si>
  <si>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</si>
  <si>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</si>
  <si>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</si>
  <si>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</si>
  <si>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</si>
  <si>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</si>
  <si>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</si>
  <si>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</si>
  <si>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</si>
  <si>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</si>
  <si>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</si>
  <si>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</si>
  <si>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</si>
  <si>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</si>
  <si>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</si>
  <si>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</si>
  <si>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</si>
  <si>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</si>
  <si>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</si>
  <si>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</si>
  <si>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</si>
  <si>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</si>
  <si>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</si>
  <si>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</si>
  <si>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</si>
  <si>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Giyani(LIM331)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</si>
  <si>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</si>
  <si>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</si>
  <si>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</si>
  <si>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</si>
  <si>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</si>
  <si>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</si>
  <si>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</si>
  <si>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</si>
  <si>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</si>
  <si>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</si>
  <si>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</si>
  <si>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</si>
  <si>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</si>
  <si>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</si>
  <si>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</si>
  <si>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</si>
  <si>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</si>
  <si>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</si>
  <si>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</si>
  <si>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</si>
  <si>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</si>
  <si>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</si>
  <si>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</si>
  <si>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</si>
  <si>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</si>
  <si>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</si>
  <si>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</si>
  <si>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</si>
  <si>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Giyani(LIM331)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</si>
  <si>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</si>
  <si>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</si>
  <si>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</si>
  <si>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</si>
  <si>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</si>
  <si>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</si>
  <si>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</si>
  <si>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</si>
  <si>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</si>
  <si>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</si>
  <si>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Giyani(LIM331)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</si>
  <si>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</si>
  <si>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</si>
  <si>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</si>
  <si>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</si>
  <si>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</si>
  <si>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</si>
  <si>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</si>
  <si>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</si>
  <si>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</si>
  <si>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</si>
  <si>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</si>
  <si>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</si>
  <si>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</si>
  <si>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</si>
  <si>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</si>
  <si>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</si>
  <si>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</si>
  <si>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</si>
  <si>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</si>
  <si>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</si>
  <si>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</si>
  <si>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</si>
  <si>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</si>
  <si>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</si>
  <si>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</si>
  <si>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</si>
  <si>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</si>
  <si>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</si>
  <si>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</si>
  <si>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</si>
  <si>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</si>
  <si>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</si>
  <si>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</si>
  <si>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Giyani(LIM331)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</si>
  <si>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</si>
  <si>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</si>
  <si>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</si>
  <si>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</si>
  <si>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</si>
  <si>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</si>
  <si>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</si>
  <si>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</si>
  <si>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</si>
  <si>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</si>
  <si>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</si>
  <si>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</si>
  <si>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</si>
  <si>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</si>
  <si>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</si>
  <si>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</si>
  <si>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</si>
  <si>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</si>
  <si>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</si>
  <si>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</si>
  <si>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</si>
  <si>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</si>
  <si>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</si>
  <si>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</si>
  <si>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</si>
  <si>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</si>
  <si>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</si>
  <si>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Giyani(LIM331)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</si>
  <si>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</si>
  <si>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</si>
  <si>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</si>
  <si>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</si>
  <si>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</si>
  <si>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</si>
  <si>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</si>
  <si>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</si>
  <si>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</si>
  <si>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</si>
  <si>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</si>
  <si>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</si>
  <si>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</si>
  <si>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</si>
  <si>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</si>
  <si>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</si>
  <si>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</si>
  <si>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</si>
  <si>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</si>
  <si>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</si>
  <si>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</si>
  <si>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</si>
  <si>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</si>
  <si>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</si>
  <si>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Giyani(LIM331)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</si>
  <si>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</si>
  <si>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</si>
  <si>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</si>
  <si>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</si>
  <si>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</si>
  <si>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</si>
  <si>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</si>
  <si>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</si>
  <si>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</si>
  <si>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</si>
  <si>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</si>
  <si>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</si>
  <si>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</si>
  <si>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</si>
  <si>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</si>
  <si>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</si>
  <si>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</si>
  <si>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</si>
  <si>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</si>
  <si>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</si>
  <si>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</si>
  <si>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</si>
  <si>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</si>
  <si>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</si>
  <si>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</si>
  <si>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</si>
  <si>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</si>
  <si>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</si>
  <si>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</si>
  <si>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</si>
  <si>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</si>
  <si>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</si>
  <si>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</si>
  <si>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</si>
  <si>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</si>
  <si>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Giyani(LIM331)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</si>
  <si>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</si>
  <si>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</si>
  <si>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Limpopo: Greater Giyani(LIM331)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</si>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</sst>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28668162</v>
      </c>
      <c r="C5" s="19">
        <v>0</v>
      </c>
      <c r="D5" s="59">
        <v>35000000</v>
      </c>
      <c r="E5" s="60">
        <v>31000000</v>
      </c>
      <c r="F5" s="60">
        <v>2558137</v>
      </c>
      <c r="G5" s="60">
        <v>2581862</v>
      </c>
      <c r="H5" s="60">
        <v>2575289</v>
      </c>
      <c r="I5" s="60">
        <v>7715288</v>
      </c>
      <c r="J5" s="60">
        <v>2574104</v>
      </c>
      <c r="K5" s="60">
        <v>2582531</v>
      </c>
      <c r="L5" s="60">
        <v>2583249</v>
      </c>
      <c r="M5" s="60">
        <v>7739884</v>
      </c>
      <c r="N5" s="60">
        <v>2582981</v>
      </c>
      <c r="O5" s="60">
        <v>2594804</v>
      </c>
      <c r="P5" s="60">
        <v>2585425</v>
      </c>
      <c r="Q5" s="60">
        <v>7763210</v>
      </c>
      <c r="R5" s="60">
        <v>2585367</v>
      </c>
      <c r="S5" s="60">
        <v>2585013</v>
      </c>
      <c r="T5" s="60">
        <v>2584847</v>
      </c>
      <c r="U5" s="60">
        <v>7755227</v>
      </c>
      <c r="V5" s="60">
        <v>30973609</v>
      </c>
      <c r="W5" s="60">
        <v>35000000</v>
      </c>
      <c r="X5" s="60">
        <v>-4026391</v>
      </c>
      <c r="Y5" s="61">
        <v>-11.5</v>
      </c>
      <c r="Z5" s="62">
        <v>31000000</v>
      </c>
    </row>
    <row r="6" spans="1:26" ht="12.75">
      <c r="A6" s="58" t="s">
        <v>32</v>
      </c>
      <c r="B6" s="19">
        <v>3953160</v>
      </c>
      <c r="C6" s="19">
        <v>0</v>
      </c>
      <c r="D6" s="59">
        <v>3900000</v>
      </c>
      <c r="E6" s="60">
        <v>4100000</v>
      </c>
      <c r="F6" s="60">
        <v>331702</v>
      </c>
      <c r="G6" s="60">
        <v>339786</v>
      </c>
      <c r="H6" s="60">
        <v>355663</v>
      </c>
      <c r="I6" s="60">
        <v>1027151</v>
      </c>
      <c r="J6" s="60">
        <v>355743</v>
      </c>
      <c r="K6" s="60">
        <v>355833</v>
      </c>
      <c r="L6" s="60">
        <v>355865</v>
      </c>
      <c r="M6" s="60">
        <v>1067441</v>
      </c>
      <c r="N6" s="60">
        <v>355103</v>
      </c>
      <c r="O6" s="60">
        <v>359795</v>
      </c>
      <c r="P6" s="60">
        <v>356531</v>
      </c>
      <c r="Q6" s="60">
        <v>1071429</v>
      </c>
      <c r="R6" s="60">
        <v>356561</v>
      </c>
      <c r="S6" s="60">
        <v>356561</v>
      </c>
      <c r="T6" s="60">
        <v>357351</v>
      </c>
      <c r="U6" s="60">
        <v>1070473</v>
      </c>
      <c r="V6" s="60">
        <v>4236494</v>
      </c>
      <c r="W6" s="60">
        <v>3900000</v>
      </c>
      <c r="X6" s="60">
        <v>336494</v>
      </c>
      <c r="Y6" s="61">
        <v>8.63</v>
      </c>
      <c r="Z6" s="62">
        <v>4100000</v>
      </c>
    </row>
    <row r="7" spans="1:26" ht="12.75">
      <c r="A7" s="58" t="s">
        <v>33</v>
      </c>
      <c r="B7" s="19">
        <v>14893660</v>
      </c>
      <c r="C7" s="19">
        <v>0</v>
      </c>
      <c r="D7" s="59">
        <v>6600000</v>
      </c>
      <c r="E7" s="60">
        <v>11000000</v>
      </c>
      <c r="F7" s="60">
        <v>752152</v>
      </c>
      <c r="G7" s="60">
        <v>343285</v>
      </c>
      <c r="H7" s="60">
        <v>1027196</v>
      </c>
      <c r="I7" s="60">
        <v>2122633</v>
      </c>
      <c r="J7" s="60">
        <v>989211</v>
      </c>
      <c r="K7" s="60">
        <v>853309</v>
      </c>
      <c r="L7" s="60">
        <v>928967</v>
      </c>
      <c r="M7" s="60">
        <v>2771487</v>
      </c>
      <c r="N7" s="60">
        <v>1201340</v>
      </c>
      <c r="O7" s="60">
        <v>1034612</v>
      </c>
      <c r="P7" s="60">
        <v>783007</v>
      </c>
      <c r="Q7" s="60">
        <v>3018959</v>
      </c>
      <c r="R7" s="60">
        <v>1157994</v>
      </c>
      <c r="S7" s="60">
        <v>967117</v>
      </c>
      <c r="T7" s="60">
        <v>1201368</v>
      </c>
      <c r="U7" s="60">
        <v>3326479</v>
      </c>
      <c r="V7" s="60">
        <v>11239558</v>
      </c>
      <c r="W7" s="60">
        <v>6600000</v>
      </c>
      <c r="X7" s="60">
        <v>4639558</v>
      </c>
      <c r="Y7" s="61">
        <v>70.3</v>
      </c>
      <c r="Z7" s="62">
        <v>11000000</v>
      </c>
    </row>
    <row r="8" spans="1:26" ht="12.75">
      <c r="A8" s="58" t="s">
        <v>34</v>
      </c>
      <c r="B8" s="19">
        <v>177667601</v>
      </c>
      <c r="C8" s="19">
        <v>0</v>
      </c>
      <c r="D8" s="59">
        <v>226517000</v>
      </c>
      <c r="E8" s="60">
        <v>226517000</v>
      </c>
      <c r="F8" s="60">
        <v>95093000</v>
      </c>
      <c r="G8" s="60">
        <v>632000</v>
      </c>
      <c r="H8" s="60">
        <v>45894</v>
      </c>
      <c r="I8" s="60">
        <v>95770894</v>
      </c>
      <c r="J8" s="60">
        <v>0</v>
      </c>
      <c r="K8" s="60">
        <v>73892000</v>
      </c>
      <c r="L8" s="60">
        <v>29131</v>
      </c>
      <c r="M8" s="60">
        <v>73921131</v>
      </c>
      <c r="N8" s="60">
        <v>0</v>
      </c>
      <c r="O8" s="60">
        <v>0</v>
      </c>
      <c r="P8" s="60">
        <v>55967000</v>
      </c>
      <c r="Q8" s="60">
        <v>55967000</v>
      </c>
      <c r="R8" s="60">
        <v>53782</v>
      </c>
      <c r="S8" s="60">
        <v>0</v>
      </c>
      <c r="T8" s="60">
        <v>0</v>
      </c>
      <c r="U8" s="60">
        <v>53782</v>
      </c>
      <c r="V8" s="60">
        <v>225712807</v>
      </c>
      <c r="W8" s="60">
        <v>226517000</v>
      </c>
      <c r="X8" s="60">
        <v>-804193</v>
      </c>
      <c r="Y8" s="61">
        <v>-0.36</v>
      </c>
      <c r="Z8" s="62">
        <v>226517000</v>
      </c>
    </row>
    <row r="9" spans="1:26" ht="12.75">
      <c r="A9" s="58" t="s">
        <v>35</v>
      </c>
      <c r="B9" s="19">
        <v>7650027</v>
      </c>
      <c r="C9" s="19">
        <v>0</v>
      </c>
      <c r="D9" s="59">
        <v>13104970</v>
      </c>
      <c r="E9" s="60">
        <v>26136870</v>
      </c>
      <c r="F9" s="60">
        <v>2813146</v>
      </c>
      <c r="G9" s="60">
        <v>1602548</v>
      </c>
      <c r="H9" s="60">
        <v>2320554</v>
      </c>
      <c r="I9" s="60">
        <v>6736248</v>
      </c>
      <c r="J9" s="60">
        <v>2771691</v>
      </c>
      <c r="K9" s="60">
        <v>1710480</v>
      </c>
      <c r="L9" s="60">
        <v>3020633</v>
      </c>
      <c r="M9" s="60">
        <v>7502804</v>
      </c>
      <c r="N9" s="60">
        <v>1741844</v>
      </c>
      <c r="O9" s="60">
        <v>2718786</v>
      </c>
      <c r="P9" s="60">
        <v>1624524</v>
      </c>
      <c r="Q9" s="60">
        <v>6085154</v>
      </c>
      <c r="R9" s="60">
        <v>2162770</v>
      </c>
      <c r="S9" s="60">
        <v>2049013</v>
      </c>
      <c r="T9" s="60">
        <v>2806587</v>
      </c>
      <c r="U9" s="60">
        <v>7018370</v>
      </c>
      <c r="V9" s="60">
        <v>27342576</v>
      </c>
      <c r="W9" s="60">
        <v>13104970</v>
      </c>
      <c r="X9" s="60">
        <v>14237606</v>
      </c>
      <c r="Y9" s="61">
        <v>108.64</v>
      </c>
      <c r="Z9" s="62">
        <v>26136870</v>
      </c>
    </row>
    <row r="10" spans="1:26" ht="22.5">
      <c r="A10" s="63" t="s">
        <v>278</v>
      </c>
      <c r="B10" s="64">
        <f>SUM(B5:B9)</f>
        <v>232832610</v>
      </c>
      <c r="C10" s="64">
        <f>SUM(C5:C9)</f>
        <v>0</v>
      </c>
      <c r="D10" s="65">
        <f aca="true" t="shared" si="0" ref="D10:Z10">SUM(D5:D9)</f>
        <v>285121970</v>
      </c>
      <c r="E10" s="66">
        <f t="shared" si="0"/>
        <v>298753870</v>
      </c>
      <c r="F10" s="66">
        <f t="shared" si="0"/>
        <v>101548137</v>
      </c>
      <c r="G10" s="66">
        <f t="shared" si="0"/>
        <v>5499481</v>
      </c>
      <c r="H10" s="66">
        <f t="shared" si="0"/>
        <v>6324596</v>
      </c>
      <c r="I10" s="66">
        <f t="shared" si="0"/>
        <v>113372214</v>
      </c>
      <c r="J10" s="66">
        <f t="shared" si="0"/>
        <v>6690749</v>
      </c>
      <c r="K10" s="66">
        <f t="shared" si="0"/>
        <v>79394153</v>
      </c>
      <c r="L10" s="66">
        <f t="shared" si="0"/>
        <v>6917845</v>
      </c>
      <c r="M10" s="66">
        <f t="shared" si="0"/>
        <v>93002747</v>
      </c>
      <c r="N10" s="66">
        <f t="shared" si="0"/>
        <v>5881268</v>
      </c>
      <c r="O10" s="66">
        <f t="shared" si="0"/>
        <v>6707997</v>
      </c>
      <c r="P10" s="66">
        <f t="shared" si="0"/>
        <v>61316487</v>
      </c>
      <c r="Q10" s="66">
        <f t="shared" si="0"/>
        <v>73905752</v>
      </c>
      <c r="R10" s="66">
        <f t="shared" si="0"/>
        <v>6316474</v>
      </c>
      <c r="S10" s="66">
        <f t="shared" si="0"/>
        <v>5957704</v>
      </c>
      <c r="T10" s="66">
        <f t="shared" si="0"/>
        <v>6950153</v>
      </c>
      <c r="U10" s="66">
        <f t="shared" si="0"/>
        <v>19224331</v>
      </c>
      <c r="V10" s="66">
        <f t="shared" si="0"/>
        <v>299505044</v>
      </c>
      <c r="W10" s="66">
        <f t="shared" si="0"/>
        <v>285121970</v>
      </c>
      <c r="X10" s="66">
        <f t="shared" si="0"/>
        <v>14383074</v>
      </c>
      <c r="Y10" s="67">
        <f>+IF(W10&lt;&gt;0,(X10/W10)*100,0)</f>
        <v>5.04453374813593</v>
      </c>
      <c r="Z10" s="68">
        <f t="shared" si="0"/>
        <v>298753870</v>
      </c>
    </row>
    <row r="11" spans="1:26" ht="12.75">
      <c r="A11" s="58" t="s">
        <v>37</v>
      </c>
      <c r="B11" s="19">
        <v>94202388</v>
      </c>
      <c r="C11" s="19">
        <v>0</v>
      </c>
      <c r="D11" s="59">
        <v>107908124</v>
      </c>
      <c r="E11" s="60">
        <v>106789205</v>
      </c>
      <c r="F11" s="60">
        <v>7510890</v>
      </c>
      <c r="G11" s="60">
        <v>7813009</v>
      </c>
      <c r="H11" s="60">
        <v>8311418</v>
      </c>
      <c r="I11" s="60">
        <v>23635317</v>
      </c>
      <c r="J11" s="60">
        <v>8494362</v>
      </c>
      <c r="K11" s="60">
        <v>8251337</v>
      </c>
      <c r="L11" s="60">
        <v>8541684</v>
      </c>
      <c r="M11" s="60">
        <v>25287383</v>
      </c>
      <c r="N11" s="60">
        <v>8686767</v>
      </c>
      <c r="O11" s="60">
        <v>8559305</v>
      </c>
      <c r="P11" s="60">
        <v>10537351</v>
      </c>
      <c r="Q11" s="60">
        <v>27783423</v>
      </c>
      <c r="R11" s="60">
        <v>8355899</v>
      </c>
      <c r="S11" s="60">
        <v>8558465</v>
      </c>
      <c r="T11" s="60">
        <v>8538697</v>
      </c>
      <c r="U11" s="60">
        <v>25453061</v>
      </c>
      <c r="V11" s="60">
        <v>102159184</v>
      </c>
      <c r="W11" s="60">
        <v>107908104</v>
      </c>
      <c r="X11" s="60">
        <v>-5748920</v>
      </c>
      <c r="Y11" s="61">
        <v>-5.33</v>
      </c>
      <c r="Z11" s="62">
        <v>106789205</v>
      </c>
    </row>
    <row r="12" spans="1:26" ht="12.75">
      <c r="A12" s="58" t="s">
        <v>38</v>
      </c>
      <c r="B12" s="19">
        <v>18573328</v>
      </c>
      <c r="C12" s="19">
        <v>0</v>
      </c>
      <c r="D12" s="59">
        <v>17447215</v>
      </c>
      <c r="E12" s="60">
        <v>19068045</v>
      </c>
      <c r="F12" s="60">
        <v>1454746</v>
      </c>
      <c r="G12" s="60">
        <v>1454748</v>
      </c>
      <c r="H12" s="60">
        <v>1454748</v>
      </c>
      <c r="I12" s="60">
        <v>4364242</v>
      </c>
      <c r="J12" s="60">
        <v>1465287</v>
      </c>
      <c r="K12" s="60">
        <v>1456506</v>
      </c>
      <c r="L12" s="60">
        <v>1456507</v>
      </c>
      <c r="M12" s="60">
        <v>4378300</v>
      </c>
      <c r="N12" s="60">
        <v>1456507</v>
      </c>
      <c r="O12" s="60">
        <v>2083528</v>
      </c>
      <c r="P12" s="60">
        <v>1533811</v>
      </c>
      <c r="Q12" s="60">
        <v>5073846</v>
      </c>
      <c r="R12" s="60">
        <v>1533811</v>
      </c>
      <c r="S12" s="60">
        <v>1533811</v>
      </c>
      <c r="T12" s="60">
        <v>1533811</v>
      </c>
      <c r="U12" s="60">
        <v>4601433</v>
      </c>
      <c r="V12" s="60">
        <v>18417821</v>
      </c>
      <c r="W12" s="60">
        <v>17447215</v>
      </c>
      <c r="X12" s="60">
        <v>970606</v>
      </c>
      <c r="Y12" s="61">
        <v>5.56</v>
      </c>
      <c r="Z12" s="62">
        <v>19068045</v>
      </c>
    </row>
    <row r="13" spans="1:26" ht="12.75">
      <c r="A13" s="58" t="s">
        <v>279</v>
      </c>
      <c r="B13" s="19">
        <v>14405689</v>
      </c>
      <c r="C13" s="19">
        <v>0</v>
      </c>
      <c r="D13" s="59">
        <v>35000000</v>
      </c>
      <c r="E13" s="60">
        <v>30000000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35000000</v>
      </c>
      <c r="X13" s="60">
        <v>-35000000</v>
      </c>
      <c r="Y13" s="61">
        <v>-100</v>
      </c>
      <c r="Z13" s="62">
        <v>30000000</v>
      </c>
    </row>
    <row r="14" spans="1:26" ht="12.75">
      <c r="A14" s="58" t="s">
        <v>40</v>
      </c>
      <c r="B14" s="19">
        <v>0</v>
      </c>
      <c r="C14" s="19">
        <v>0</v>
      </c>
      <c r="D14" s="59">
        <v>500000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500000</v>
      </c>
      <c r="X14" s="60">
        <v>-500000</v>
      </c>
      <c r="Y14" s="61">
        <v>-100</v>
      </c>
      <c r="Z14" s="62">
        <v>0</v>
      </c>
    </row>
    <row r="15" spans="1:26" ht="12.75">
      <c r="A15" s="58" t="s">
        <v>41</v>
      </c>
      <c r="B15" s="19">
        <v>7888503</v>
      </c>
      <c r="C15" s="19">
        <v>0</v>
      </c>
      <c r="D15" s="59">
        <v>9135000</v>
      </c>
      <c r="E15" s="60">
        <v>7065000</v>
      </c>
      <c r="F15" s="60">
        <v>293964</v>
      </c>
      <c r="G15" s="60">
        <v>24904</v>
      </c>
      <c r="H15" s="60">
        <v>461</v>
      </c>
      <c r="I15" s="60">
        <v>319329</v>
      </c>
      <c r="J15" s="60">
        <v>291847</v>
      </c>
      <c r="K15" s="60">
        <v>152161</v>
      </c>
      <c r="L15" s="60">
        <v>220107</v>
      </c>
      <c r="M15" s="60">
        <v>664115</v>
      </c>
      <c r="N15" s="60">
        <v>192950</v>
      </c>
      <c r="O15" s="60">
        <v>2398</v>
      </c>
      <c r="P15" s="60">
        <v>72494</v>
      </c>
      <c r="Q15" s="60">
        <v>267842</v>
      </c>
      <c r="R15" s="60">
        <v>157627</v>
      </c>
      <c r="S15" s="60">
        <v>94333</v>
      </c>
      <c r="T15" s="60">
        <v>353227</v>
      </c>
      <c r="U15" s="60">
        <v>605187</v>
      </c>
      <c r="V15" s="60">
        <v>1856473</v>
      </c>
      <c r="W15" s="60">
        <v>9135000</v>
      </c>
      <c r="X15" s="60">
        <v>-7278527</v>
      </c>
      <c r="Y15" s="61">
        <v>-79.68</v>
      </c>
      <c r="Z15" s="62">
        <v>7065000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21801810</v>
      </c>
      <c r="C17" s="19">
        <v>0</v>
      </c>
      <c r="D17" s="59">
        <v>102933930</v>
      </c>
      <c r="E17" s="60">
        <v>116768275</v>
      </c>
      <c r="F17" s="60">
        <v>6410280</v>
      </c>
      <c r="G17" s="60">
        <v>4804787</v>
      </c>
      <c r="H17" s="60">
        <v>6177145</v>
      </c>
      <c r="I17" s="60">
        <v>17392212</v>
      </c>
      <c r="J17" s="60">
        <v>6810374</v>
      </c>
      <c r="K17" s="60">
        <v>7687618</v>
      </c>
      <c r="L17" s="60">
        <v>5210637</v>
      </c>
      <c r="M17" s="60">
        <v>19708629</v>
      </c>
      <c r="N17" s="60">
        <v>6081249</v>
      </c>
      <c r="O17" s="60">
        <v>5603053</v>
      </c>
      <c r="P17" s="60">
        <v>4928438</v>
      </c>
      <c r="Q17" s="60">
        <v>16612740</v>
      </c>
      <c r="R17" s="60">
        <v>10991300</v>
      </c>
      <c r="S17" s="60">
        <v>3482126</v>
      </c>
      <c r="T17" s="60">
        <v>6068139</v>
      </c>
      <c r="U17" s="60">
        <v>20541565</v>
      </c>
      <c r="V17" s="60">
        <v>74255146</v>
      </c>
      <c r="W17" s="60">
        <v>102933930</v>
      </c>
      <c r="X17" s="60">
        <v>-28678784</v>
      </c>
      <c r="Y17" s="61">
        <v>-27.86</v>
      </c>
      <c r="Z17" s="62">
        <v>116768275</v>
      </c>
    </row>
    <row r="18" spans="1:26" ht="12.75">
      <c r="A18" s="70" t="s">
        <v>44</v>
      </c>
      <c r="B18" s="71">
        <f>SUM(B11:B17)</f>
        <v>156871718</v>
      </c>
      <c r="C18" s="71">
        <f>SUM(C11:C17)</f>
        <v>0</v>
      </c>
      <c r="D18" s="72">
        <f aca="true" t="shared" si="1" ref="D18:Z18">SUM(D11:D17)</f>
        <v>272924269</v>
      </c>
      <c r="E18" s="73">
        <f t="shared" si="1"/>
        <v>279690525</v>
      </c>
      <c r="F18" s="73">
        <f t="shared" si="1"/>
        <v>15669880</v>
      </c>
      <c r="G18" s="73">
        <f t="shared" si="1"/>
        <v>14097448</v>
      </c>
      <c r="H18" s="73">
        <f t="shared" si="1"/>
        <v>15943772</v>
      </c>
      <c r="I18" s="73">
        <f t="shared" si="1"/>
        <v>45711100</v>
      </c>
      <c r="J18" s="73">
        <f t="shared" si="1"/>
        <v>17061870</v>
      </c>
      <c r="K18" s="73">
        <f t="shared" si="1"/>
        <v>17547622</v>
      </c>
      <c r="L18" s="73">
        <f t="shared" si="1"/>
        <v>15428935</v>
      </c>
      <c r="M18" s="73">
        <f t="shared" si="1"/>
        <v>50038427</v>
      </c>
      <c r="N18" s="73">
        <f t="shared" si="1"/>
        <v>16417473</v>
      </c>
      <c r="O18" s="73">
        <f t="shared" si="1"/>
        <v>16248284</v>
      </c>
      <c r="P18" s="73">
        <f t="shared" si="1"/>
        <v>17072094</v>
      </c>
      <c r="Q18" s="73">
        <f t="shared" si="1"/>
        <v>49737851</v>
      </c>
      <c r="R18" s="73">
        <f t="shared" si="1"/>
        <v>21038637</v>
      </c>
      <c r="S18" s="73">
        <f t="shared" si="1"/>
        <v>13668735</v>
      </c>
      <c r="T18" s="73">
        <f t="shared" si="1"/>
        <v>16493874</v>
      </c>
      <c r="U18" s="73">
        <f t="shared" si="1"/>
        <v>51201246</v>
      </c>
      <c r="V18" s="73">
        <f t="shared" si="1"/>
        <v>196688624</v>
      </c>
      <c r="W18" s="73">
        <f t="shared" si="1"/>
        <v>272924249</v>
      </c>
      <c r="X18" s="73">
        <f t="shared" si="1"/>
        <v>-76235625</v>
      </c>
      <c r="Y18" s="67">
        <f>+IF(W18&lt;&gt;0,(X18/W18)*100,0)</f>
        <v>-27.93288807400914</v>
      </c>
      <c r="Z18" s="74">
        <f t="shared" si="1"/>
        <v>279690525</v>
      </c>
    </row>
    <row r="19" spans="1:26" ht="12.75">
      <c r="A19" s="70" t="s">
        <v>45</v>
      </c>
      <c r="B19" s="75">
        <f>+B10-B18</f>
        <v>75960892</v>
      </c>
      <c r="C19" s="75">
        <f>+C10-C18</f>
        <v>0</v>
      </c>
      <c r="D19" s="76">
        <f aca="true" t="shared" si="2" ref="D19:Z19">+D10-D18</f>
        <v>12197701</v>
      </c>
      <c r="E19" s="77">
        <f t="shared" si="2"/>
        <v>19063345</v>
      </c>
      <c r="F19" s="77">
        <f t="shared" si="2"/>
        <v>85878257</v>
      </c>
      <c r="G19" s="77">
        <f t="shared" si="2"/>
        <v>-8597967</v>
      </c>
      <c r="H19" s="77">
        <f t="shared" si="2"/>
        <v>-9619176</v>
      </c>
      <c r="I19" s="77">
        <f t="shared" si="2"/>
        <v>67661114</v>
      </c>
      <c r="J19" s="77">
        <f t="shared" si="2"/>
        <v>-10371121</v>
      </c>
      <c r="K19" s="77">
        <f t="shared" si="2"/>
        <v>61846531</v>
      </c>
      <c r="L19" s="77">
        <f t="shared" si="2"/>
        <v>-8511090</v>
      </c>
      <c r="M19" s="77">
        <f t="shared" si="2"/>
        <v>42964320</v>
      </c>
      <c r="N19" s="77">
        <f t="shared" si="2"/>
        <v>-10536205</v>
      </c>
      <c r="O19" s="77">
        <f t="shared" si="2"/>
        <v>-9540287</v>
      </c>
      <c r="P19" s="77">
        <f t="shared" si="2"/>
        <v>44244393</v>
      </c>
      <c r="Q19" s="77">
        <f t="shared" si="2"/>
        <v>24167901</v>
      </c>
      <c r="R19" s="77">
        <f t="shared" si="2"/>
        <v>-14722163</v>
      </c>
      <c r="S19" s="77">
        <f t="shared" si="2"/>
        <v>-7711031</v>
      </c>
      <c r="T19" s="77">
        <f t="shared" si="2"/>
        <v>-9543721</v>
      </c>
      <c r="U19" s="77">
        <f t="shared" si="2"/>
        <v>-31976915</v>
      </c>
      <c r="V19" s="77">
        <f t="shared" si="2"/>
        <v>102816420</v>
      </c>
      <c r="W19" s="77">
        <f>IF(E10=E18,0,W10-W18)</f>
        <v>12197721</v>
      </c>
      <c r="X19" s="77">
        <f t="shared" si="2"/>
        <v>90618699</v>
      </c>
      <c r="Y19" s="78">
        <f>+IF(W19&lt;&gt;0,(X19/W19)*100,0)</f>
        <v>742.9150002693126</v>
      </c>
      <c r="Z19" s="79">
        <f t="shared" si="2"/>
        <v>19063345</v>
      </c>
    </row>
    <row r="20" spans="1:26" ht="12.75">
      <c r="A20" s="58" t="s">
        <v>46</v>
      </c>
      <c r="B20" s="19">
        <v>79480784</v>
      </c>
      <c r="C20" s="19">
        <v>0</v>
      </c>
      <c r="D20" s="59">
        <v>88660000</v>
      </c>
      <c r="E20" s="60">
        <v>110172907</v>
      </c>
      <c r="F20" s="60">
        <v>35000000</v>
      </c>
      <c r="G20" s="60">
        <v>0</v>
      </c>
      <c r="H20" s="60">
        <v>24000000</v>
      </c>
      <c r="I20" s="60">
        <v>59000000</v>
      </c>
      <c r="J20" s="60">
        <v>0</v>
      </c>
      <c r="K20" s="60">
        <v>20938000</v>
      </c>
      <c r="L20" s="60">
        <v>2000000</v>
      </c>
      <c r="M20" s="60">
        <v>22938000</v>
      </c>
      <c r="N20" s="60">
        <v>0</v>
      </c>
      <c r="O20" s="60">
        <v>4000000</v>
      </c>
      <c r="P20" s="60">
        <v>22722000</v>
      </c>
      <c r="Q20" s="60">
        <v>26722000</v>
      </c>
      <c r="R20" s="60">
        <v>0</v>
      </c>
      <c r="S20" s="60">
        <v>0</v>
      </c>
      <c r="T20" s="60">
        <v>0</v>
      </c>
      <c r="U20" s="60">
        <v>0</v>
      </c>
      <c r="V20" s="60">
        <v>108660000</v>
      </c>
      <c r="W20" s="60">
        <v>88660000</v>
      </c>
      <c r="X20" s="60">
        <v>20000000</v>
      </c>
      <c r="Y20" s="61">
        <v>22.56</v>
      </c>
      <c r="Z20" s="62">
        <v>110172907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155441676</v>
      </c>
      <c r="C22" s="86">
        <f>SUM(C19:C21)</f>
        <v>0</v>
      </c>
      <c r="D22" s="87">
        <f aca="true" t="shared" si="3" ref="D22:Z22">SUM(D19:D21)</f>
        <v>100857701</v>
      </c>
      <c r="E22" s="88">
        <f t="shared" si="3"/>
        <v>129236252</v>
      </c>
      <c r="F22" s="88">
        <f t="shared" si="3"/>
        <v>120878257</v>
      </c>
      <c r="G22" s="88">
        <f t="shared" si="3"/>
        <v>-8597967</v>
      </c>
      <c r="H22" s="88">
        <f t="shared" si="3"/>
        <v>14380824</v>
      </c>
      <c r="I22" s="88">
        <f t="shared" si="3"/>
        <v>126661114</v>
      </c>
      <c r="J22" s="88">
        <f t="shared" si="3"/>
        <v>-10371121</v>
      </c>
      <c r="K22" s="88">
        <f t="shared" si="3"/>
        <v>82784531</v>
      </c>
      <c r="L22" s="88">
        <f t="shared" si="3"/>
        <v>-6511090</v>
      </c>
      <c r="M22" s="88">
        <f t="shared" si="3"/>
        <v>65902320</v>
      </c>
      <c r="N22" s="88">
        <f t="shared" si="3"/>
        <v>-10536205</v>
      </c>
      <c r="O22" s="88">
        <f t="shared" si="3"/>
        <v>-5540287</v>
      </c>
      <c r="P22" s="88">
        <f t="shared" si="3"/>
        <v>66966393</v>
      </c>
      <c r="Q22" s="88">
        <f t="shared" si="3"/>
        <v>50889901</v>
      </c>
      <c r="R22" s="88">
        <f t="shared" si="3"/>
        <v>-14722163</v>
      </c>
      <c r="S22" s="88">
        <f t="shared" si="3"/>
        <v>-7711031</v>
      </c>
      <c r="T22" s="88">
        <f t="shared" si="3"/>
        <v>-9543721</v>
      </c>
      <c r="U22" s="88">
        <f t="shared" si="3"/>
        <v>-31976915</v>
      </c>
      <c r="V22" s="88">
        <f t="shared" si="3"/>
        <v>211476420</v>
      </c>
      <c r="W22" s="88">
        <f t="shared" si="3"/>
        <v>100857721</v>
      </c>
      <c r="X22" s="88">
        <f t="shared" si="3"/>
        <v>110618699</v>
      </c>
      <c r="Y22" s="89">
        <f>+IF(W22&lt;&gt;0,(X22/W22)*100,0)</f>
        <v>109.6779680357838</v>
      </c>
      <c r="Z22" s="90">
        <f t="shared" si="3"/>
        <v>129236252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155441676</v>
      </c>
      <c r="C24" s="75">
        <f>SUM(C22:C23)</f>
        <v>0</v>
      </c>
      <c r="D24" s="76">
        <f aca="true" t="shared" si="4" ref="D24:Z24">SUM(D22:D23)</f>
        <v>100857701</v>
      </c>
      <c r="E24" s="77">
        <f t="shared" si="4"/>
        <v>129236252</v>
      </c>
      <c r="F24" s="77">
        <f t="shared" si="4"/>
        <v>120878257</v>
      </c>
      <c r="G24" s="77">
        <f t="shared" si="4"/>
        <v>-8597967</v>
      </c>
      <c r="H24" s="77">
        <f t="shared" si="4"/>
        <v>14380824</v>
      </c>
      <c r="I24" s="77">
        <f t="shared" si="4"/>
        <v>126661114</v>
      </c>
      <c r="J24" s="77">
        <f t="shared" si="4"/>
        <v>-10371121</v>
      </c>
      <c r="K24" s="77">
        <f t="shared" si="4"/>
        <v>82784531</v>
      </c>
      <c r="L24" s="77">
        <f t="shared" si="4"/>
        <v>-6511090</v>
      </c>
      <c r="M24" s="77">
        <f t="shared" si="4"/>
        <v>65902320</v>
      </c>
      <c r="N24" s="77">
        <f t="shared" si="4"/>
        <v>-10536205</v>
      </c>
      <c r="O24" s="77">
        <f t="shared" si="4"/>
        <v>-5540287</v>
      </c>
      <c r="P24" s="77">
        <f t="shared" si="4"/>
        <v>66966393</v>
      </c>
      <c r="Q24" s="77">
        <f t="shared" si="4"/>
        <v>50889901</v>
      </c>
      <c r="R24" s="77">
        <f t="shared" si="4"/>
        <v>-14722163</v>
      </c>
      <c r="S24" s="77">
        <f t="shared" si="4"/>
        <v>-7711031</v>
      </c>
      <c r="T24" s="77">
        <f t="shared" si="4"/>
        <v>-9543721</v>
      </c>
      <c r="U24" s="77">
        <f t="shared" si="4"/>
        <v>-31976915</v>
      </c>
      <c r="V24" s="77">
        <f t="shared" si="4"/>
        <v>211476420</v>
      </c>
      <c r="W24" s="77">
        <f t="shared" si="4"/>
        <v>100857721</v>
      </c>
      <c r="X24" s="77">
        <f t="shared" si="4"/>
        <v>110618699</v>
      </c>
      <c r="Y24" s="78">
        <f>+IF(W24&lt;&gt;0,(X24/W24)*100,0)</f>
        <v>109.6779680357838</v>
      </c>
      <c r="Z24" s="79">
        <f t="shared" si="4"/>
        <v>129236252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88485207</v>
      </c>
      <c r="C27" s="22">
        <v>0</v>
      </c>
      <c r="D27" s="99">
        <v>135857736</v>
      </c>
      <c r="E27" s="100">
        <v>159235979</v>
      </c>
      <c r="F27" s="100">
        <v>7078862</v>
      </c>
      <c r="G27" s="100">
        <v>2710627</v>
      </c>
      <c r="H27" s="100">
        <v>18031294</v>
      </c>
      <c r="I27" s="100">
        <v>27820783</v>
      </c>
      <c r="J27" s="100">
        <v>5521896</v>
      </c>
      <c r="K27" s="100">
        <v>16259538</v>
      </c>
      <c r="L27" s="100">
        <v>24289789</v>
      </c>
      <c r="M27" s="100">
        <v>46071223</v>
      </c>
      <c r="N27" s="100">
        <v>4448130</v>
      </c>
      <c r="O27" s="100">
        <v>595476</v>
      </c>
      <c r="P27" s="100">
        <v>29079449</v>
      </c>
      <c r="Q27" s="100">
        <v>34123055</v>
      </c>
      <c r="R27" s="100">
        <v>9671421</v>
      </c>
      <c r="S27" s="100">
        <v>5895605</v>
      </c>
      <c r="T27" s="100">
        <v>25153655</v>
      </c>
      <c r="U27" s="100">
        <v>40720681</v>
      </c>
      <c r="V27" s="100">
        <v>148735742</v>
      </c>
      <c r="W27" s="100">
        <v>159235979</v>
      </c>
      <c r="X27" s="100">
        <v>-10500237</v>
      </c>
      <c r="Y27" s="101">
        <v>-6.59</v>
      </c>
      <c r="Z27" s="102">
        <v>159235979</v>
      </c>
    </row>
    <row r="28" spans="1:26" ht="12.75">
      <c r="A28" s="103" t="s">
        <v>46</v>
      </c>
      <c r="B28" s="19">
        <v>67769529</v>
      </c>
      <c r="C28" s="19">
        <v>0</v>
      </c>
      <c r="D28" s="59">
        <v>88660000</v>
      </c>
      <c r="E28" s="60">
        <v>107866684</v>
      </c>
      <c r="F28" s="60">
        <v>4865368</v>
      </c>
      <c r="G28" s="60">
        <v>0</v>
      </c>
      <c r="H28" s="60">
        <v>11270760</v>
      </c>
      <c r="I28" s="60">
        <v>16136128</v>
      </c>
      <c r="J28" s="60">
        <v>3304670</v>
      </c>
      <c r="K28" s="60">
        <v>10725158</v>
      </c>
      <c r="L28" s="60">
        <v>17860996</v>
      </c>
      <c r="M28" s="60">
        <v>31890824</v>
      </c>
      <c r="N28" s="60">
        <v>4225141</v>
      </c>
      <c r="O28" s="60">
        <v>0</v>
      </c>
      <c r="P28" s="60">
        <v>16001819</v>
      </c>
      <c r="Q28" s="60">
        <v>20226960</v>
      </c>
      <c r="R28" s="60">
        <v>9035318</v>
      </c>
      <c r="S28" s="60">
        <v>4820057</v>
      </c>
      <c r="T28" s="60">
        <v>19082382</v>
      </c>
      <c r="U28" s="60">
        <v>32937757</v>
      </c>
      <c r="V28" s="60">
        <v>101191669</v>
      </c>
      <c r="W28" s="60">
        <v>107866684</v>
      </c>
      <c r="X28" s="60">
        <v>-6675015</v>
      </c>
      <c r="Y28" s="61">
        <v>-6.19</v>
      </c>
      <c r="Z28" s="62">
        <v>107866684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20715678</v>
      </c>
      <c r="C31" s="19">
        <v>0</v>
      </c>
      <c r="D31" s="59">
        <v>47197736</v>
      </c>
      <c r="E31" s="60">
        <v>51369295</v>
      </c>
      <c r="F31" s="60">
        <v>2213494</v>
      </c>
      <c r="G31" s="60">
        <v>2710627</v>
      </c>
      <c r="H31" s="60">
        <v>6760534</v>
      </c>
      <c r="I31" s="60">
        <v>11684655</v>
      </c>
      <c r="J31" s="60">
        <v>2217226</v>
      </c>
      <c r="K31" s="60">
        <v>5534380</v>
      </c>
      <c r="L31" s="60">
        <v>6428793</v>
      </c>
      <c r="M31" s="60">
        <v>14180399</v>
      </c>
      <c r="N31" s="60">
        <v>222989</v>
      </c>
      <c r="O31" s="60">
        <v>595476</v>
      </c>
      <c r="P31" s="60">
        <v>13077630</v>
      </c>
      <c r="Q31" s="60">
        <v>13896095</v>
      </c>
      <c r="R31" s="60">
        <v>636103</v>
      </c>
      <c r="S31" s="60">
        <v>1075548</v>
      </c>
      <c r="T31" s="60">
        <v>6071273</v>
      </c>
      <c r="U31" s="60">
        <v>7782924</v>
      </c>
      <c r="V31" s="60">
        <v>47544073</v>
      </c>
      <c r="W31" s="60">
        <v>51369295</v>
      </c>
      <c r="X31" s="60">
        <v>-3825222</v>
      </c>
      <c r="Y31" s="61">
        <v>-7.45</v>
      </c>
      <c r="Z31" s="62">
        <v>51369295</v>
      </c>
    </row>
    <row r="32" spans="1:26" ht="12.75">
      <c r="A32" s="70" t="s">
        <v>54</v>
      </c>
      <c r="B32" s="22">
        <f>SUM(B28:B31)</f>
        <v>88485207</v>
      </c>
      <c r="C32" s="22">
        <f>SUM(C28:C31)</f>
        <v>0</v>
      </c>
      <c r="D32" s="99">
        <f aca="true" t="shared" si="5" ref="D32:Z32">SUM(D28:D31)</f>
        <v>135857736</v>
      </c>
      <c r="E32" s="100">
        <f t="shared" si="5"/>
        <v>159235979</v>
      </c>
      <c r="F32" s="100">
        <f t="shared" si="5"/>
        <v>7078862</v>
      </c>
      <c r="G32" s="100">
        <f t="shared" si="5"/>
        <v>2710627</v>
      </c>
      <c r="H32" s="100">
        <f t="shared" si="5"/>
        <v>18031294</v>
      </c>
      <c r="I32" s="100">
        <f t="shared" si="5"/>
        <v>27820783</v>
      </c>
      <c r="J32" s="100">
        <f t="shared" si="5"/>
        <v>5521896</v>
      </c>
      <c r="K32" s="100">
        <f t="shared" si="5"/>
        <v>16259538</v>
      </c>
      <c r="L32" s="100">
        <f t="shared" si="5"/>
        <v>24289789</v>
      </c>
      <c r="M32" s="100">
        <f t="shared" si="5"/>
        <v>46071223</v>
      </c>
      <c r="N32" s="100">
        <f t="shared" si="5"/>
        <v>4448130</v>
      </c>
      <c r="O32" s="100">
        <f t="shared" si="5"/>
        <v>595476</v>
      </c>
      <c r="P32" s="100">
        <f t="shared" si="5"/>
        <v>29079449</v>
      </c>
      <c r="Q32" s="100">
        <f t="shared" si="5"/>
        <v>34123055</v>
      </c>
      <c r="R32" s="100">
        <f t="shared" si="5"/>
        <v>9671421</v>
      </c>
      <c r="S32" s="100">
        <f t="shared" si="5"/>
        <v>5895605</v>
      </c>
      <c r="T32" s="100">
        <f t="shared" si="5"/>
        <v>25153655</v>
      </c>
      <c r="U32" s="100">
        <f t="shared" si="5"/>
        <v>40720681</v>
      </c>
      <c r="V32" s="100">
        <f t="shared" si="5"/>
        <v>148735742</v>
      </c>
      <c r="W32" s="100">
        <f t="shared" si="5"/>
        <v>159235979</v>
      </c>
      <c r="X32" s="100">
        <f t="shared" si="5"/>
        <v>-10500237</v>
      </c>
      <c r="Y32" s="101">
        <f>+IF(W32&lt;&gt;0,(X32/W32)*100,0)</f>
        <v>-6.594135989831795</v>
      </c>
      <c r="Z32" s="102">
        <f t="shared" si="5"/>
        <v>159235979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199166739</v>
      </c>
      <c r="C35" s="19">
        <v>0</v>
      </c>
      <c r="D35" s="59">
        <v>106703000</v>
      </c>
      <c r="E35" s="60">
        <v>106703000</v>
      </c>
      <c r="F35" s="60">
        <v>537095989</v>
      </c>
      <c r="G35" s="60">
        <v>355453358</v>
      </c>
      <c r="H35" s="60">
        <v>342136134</v>
      </c>
      <c r="I35" s="60">
        <v>342136134</v>
      </c>
      <c r="J35" s="60">
        <v>335523365</v>
      </c>
      <c r="K35" s="60">
        <v>315192320</v>
      </c>
      <c r="L35" s="60">
        <v>290247703</v>
      </c>
      <c r="M35" s="60">
        <v>290247703</v>
      </c>
      <c r="N35" s="60">
        <v>284315105</v>
      </c>
      <c r="O35" s="60">
        <v>285684486</v>
      </c>
      <c r="P35" s="60">
        <v>265875113</v>
      </c>
      <c r="Q35" s="60">
        <v>265875113</v>
      </c>
      <c r="R35" s="60">
        <v>253929364</v>
      </c>
      <c r="S35" s="60">
        <v>251600241</v>
      </c>
      <c r="T35" s="60">
        <v>256733439</v>
      </c>
      <c r="U35" s="60">
        <v>256733439</v>
      </c>
      <c r="V35" s="60">
        <v>256733439</v>
      </c>
      <c r="W35" s="60">
        <v>106703000</v>
      </c>
      <c r="X35" s="60">
        <v>150030439</v>
      </c>
      <c r="Y35" s="61">
        <v>140.61</v>
      </c>
      <c r="Z35" s="62">
        <v>106703000</v>
      </c>
    </row>
    <row r="36" spans="1:26" ht="12.75">
      <c r="A36" s="58" t="s">
        <v>57</v>
      </c>
      <c r="B36" s="19">
        <v>410693809</v>
      </c>
      <c r="C36" s="19">
        <v>0</v>
      </c>
      <c r="D36" s="59">
        <v>382346000</v>
      </c>
      <c r="E36" s="60">
        <v>402346000</v>
      </c>
      <c r="F36" s="60">
        <v>344343581</v>
      </c>
      <c r="G36" s="60">
        <v>493392679</v>
      </c>
      <c r="H36" s="60">
        <v>410693809</v>
      </c>
      <c r="I36" s="60">
        <v>410693809</v>
      </c>
      <c r="J36" s="60">
        <v>410693809</v>
      </c>
      <c r="K36" s="60">
        <v>410693809</v>
      </c>
      <c r="L36" s="60">
        <v>410693809</v>
      </c>
      <c r="M36" s="60">
        <v>410693809</v>
      </c>
      <c r="N36" s="60">
        <v>410693809</v>
      </c>
      <c r="O36" s="60">
        <v>410693809</v>
      </c>
      <c r="P36" s="60">
        <v>412961498</v>
      </c>
      <c r="Q36" s="60">
        <v>412961498</v>
      </c>
      <c r="R36" s="60">
        <v>412961498</v>
      </c>
      <c r="S36" s="60">
        <v>412961498</v>
      </c>
      <c r="T36" s="60">
        <v>412961498</v>
      </c>
      <c r="U36" s="60">
        <v>412961498</v>
      </c>
      <c r="V36" s="60">
        <v>412961498</v>
      </c>
      <c r="W36" s="60">
        <v>402346000</v>
      </c>
      <c r="X36" s="60">
        <v>10615498</v>
      </c>
      <c r="Y36" s="61">
        <v>2.64</v>
      </c>
      <c r="Z36" s="62">
        <v>402346000</v>
      </c>
    </row>
    <row r="37" spans="1:26" ht="12.75">
      <c r="A37" s="58" t="s">
        <v>58</v>
      </c>
      <c r="B37" s="19">
        <v>50497396</v>
      </c>
      <c r="C37" s="19">
        <v>0</v>
      </c>
      <c r="D37" s="59">
        <v>57739000</v>
      </c>
      <c r="E37" s="60">
        <v>57739000</v>
      </c>
      <c r="F37" s="60">
        <v>335859637</v>
      </c>
      <c r="G37" s="60">
        <v>144073675</v>
      </c>
      <c r="H37" s="60">
        <v>165691804</v>
      </c>
      <c r="I37" s="60">
        <v>165691804</v>
      </c>
      <c r="J37" s="60">
        <v>171984604</v>
      </c>
      <c r="K37" s="60">
        <v>185147182</v>
      </c>
      <c r="L37" s="60">
        <v>189318878</v>
      </c>
      <c r="M37" s="60">
        <v>189318878</v>
      </c>
      <c r="N37" s="60">
        <v>201418551</v>
      </c>
      <c r="O37" s="60">
        <v>212654510</v>
      </c>
      <c r="P37" s="60">
        <v>236571174</v>
      </c>
      <c r="Q37" s="60">
        <v>236571174</v>
      </c>
      <c r="R37" s="60">
        <v>247564067</v>
      </c>
      <c r="S37" s="60">
        <v>257560960</v>
      </c>
      <c r="T37" s="60">
        <v>294528632</v>
      </c>
      <c r="U37" s="60">
        <v>294528632</v>
      </c>
      <c r="V37" s="60">
        <v>294528632</v>
      </c>
      <c r="W37" s="60">
        <v>57739000</v>
      </c>
      <c r="X37" s="60">
        <v>236789632</v>
      </c>
      <c r="Y37" s="61">
        <v>410.1</v>
      </c>
      <c r="Z37" s="62">
        <v>57739000</v>
      </c>
    </row>
    <row r="38" spans="1:26" ht="12.75">
      <c r="A38" s="58" t="s">
        <v>59</v>
      </c>
      <c r="B38" s="19">
        <v>19640069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539723083</v>
      </c>
      <c r="C39" s="19">
        <v>0</v>
      </c>
      <c r="D39" s="59">
        <v>431310000</v>
      </c>
      <c r="E39" s="60">
        <v>451310000</v>
      </c>
      <c r="F39" s="60">
        <v>545579933</v>
      </c>
      <c r="G39" s="60">
        <v>704772362</v>
      </c>
      <c r="H39" s="60">
        <v>587138139</v>
      </c>
      <c r="I39" s="60">
        <v>587138139</v>
      </c>
      <c r="J39" s="60">
        <v>574232570</v>
      </c>
      <c r="K39" s="60">
        <v>540738947</v>
      </c>
      <c r="L39" s="60">
        <v>511622634</v>
      </c>
      <c r="M39" s="60">
        <v>511622634</v>
      </c>
      <c r="N39" s="60">
        <v>493590363</v>
      </c>
      <c r="O39" s="60">
        <v>483723785</v>
      </c>
      <c r="P39" s="60">
        <v>442265437</v>
      </c>
      <c r="Q39" s="60">
        <v>442265437</v>
      </c>
      <c r="R39" s="60">
        <v>419326795</v>
      </c>
      <c r="S39" s="60">
        <v>407000779</v>
      </c>
      <c r="T39" s="60">
        <v>375166305</v>
      </c>
      <c r="U39" s="60">
        <v>375166305</v>
      </c>
      <c r="V39" s="60">
        <v>375166305</v>
      </c>
      <c r="W39" s="60">
        <v>451310000</v>
      </c>
      <c r="X39" s="60">
        <v>-76143695</v>
      </c>
      <c r="Y39" s="61">
        <v>-16.87</v>
      </c>
      <c r="Z39" s="62">
        <v>451310000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149444511</v>
      </c>
      <c r="C42" s="19">
        <v>0</v>
      </c>
      <c r="D42" s="59">
        <v>140297651</v>
      </c>
      <c r="E42" s="60">
        <v>165195978</v>
      </c>
      <c r="F42" s="60">
        <v>104253162</v>
      </c>
      <c r="G42" s="60">
        <v>-4867292</v>
      </c>
      <c r="H42" s="60">
        <v>7586465</v>
      </c>
      <c r="I42" s="60">
        <v>106972335</v>
      </c>
      <c r="J42" s="60">
        <v>-28154462</v>
      </c>
      <c r="K42" s="60">
        <v>80465184</v>
      </c>
      <c r="L42" s="60">
        <v>-10457610</v>
      </c>
      <c r="M42" s="60">
        <v>41853112</v>
      </c>
      <c r="N42" s="60">
        <v>-10911228</v>
      </c>
      <c r="O42" s="60">
        <v>-2794833</v>
      </c>
      <c r="P42" s="60">
        <v>67180299</v>
      </c>
      <c r="Q42" s="60">
        <v>53474238</v>
      </c>
      <c r="R42" s="60">
        <v>-14280738</v>
      </c>
      <c r="S42" s="60">
        <v>-7872270</v>
      </c>
      <c r="T42" s="60">
        <v>-1723516</v>
      </c>
      <c r="U42" s="60">
        <v>-23876524</v>
      </c>
      <c r="V42" s="60">
        <v>178423161</v>
      </c>
      <c r="W42" s="60">
        <v>165195978</v>
      </c>
      <c r="X42" s="60">
        <v>13227183</v>
      </c>
      <c r="Y42" s="61">
        <v>8.01</v>
      </c>
      <c r="Z42" s="62">
        <v>165195978</v>
      </c>
    </row>
    <row r="43" spans="1:26" ht="12.75">
      <c r="A43" s="58" t="s">
        <v>63</v>
      </c>
      <c r="B43" s="19">
        <v>-85769041</v>
      </c>
      <c r="C43" s="19">
        <v>0</v>
      </c>
      <c r="D43" s="59">
        <v>-135857700</v>
      </c>
      <c r="E43" s="60">
        <v>-159235979</v>
      </c>
      <c r="F43" s="60">
        <v>-7078863</v>
      </c>
      <c r="G43" s="60">
        <v>-2710627</v>
      </c>
      <c r="H43" s="60">
        <v>-18031294</v>
      </c>
      <c r="I43" s="60">
        <v>-27820784</v>
      </c>
      <c r="J43" s="60">
        <v>-5521896</v>
      </c>
      <c r="K43" s="60">
        <v>-16259538</v>
      </c>
      <c r="L43" s="60">
        <v>-24289789</v>
      </c>
      <c r="M43" s="60">
        <v>-46071223</v>
      </c>
      <c r="N43" s="60">
        <v>-4448130</v>
      </c>
      <c r="O43" s="60">
        <v>-595476</v>
      </c>
      <c r="P43" s="60">
        <v>-29079449</v>
      </c>
      <c r="Q43" s="60">
        <v>-34123055</v>
      </c>
      <c r="R43" s="60">
        <v>-9671421</v>
      </c>
      <c r="S43" s="60">
        <v>-5895605</v>
      </c>
      <c r="T43" s="60">
        <v>-25153655</v>
      </c>
      <c r="U43" s="60">
        <v>-40720681</v>
      </c>
      <c r="V43" s="60">
        <v>-148735743</v>
      </c>
      <c r="W43" s="60">
        <v>-159235979</v>
      </c>
      <c r="X43" s="60">
        <v>10500236</v>
      </c>
      <c r="Y43" s="61">
        <v>-6.59</v>
      </c>
      <c r="Z43" s="62">
        <v>-159235979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150319082</v>
      </c>
      <c r="C45" s="22">
        <v>0</v>
      </c>
      <c r="D45" s="99">
        <v>88439951</v>
      </c>
      <c r="E45" s="100">
        <v>156013920</v>
      </c>
      <c r="F45" s="100">
        <v>247228220</v>
      </c>
      <c r="G45" s="100">
        <v>239650301</v>
      </c>
      <c r="H45" s="100">
        <v>229205472</v>
      </c>
      <c r="I45" s="100">
        <v>229205472</v>
      </c>
      <c r="J45" s="100">
        <v>195529114</v>
      </c>
      <c r="K45" s="100">
        <v>259734760</v>
      </c>
      <c r="L45" s="100">
        <v>224987361</v>
      </c>
      <c r="M45" s="100">
        <v>224987361</v>
      </c>
      <c r="N45" s="100">
        <v>209628003</v>
      </c>
      <c r="O45" s="100">
        <v>206237694</v>
      </c>
      <c r="P45" s="100">
        <v>244338544</v>
      </c>
      <c r="Q45" s="100">
        <v>209628003</v>
      </c>
      <c r="R45" s="100">
        <v>220386385</v>
      </c>
      <c r="S45" s="100">
        <v>206618510</v>
      </c>
      <c r="T45" s="100">
        <v>179741339</v>
      </c>
      <c r="U45" s="100">
        <v>179741339</v>
      </c>
      <c r="V45" s="100">
        <v>179741339</v>
      </c>
      <c r="W45" s="100">
        <v>156013920</v>
      </c>
      <c r="X45" s="100">
        <v>23727419</v>
      </c>
      <c r="Y45" s="101">
        <v>15.21</v>
      </c>
      <c r="Z45" s="102">
        <v>156013920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2330181</v>
      </c>
      <c r="C49" s="52">
        <v>0</v>
      </c>
      <c r="D49" s="129">
        <v>-151657</v>
      </c>
      <c r="E49" s="54">
        <v>3139729</v>
      </c>
      <c r="F49" s="54">
        <v>0</v>
      </c>
      <c r="G49" s="54">
        <v>0</v>
      </c>
      <c r="H49" s="54">
        <v>0</v>
      </c>
      <c r="I49" s="54">
        <v>3572817</v>
      </c>
      <c r="J49" s="54">
        <v>0</v>
      </c>
      <c r="K49" s="54">
        <v>0</v>
      </c>
      <c r="L49" s="54">
        <v>0</v>
      </c>
      <c r="M49" s="54">
        <v>-426059</v>
      </c>
      <c r="N49" s="54">
        <v>0</v>
      </c>
      <c r="O49" s="54">
        <v>0</v>
      </c>
      <c r="P49" s="54">
        <v>0</v>
      </c>
      <c r="Q49" s="54">
        <v>3736665</v>
      </c>
      <c r="R49" s="54">
        <v>0</v>
      </c>
      <c r="S49" s="54">
        <v>0</v>
      </c>
      <c r="T49" s="54">
        <v>0</v>
      </c>
      <c r="U49" s="54">
        <v>13988677</v>
      </c>
      <c r="V49" s="54">
        <v>91131583</v>
      </c>
      <c r="W49" s="54">
        <v>117321936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190.91873100667104</v>
      </c>
      <c r="C58" s="5">
        <f>IF(C67=0,0,+(C76/C67)*100)</f>
        <v>0</v>
      </c>
      <c r="D58" s="6">
        <f aca="true" t="shared" si="6" ref="D58:Z58">IF(D67=0,0,+(D76/D67)*100)</f>
        <v>64.55580865603645</v>
      </c>
      <c r="E58" s="7">
        <f t="shared" si="6"/>
        <v>64.98753117206982</v>
      </c>
      <c r="F58" s="7">
        <f t="shared" si="6"/>
        <v>10.021724184700002</v>
      </c>
      <c r="G58" s="7">
        <f t="shared" si="6"/>
        <v>98.02286930939049</v>
      </c>
      <c r="H58" s="7">
        <f t="shared" si="6"/>
        <v>13.781547996158782</v>
      </c>
      <c r="I58" s="7">
        <f t="shared" si="6"/>
        <v>40.64831489778102</v>
      </c>
      <c r="J58" s="7">
        <f t="shared" si="6"/>
        <v>48.16147314132455</v>
      </c>
      <c r="K58" s="7">
        <f t="shared" si="6"/>
        <v>21.4153349397762</v>
      </c>
      <c r="L58" s="7">
        <f t="shared" si="6"/>
        <v>20.969936085561198</v>
      </c>
      <c r="M58" s="7">
        <f t="shared" si="6"/>
        <v>30.156231280616698</v>
      </c>
      <c r="N58" s="7">
        <f t="shared" si="6"/>
        <v>19.027512062242373</v>
      </c>
      <c r="O58" s="7">
        <f t="shared" si="6"/>
        <v>110.12991407258193</v>
      </c>
      <c r="P58" s="7">
        <f t="shared" si="6"/>
        <v>20.38753478241756</v>
      </c>
      <c r="Q58" s="7">
        <f t="shared" si="6"/>
        <v>49.791145858444295</v>
      </c>
      <c r="R58" s="7">
        <f t="shared" si="6"/>
        <v>33.6439489416707</v>
      </c>
      <c r="S58" s="7">
        <f t="shared" si="6"/>
        <v>104.81306456721104</v>
      </c>
      <c r="T58" s="7">
        <f t="shared" si="6"/>
        <v>48.614803604344665</v>
      </c>
      <c r="U58" s="7">
        <f t="shared" si="6"/>
        <v>62.34960305027729</v>
      </c>
      <c r="V58" s="7">
        <f t="shared" si="6"/>
        <v>45.92819976168839</v>
      </c>
      <c r="W58" s="7">
        <f t="shared" si="6"/>
        <v>59.3621867881549</v>
      </c>
      <c r="X58" s="7">
        <f t="shared" si="6"/>
        <v>0</v>
      </c>
      <c r="Y58" s="7">
        <f t="shared" si="6"/>
        <v>0</v>
      </c>
      <c r="Z58" s="8">
        <f t="shared" si="6"/>
        <v>64.98753117206982</v>
      </c>
    </row>
    <row r="59" spans="1:26" ht="12.75">
      <c r="A59" s="37" t="s">
        <v>31</v>
      </c>
      <c r="B59" s="9">
        <f aca="true" t="shared" si="7" ref="B59:Z66">IF(B68=0,0,+(B77/B68)*100)</f>
        <v>203.4558546166999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8.58495850691343</v>
      </c>
      <c r="G59" s="10">
        <f t="shared" si="7"/>
        <v>140.75337876307873</v>
      </c>
      <c r="H59" s="10">
        <f t="shared" si="7"/>
        <v>19.399958606587457</v>
      </c>
      <c r="I59" s="10">
        <f t="shared" si="7"/>
        <v>56.424050534471306</v>
      </c>
      <c r="J59" s="10">
        <f t="shared" si="7"/>
        <v>69.1096008552879</v>
      </c>
      <c r="K59" s="10">
        <f t="shared" si="7"/>
        <v>17.336597314804738</v>
      </c>
      <c r="L59" s="10">
        <f t="shared" si="7"/>
        <v>21.055074443075366</v>
      </c>
      <c r="M59" s="10">
        <f t="shared" si="7"/>
        <v>35.79615663490564</v>
      </c>
      <c r="N59" s="10">
        <f t="shared" si="7"/>
        <v>29.379658619246523</v>
      </c>
      <c r="O59" s="10">
        <f t="shared" si="7"/>
        <v>186.58191524292394</v>
      </c>
      <c r="P59" s="10">
        <f t="shared" si="7"/>
        <v>15.841998897666729</v>
      </c>
      <c r="Q59" s="10">
        <f t="shared" si="7"/>
        <v>77.4149997230527</v>
      </c>
      <c r="R59" s="10">
        <f t="shared" si="7"/>
        <v>53.101242492845316</v>
      </c>
      <c r="S59" s="10">
        <f t="shared" si="7"/>
        <v>163.56335538738102</v>
      </c>
      <c r="T59" s="10">
        <f t="shared" si="7"/>
        <v>71.99586667992341</v>
      </c>
      <c r="U59" s="10">
        <f t="shared" si="7"/>
        <v>96.21870513912747</v>
      </c>
      <c r="V59" s="10">
        <f t="shared" si="7"/>
        <v>66.49443724817473</v>
      </c>
      <c r="W59" s="10">
        <f t="shared" si="7"/>
        <v>53.142857142857146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60</v>
      </c>
      <c r="E60" s="13">
        <f t="shared" si="7"/>
        <v>60</v>
      </c>
      <c r="F60" s="13">
        <f t="shared" si="7"/>
        <v>62.992686206293605</v>
      </c>
      <c r="G60" s="13">
        <f t="shared" si="7"/>
        <v>184.33896629054757</v>
      </c>
      <c r="H60" s="13">
        <f t="shared" si="7"/>
        <v>30.292439753362032</v>
      </c>
      <c r="I60" s="13">
        <f t="shared" si="7"/>
        <v>91.81171999053693</v>
      </c>
      <c r="J60" s="13">
        <f t="shared" si="7"/>
        <v>109.19821331691699</v>
      </c>
      <c r="K60" s="13">
        <f t="shared" si="7"/>
        <v>144.5158262443337</v>
      </c>
      <c r="L60" s="13">
        <f t="shared" si="7"/>
        <v>115.07256965422282</v>
      </c>
      <c r="M60" s="13">
        <f t="shared" si="7"/>
        <v>122.92979190418956</v>
      </c>
      <c r="N60" s="13">
        <f t="shared" si="7"/>
        <v>31.78345437802553</v>
      </c>
      <c r="O60" s="13">
        <f t="shared" si="7"/>
        <v>54.76312900401618</v>
      </c>
      <c r="P60" s="13">
        <f t="shared" si="7"/>
        <v>147.8757807876454</v>
      </c>
      <c r="Q60" s="13">
        <f t="shared" si="7"/>
        <v>78.1313554141245</v>
      </c>
      <c r="R60" s="13">
        <f t="shared" si="7"/>
        <v>52.951949315825345</v>
      </c>
      <c r="S60" s="13">
        <f t="shared" si="7"/>
        <v>180.43925162875357</v>
      </c>
      <c r="T60" s="13">
        <f t="shared" si="7"/>
        <v>114.30778142498552</v>
      </c>
      <c r="U60" s="13">
        <f t="shared" si="7"/>
        <v>115.8984859963773</v>
      </c>
      <c r="V60" s="13">
        <f t="shared" si="7"/>
        <v>102.2787238693127</v>
      </c>
      <c r="W60" s="13">
        <f t="shared" si="7"/>
        <v>63.07692307692307</v>
      </c>
      <c r="X60" s="13">
        <f t="shared" si="7"/>
        <v>0</v>
      </c>
      <c r="Y60" s="13">
        <f t="shared" si="7"/>
        <v>0</v>
      </c>
      <c r="Z60" s="14">
        <f t="shared" si="7"/>
        <v>60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62.992686206293605</v>
      </c>
      <c r="G64" s="13">
        <f t="shared" si="7"/>
        <v>184.33896629054757</v>
      </c>
      <c r="H64" s="13">
        <f t="shared" si="7"/>
        <v>30.292439753362032</v>
      </c>
      <c r="I64" s="13">
        <f t="shared" si="7"/>
        <v>91.81171999053693</v>
      </c>
      <c r="J64" s="13">
        <f t="shared" si="7"/>
        <v>109.19821331691699</v>
      </c>
      <c r="K64" s="13">
        <f t="shared" si="7"/>
        <v>144.5158262443337</v>
      </c>
      <c r="L64" s="13">
        <f t="shared" si="7"/>
        <v>115.07256965422282</v>
      </c>
      <c r="M64" s="13">
        <f t="shared" si="7"/>
        <v>122.92979190418956</v>
      </c>
      <c r="N64" s="13">
        <f t="shared" si="7"/>
        <v>31.78345437802553</v>
      </c>
      <c r="O64" s="13">
        <f t="shared" si="7"/>
        <v>54.76312900401618</v>
      </c>
      <c r="P64" s="13">
        <f t="shared" si="7"/>
        <v>147.8757807876454</v>
      </c>
      <c r="Q64" s="13">
        <f t="shared" si="7"/>
        <v>78.1313554141245</v>
      </c>
      <c r="R64" s="13">
        <f t="shared" si="7"/>
        <v>52.951949315825345</v>
      </c>
      <c r="S64" s="13">
        <f t="shared" si="7"/>
        <v>180.43925162875357</v>
      </c>
      <c r="T64" s="13">
        <f t="shared" si="7"/>
        <v>114.30778142498552</v>
      </c>
      <c r="U64" s="13">
        <f t="shared" si="7"/>
        <v>115.8984859963773</v>
      </c>
      <c r="V64" s="13">
        <f t="shared" si="7"/>
        <v>102.2787238693127</v>
      </c>
      <c r="W64" s="13">
        <f t="shared" si="7"/>
        <v>63.07692307692307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32621322</v>
      </c>
      <c r="C67" s="24"/>
      <c r="D67" s="25">
        <v>43900000</v>
      </c>
      <c r="E67" s="26">
        <v>40100000</v>
      </c>
      <c r="F67" s="26">
        <v>4276340</v>
      </c>
      <c r="G67" s="26">
        <v>4346349</v>
      </c>
      <c r="H67" s="26">
        <v>4406936</v>
      </c>
      <c r="I67" s="26">
        <v>13029625</v>
      </c>
      <c r="J67" s="26">
        <v>4500315</v>
      </c>
      <c r="K67" s="26">
        <v>4491912</v>
      </c>
      <c r="L67" s="26">
        <v>4546547</v>
      </c>
      <c r="M67" s="26">
        <v>13538774</v>
      </c>
      <c r="N67" s="26">
        <v>4581445</v>
      </c>
      <c r="O67" s="26">
        <v>4575024</v>
      </c>
      <c r="P67" s="26">
        <v>4594994</v>
      </c>
      <c r="Q67" s="26">
        <v>13751463</v>
      </c>
      <c r="R67" s="26">
        <v>4641750</v>
      </c>
      <c r="S67" s="26">
        <v>4647808</v>
      </c>
      <c r="T67" s="26">
        <v>4668255</v>
      </c>
      <c r="U67" s="26">
        <v>13957813</v>
      </c>
      <c r="V67" s="26">
        <v>54277675</v>
      </c>
      <c r="W67" s="26">
        <v>43900000</v>
      </c>
      <c r="X67" s="26"/>
      <c r="Y67" s="25"/>
      <c r="Z67" s="27">
        <v>40100000</v>
      </c>
    </row>
    <row r="68" spans="1:26" ht="12.75" hidden="1">
      <c r="A68" s="37" t="s">
        <v>31</v>
      </c>
      <c r="B68" s="19">
        <v>28668162</v>
      </c>
      <c r="C68" s="19"/>
      <c r="D68" s="20">
        <v>35000000</v>
      </c>
      <c r="E68" s="21">
        <v>31000000</v>
      </c>
      <c r="F68" s="21">
        <v>2558137</v>
      </c>
      <c r="G68" s="21">
        <v>2581862</v>
      </c>
      <c r="H68" s="21">
        <v>2575289</v>
      </c>
      <c r="I68" s="21">
        <v>7715288</v>
      </c>
      <c r="J68" s="21">
        <v>2574104</v>
      </c>
      <c r="K68" s="21">
        <v>2582531</v>
      </c>
      <c r="L68" s="21">
        <v>2583249</v>
      </c>
      <c r="M68" s="21">
        <v>7739884</v>
      </c>
      <c r="N68" s="21">
        <v>2582981</v>
      </c>
      <c r="O68" s="21">
        <v>2594804</v>
      </c>
      <c r="P68" s="21">
        <v>2585425</v>
      </c>
      <c r="Q68" s="21">
        <v>7763210</v>
      </c>
      <c r="R68" s="21">
        <v>2585367</v>
      </c>
      <c r="S68" s="21">
        <v>2585013</v>
      </c>
      <c r="T68" s="21">
        <v>2584847</v>
      </c>
      <c r="U68" s="21">
        <v>7755227</v>
      </c>
      <c r="V68" s="21">
        <v>30973609</v>
      </c>
      <c r="W68" s="21">
        <v>35000000</v>
      </c>
      <c r="X68" s="21"/>
      <c r="Y68" s="20"/>
      <c r="Z68" s="23">
        <v>31000000</v>
      </c>
    </row>
    <row r="69" spans="1:26" ht="12.75" hidden="1">
      <c r="A69" s="38" t="s">
        <v>32</v>
      </c>
      <c r="B69" s="19">
        <v>3953160</v>
      </c>
      <c r="C69" s="19"/>
      <c r="D69" s="20">
        <v>3900000</v>
      </c>
      <c r="E69" s="21">
        <v>4100000</v>
      </c>
      <c r="F69" s="21">
        <v>331702</v>
      </c>
      <c r="G69" s="21">
        <v>339786</v>
      </c>
      <c r="H69" s="21">
        <v>355663</v>
      </c>
      <c r="I69" s="21">
        <v>1027151</v>
      </c>
      <c r="J69" s="21">
        <v>355743</v>
      </c>
      <c r="K69" s="21">
        <v>355833</v>
      </c>
      <c r="L69" s="21">
        <v>355865</v>
      </c>
      <c r="M69" s="21">
        <v>1067441</v>
      </c>
      <c r="N69" s="21">
        <v>355103</v>
      </c>
      <c r="O69" s="21">
        <v>359795</v>
      </c>
      <c r="P69" s="21">
        <v>356531</v>
      </c>
      <c r="Q69" s="21">
        <v>1071429</v>
      </c>
      <c r="R69" s="21">
        <v>356561</v>
      </c>
      <c r="S69" s="21">
        <v>356561</v>
      </c>
      <c r="T69" s="21">
        <v>357351</v>
      </c>
      <c r="U69" s="21">
        <v>1070473</v>
      </c>
      <c r="V69" s="21">
        <v>4236494</v>
      </c>
      <c r="W69" s="21">
        <v>3900000</v>
      </c>
      <c r="X69" s="21"/>
      <c r="Y69" s="20"/>
      <c r="Z69" s="23">
        <v>4100000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3953160</v>
      </c>
      <c r="C73" s="19"/>
      <c r="D73" s="20">
        <v>3900000</v>
      </c>
      <c r="E73" s="21">
        <v>4100000</v>
      </c>
      <c r="F73" s="21">
        <v>331702</v>
      </c>
      <c r="G73" s="21">
        <v>339786</v>
      </c>
      <c r="H73" s="21">
        <v>355663</v>
      </c>
      <c r="I73" s="21">
        <v>1027151</v>
      </c>
      <c r="J73" s="21">
        <v>355743</v>
      </c>
      <c r="K73" s="21">
        <v>355833</v>
      </c>
      <c r="L73" s="21">
        <v>355865</v>
      </c>
      <c r="M73" s="21">
        <v>1067441</v>
      </c>
      <c r="N73" s="21">
        <v>355103</v>
      </c>
      <c r="O73" s="21">
        <v>359795</v>
      </c>
      <c r="P73" s="21">
        <v>356531</v>
      </c>
      <c r="Q73" s="21">
        <v>1071429</v>
      </c>
      <c r="R73" s="21">
        <v>356561</v>
      </c>
      <c r="S73" s="21">
        <v>356561</v>
      </c>
      <c r="T73" s="21">
        <v>357351</v>
      </c>
      <c r="U73" s="21">
        <v>1070473</v>
      </c>
      <c r="V73" s="21">
        <v>4236494</v>
      </c>
      <c r="W73" s="21">
        <v>3900000</v>
      </c>
      <c r="X73" s="21"/>
      <c r="Y73" s="20"/>
      <c r="Z73" s="23">
        <v>4100000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5000000</v>
      </c>
      <c r="E75" s="30">
        <v>5000000</v>
      </c>
      <c r="F75" s="30">
        <v>1386501</v>
      </c>
      <c r="G75" s="30">
        <v>1424701</v>
      </c>
      <c r="H75" s="30">
        <v>1475984</v>
      </c>
      <c r="I75" s="30">
        <v>4287186</v>
      </c>
      <c r="J75" s="30">
        <v>1570468</v>
      </c>
      <c r="K75" s="30">
        <v>1553548</v>
      </c>
      <c r="L75" s="30">
        <v>1607433</v>
      </c>
      <c r="M75" s="30">
        <v>4731449</v>
      </c>
      <c r="N75" s="30">
        <v>1643361</v>
      </c>
      <c r="O75" s="30">
        <v>1620425</v>
      </c>
      <c r="P75" s="30">
        <v>1653038</v>
      </c>
      <c r="Q75" s="30">
        <v>4916824</v>
      </c>
      <c r="R75" s="30">
        <v>1699822</v>
      </c>
      <c r="S75" s="30">
        <v>1706234</v>
      </c>
      <c r="T75" s="30">
        <v>1726057</v>
      </c>
      <c r="U75" s="30">
        <v>5132113</v>
      </c>
      <c r="V75" s="30">
        <v>19067572</v>
      </c>
      <c r="W75" s="30">
        <v>5000000</v>
      </c>
      <c r="X75" s="30"/>
      <c r="Y75" s="29"/>
      <c r="Z75" s="31">
        <v>5000000</v>
      </c>
    </row>
    <row r="76" spans="1:26" ht="12.75" hidden="1">
      <c r="A76" s="42" t="s">
        <v>287</v>
      </c>
      <c r="B76" s="32">
        <v>62280214</v>
      </c>
      <c r="C76" s="32"/>
      <c r="D76" s="33">
        <v>28340000</v>
      </c>
      <c r="E76" s="34">
        <v>26060000</v>
      </c>
      <c r="F76" s="34">
        <v>428563</v>
      </c>
      <c r="G76" s="34">
        <v>4260416</v>
      </c>
      <c r="H76" s="34">
        <v>607344</v>
      </c>
      <c r="I76" s="34">
        <v>5296323</v>
      </c>
      <c r="J76" s="34">
        <v>2167418</v>
      </c>
      <c r="K76" s="34">
        <v>961958</v>
      </c>
      <c r="L76" s="34">
        <v>953408</v>
      </c>
      <c r="M76" s="34">
        <v>4082784</v>
      </c>
      <c r="N76" s="34">
        <v>871735</v>
      </c>
      <c r="O76" s="34">
        <v>5038470</v>
      </c>
      <c r="P76" s="34">
        <v>936806</v>
      </c>
      <c r="Q76" s="34">
        <v>6847011</v>
      </c>
      <c r="R76" s="34">
        <v>1561668</v>
      </c>
      <c r="S76" s="34">
        <v>4871510</v>
      </c>
      <c r="T76" s="34">
        <v>2269463</v>
      </c>
      <c r="U76" s="34">
        <v>8702641</v>
      </c>
      <c r="V76" s="34">
        <v>24928759</v>
      </c>
      <c r="W76" s="34">
        <v>26060000</v>
      </c>
      <c r="X76" s="34"/>
      <c r="Y76" s="33"/>
      <c r="Z76" s="35">
        <v>26060000</v>
      </c>
    </row>
    <row r="77" spans="1:26" ht="12.75" hidden="1">
      <c r="A77" s="37" t="s">
        <v>31</v>
      </c>
      <c r="B77" s="19">
        <v>58327054</v>
      </c>
      <c r="C77" s="19"/>
      <c r="D77" s="20">
        <v>21000000</v>
      </c>
      <c r="E77" s="21">
        <v>18600000</v>
      </c>
      <c r="F77" s="21">
        <v>219615</v>
      </c>
      <c r="G77" s="21">
        <v>3634058</v>
      </c>
      <c r="H77" s="21">
        <v>499605</v>
      </c>
      <c r="I77" s="21">
        <v>4353278</v>
      </c>
      <c r="J77" s="21">
        <v>1778953</v>
      </c>
      <c r="K77" s="21">
        <v>447723</v>
      </c>
      <c r="L77" s="21">
        <v>543905</v>
      </c>
      <c r="M77" s="21">
        <v>2770581</v>
      </c>
      <c r="N77" s="21">
        <v>758871</v>
      </c>
      <c r="O77" s="21">
        <v>4841435</v>
      </c>
      <c r="P77" s="21">
        <v>409583</v>
      </c>
      <c r="Q77" s="21">
        <v>6009889</v>
      </c>
      <c r="R77" s="21">
        <v>1372862</v>
      </c>
      <c r="S77" s="21">
        <v>4228134</v>
      </c>
      <c r="T77" s="21">
        <v>1860983</v>
      </c>
      <c r="U77" s="21">
        <v>7461979</v>
      </c>
      <c r="V77" s="21">
        <v>20595727</v>
      </c>
      <c r="W77" s="21">
        <v>18600000</v>
      </c>
      <c r="X77" s="21"/>
      <c r="Y77" s="20"/>
      <c r="Z77" s="23">
        <v>18600000</v>
      </c>
    </row>
    <row r="78" spans="1:26" ht="12.75" hidden="1">
      <c r="A78" s="38" t="s">
        <v>32</v>
      </c>
      <c r="B78" s="19">
        <v>3953160</v>
      </c>
      <c r="C78" s="19"/>
      <c r="D78" s="20">
        <v>2340000</v>
      </c>
      <c r="E78" s="21">
        <v>2460000</v>
      </c>
      <c r="F78" s="21">
        <v>208948</v>
      </c>
      <c r="G78" s="21">
        <v>626358</v>
      </c>
      <c r="H78" s="21">
        <v>107739</v>
      </c>
      <c r="I78" s="21">
        <v>943045</v>
      </c>
      <c r="J78" s="21">
        <v>388465</v>
      </c>
      <c r="K78" s="21">
        <v>514235</v>
      </c>
      <c r="L78" s="21">
        <v>409503</v>
      </c>
      <c r="M78" s="21">
        <v>1312203</v>
      </c>
      <c r="N78" s="21">
        <v>112864</v>
      </c>
      <c r="O78" s="21">
        <v>197035</v>
      </c>
      <c r="P78" s="21">
        <v>527223</v>
      </c>
      <c r="Q78" s="21">
        <v>837122</v>
      </c>
      <c r="R78" s="21">
        <v>188806</v>
      </c>
      <c r="S78" s="21">
        <v>643376</v>
      </c>
      <c r="T78" s="21">
        <v>408480</v>
      </c>
      <c r="U78" s="21">
        <v>1240662</v>
      </c>
      <c r="V78" s="21">
        <v>4333032</v>
      </c>
      <c r="W78" s="21">
        <v>2460000</v>
      </c>
      <c r="X78" s="21"/>
      <c r="Y78" s="20"/>
      <c r="Z78" s="23">
        <v>2460000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3953160</v>
      </c>
      <c r="C82" s="19"/>
      <c r="D82" s="20">
        <v>2340000</v>
      </c>
      <c r="E82" s="21">
        <v>2460000</v>
      </c>
      <c r="F82" s="21">
        <v>208948</v>
      </c>
      <c r="G82" s="21">
        <v>626358</v>
      </c>
      <c r="H82" s="21">
        <v>107739</v>
      </c>
      <c r="I82" s="21">
        <v>943045</v>
      </c>
      <c r="J82" s="21">
        <v>388465</v>
      </c>
      <c r="K82" s="21">
        <v>514235</v>
      </c>
      <c r="L82" s="21">
        <v>409503</v>
      </c>
      <c r="M82" s="21">
        <v>1312203</v>
      </c>
      <c r="N82" s="21">
        <v>112864</v>
      </c>
      <c r="O82" s="21">
        <v>197035</v>
      </c>
      <c r="P82" s="21">
        <v>527223</v>
      </c>
      <c r="Q82" s="21">
        <v>837122</v>
      </c>
      <c r="R82" s="21">
        <v>188806</v>
      </c>
      <c r="S82" s="21">
        <v>643376</v>
      </c>
      <c r="T82" s="21">
        <v>408480</v>
      </c>
      <c r="U82" s="21">
        <v>1240662</v>
      </c>
      <c r="V82" s="21">
        <v>4333032</v>
      </c>
      <c r="W82" s="21">
        <v>2460000</v>
      </c>
      <c r="X82" s="21"/>
      <c r="Y82" s="20"/>
      <c r="Z82" s="23">
        <v>2460000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5000000</v>
      </c>
      <c r="E84" s="30">
        <v>5000000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5000000</v>
      </c>
      <c r="X84" s="30"/>
      <c r="Y84" s="29"/>
      <c r="Z84" s="31">
        <v>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5199340</v>
      </c>
      <c r="D5" s="357">
        <f t="shared" si="0"/>
        <v>0</v>
      </c>
      <c r="E5" s="356">
        <f t="shared" si="0"/>
        <v>17750000</v>
      </c>
      <c r="F5" s="358">
        <f t="shared" si="0"/>
        <v>22348145</v>
      </c>
      <c r="G5" s="358">
        <f t="shared" si="0"/>
        <v>2267939</v>
      </c>
      <c r="H5" s="356">
        <f t="shared" si="0"/>
        <v>221635</v>
      </c>
      <c r="I5" s="356">
        <f t="shared" si="0"/>
        <v>1518712</v>
      </c>
      <c r="J5" s="358">
        <f t="shared" si="0"/>
        <v>4008286</v>
      </c>
      <c r="K5" s="358">
        <f t="shared" si="0"/>
        <v>1383026</v>
      </c>
      <c r="L5" s="356">
        <f t="shared" si="0"/>
        <v>2759698</v>
      </c>
      <c r="M5" s="356">
        <f t="shared" si="0"/>
        <v>181676</v>
      </c>
      <c r="N5" s="358">
        <f t="shared" si="0"/>
        <v>4324400</v>
      </c>
      <c r="O5" s="358">
        <f t="shared" si="0"/>
        <v>2277558</v>
      </c>
      <c r="P5" s="356">
        <f t="shared" si="0"/>
        <v>1314361</v>
      </c>
      <c r="Q5" s="356">
        <f t="shared" si="0"/>
        <v>19600</v>
      </c>
      <c r="R5" s="358">
        <f t="shared" si="0"/>
        <v>3611519</v>
      </c>
      <c r="S5" s="358">
        <f t="shared" si="0"/>
        <v>1023630</v>
      </c>
      <c r="T5" s="356">
        <f t="shared" si="0"/>
        <v>276007</v>
      </c>
      <c r="U5" s="356">
        <f t="shared" si="0"/>
        <v>292878</v>
      </c>
      <c r="V5" s="358">
        <f t="shared" si="0"/>
        <v>1592515</v>
      </c>
      <c r="W5" s="358">
        <f t="shared" si="0"/>
        <v>13536720</v>
      </c>
      <c r="X5" s="356">
        <f t="shared" si="0"/>
        <v>22348145</v>
      </c>
      <c r="Y5" s="358">
        <f t="shared" si="0"/>
        <v>-8811425</v>
      </c>
      <c r="Z5" s="359">
        <f>+IF(X5&lt;&gt;0,+(Y5/X5)*100,0)</f>
        <v>-39.42799279313787</v>
      </c>
      <c r="AA5" s="360">
        <f>+AA6+AA8+AA11+AA13+AA15</f>
        <v>22348145</v>
      </c>
    </row>
    <row r="6" spans="1:27" ht="12.75">
      <c r="A6" s="361" t="s">
        <v>205</v>
      </c>
      <c r="B6" s="142"/>
      <c r="C6" s="60">
        <f>+C7</f>
        <v>5090790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20598145</v>
      </c>
      <c r="G6" s="59">
        <f t="shared" si="1"/>
        <v>2267939</v>
      </c>
      <c r="H6" s="60">
        <f t="shared" si="1"/>
        <v>221635</v>
      </c>
      <c r="I6" s="60">
        <f t="shared" si="1"/>
        <v>1518251</v>
      </c>
      <c r="J6" s="59">
        <f t="shared" si="1"/>
        <v>4007825</v>
      </c>
      <c r="K6" s="59">
        <f t="shared" si="1"/>
        <v>1135380</v>
      </c>
      <c r="L6" s="60">
        <f t="shared" si="1"/>
        <v>2679165</v>
      </c>
      <c r="M6" s="60">
        <f t="shared" si="1"/>
        <v>181676</v>
      </c>
      <c r="N6" s="59">
        <f t="shared" si="1"/>
        <v>3996221</v>
      </c>
      <c r="O6" s="59">
        <f t="shared" si="1"/>
        <v>2277558</v>
      </c>
      <c r="P6" s="60">
        <f t="shared" si="1"/>
        <v>1314361</v>
      </c>
      <c r="Q6" s="60">
        <f t="shared" si="1"/>
        <v>0</v>
      </c>
      <c r="R6" s="59">
        <f t="shared" si="1"/>
        <v>3591919</v>
      </c>
      <c r="S6" s="59">
        <f t="shared" si="1"/>
        <v>882683</v>
      </c>
      <c r="T6" s="60">
        <f t="shared" si="1"/>
        <v>238400</v>
      </c>
      <c r="U6" s="60">
        <f t="shared" si="1"/>
        <v>184837</v>
      </c>
      <c r="V6" s="59">
        <f t="shared" si="1"/>
        <v>1305920</v>
      </c>
      <c r="W6" s="59">
        <f t="shared" si="1"/>
        <v>12901885</v>
      </c>
      <c r="X6" s="60">
        <f t="shared" si="1"/>
        <v>20598145</v>
      </c>
      <c r="Y6" s="59">
        <f t="shared" si="1"/>
        <v>-7696260</v>
      </c>
      <c r="Z6" s="61">
        <f>+IF(X6&lt;&gt;0,+(Y6/X6)*100,0)</f>
        <v>-37.363849997172075</v>
      </c>
      <c r="AA6" s="62">
        <f t="shared" si="1"/>
        <v>20598145</v>
      </c>
    </row>
    <row r="7" spans="1:27" ht="12.75">
      <c r="A7" s="291" t="s">
        <v>229</v>
      </c>
      <c r="B7" s="142"/>
      <c r="C7" s="60">
        <v>5090790</v>
      </c>
      <c r="D7" s="340"/>
      <c r="E7" s="60">
        <v>15000000</v>
      </c>
      <c r="F7" s="59">
        <v>20598145</v>
      </c>
      <c r="G7" s="59">
        <v>2267939</v>
      </c>
      <c r="H7" s="60">
        <v>221635</v>
      </c>
      <c r="I7" s="60">
        <v>1518251</v>
      </c>
      <c r="J7" s="59">
        <v>4007825</v>
      </c>
      <c r="K7" s="59">
        <v>1135380</v>
      </c>
      <c r="L7" s="60">
        <v>2679165</v>
      </c>
      <c r="M7" s="60">
        <v>181676</v>
      </c>
      <c r="N7" s="59">
        <v>3996221</v>
      </c>
      <c r="O7" s="59">
        <v>2277558</v>
      </c>
      <c r="P7" s="60">
        <v>1314361</v>
      </c>
      <c r="Q7" s="60"/>
      <c r="R7" s="59">
        <v>3591919</v>
      </c>
      <c r="S7" s="59">
        <v>882683</v>
      </c>
      <c r="T7" s="60">
        <v>238400</v>
      </c>
      <c r="U7" s="60">
        <v>184837</v>
      </c>
      <c r="V7" s="59">
        <v>1305920</v>
      </c>
      <c r="W7" s="59">
        <v>12901885</v>
      </c>
      <c r="X7" s="60">
        <v>20598145</v>
      </c>
      <c r="Y7" s="59">
        <v>-7696260</v>
      </c>
      <c r="Z7" s="61">
        <v>-37.36</v>
      </c>
      <c r="AA7" s="62">
        <v>20598145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461</v>
      </c>
      <c r="J8" s="59">
        <f t="shared" si="2"/>
        <v>461</v>
      </c>
      <c r="K8" s="59">
        <f t="shared" si="2"/>
        <v>197646</v>
      </c>
      <c r="L8" s="60">
        <f t="shared" si="2"/>
        <v>80533</v>
      </c>
      <c r="M8" s="60">
        <f t="shared" si="2"/>
        <v>0</v>
      </c>
      <c r="N8" s="59">
        <f t="shared" si="2"/>
        <v>278179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98447</v>
      </c>
      <c r="T8" s="60">
        <f t="shared" si="2"/>
        <v>37607</v>
      </c>
      <c r="U8" s="60">
        <f t="shared" si="2"/>
        <v>53041</v>
      </c>
      <c r="V8" s="59">
        <f t="shared" si="2"/>
        <v>189095</v>
      </c>
      <c r="W8" s="59">
        <f t="shared" si="2"/>
        <v>467735</v>
      </c>
      <c r="X8" s="60">
        <f t="shared" si="2"/>
        <v>1500000</v>
      </c>
      <c r="Y8" s="59">
        <f t="shared" si="2"/>
        <v>-1032265</v>
      </c>
      <c r="Z8" s="61">
        <f>+IF(X8&lt;&gt;0,+(Y8/X8)*100,0)</f>
        <v>-68.81766666666667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2500000</v>
      </c>
      <c r="F9" s="59">
        <v>1500000</v>
      </c>
      <c r="G9" s="59"/>
      <c r="H9" s="60"/>
      <c r="I9" s="60">
        <v>461</v>
      </c>
      <c r="J9" s="59">
        <v>461</v>
      </c>
      <c r="K9" s="59">
        <v>197646</v>
      </c>
      <c r="L9" s="60">
        <v>80533</v>
      </c>
      <c r="M9" s="60"/>
      <c r="N9" s="59">
        <v>278179</v>
      </c>
      <c r="O9" s="59"/>
      <c r="P9" s="60"/>
      <c r="Q9" s="60"/>
      <c r="R9" s="59"/>
      <c r="S9" s="59">
        <v>98447</v>
      </c>
      <c r="T9" s="60">
        <v>37607</v>
      </c>
      <c r="U9" s="60">
        <v>53041</v>
      </c>
      <c r="V9" s="59">
        <v>189095</v>
      </c>
      <c r="W9" s="59">
        <v>467735</v>
      </c>
      <c r="X9" s="60">
        <v>1500000</v>
      </c>
      <c r="Y9" s="59">
        <v>-1032265</v>
      </c>
      <c r="Z9" s="61">
        <v>-68.82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108550</v>
      </c>
      <c r="D15" s="340">
        <f t="shared" si="5"/>
        <v>0</v>
      </c>
      <c r="E15" s="60">
        <f t="shared" si="5"/>
        <v>250000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50000</v>
      </c>
      <c r="L15" s="60">
        <f t="shared" si="5"/>
        <v>0</v>
      </c>
      <c r="M15" s="60">
        <f t="shared" si="5"/>
        <v>0</v>
      </c>
      <c r="N15" s="59">
        <f t="shared" si="5"/>
        <v>50000</v>
      </c>
      <c r="O15" s="59">
        <f t="shared" si="5"/>
        <v>0</v>
      </c>
      <c r="P15" s="60">
        <f t="shared" si="5"/>
        <v>0</v>
      </c>
      <c r="Q15" s="60">
        <f t="shared" si="5"/>
        <v>19600</v>
      </c>
      <c r="R15" s="59">
        <f t="shared" si="5"/>
        <v>19600</v>
      </c>
      <c r="S15" s="59">
        <f t="shared" si="5"/>
        <v>42500</v>
      </c>
      <c r="T15" s="60">
        <f t="shared" si="5"/>
        <v>0</v>
      </c>
      <c r="U15" s="60">
        <f t="shared" si="5"/>
        <v>55000</v>
      </c>
      <c r="V15" s="59">
        <f t="shared" si="5"/>
        <v>97500</v>
      </c>
      <c r="W15" s="59">
        <f t="shared" si="5"/>
        <v>167100</v>
      </c>
      <c r="X15" s="60">
        <f t="shared" si="5"/>
        <v>250000</v>
      </c>
      <c r="Y15" s="59">
        <f t="shared" si="5"/>
        <v>-82900</v>
      </c>
      <c r="Z15" s="61">
        <f>+IF(X15&lt;&gt;0,+(Y15/X15)*100,0)</f>
        <v>-33.160000000000004</v>
      </c>
      <c r="AA15" s="62">
        <f>SUM(AA16:AA20)</f>
        <v>250000</v>
      </c>
    </row>
    <row r="16" spans="1:27" ht="12.75">
      <c r="A16" s="291" t="s">
        <v>234</v>
      </c>
      <c r="B16" s="300"/>
      <c r="C16" s="60">
        <v>108550</v>
      </c>
      <c r="D16" s="340"/>
      <c r="E16" s="60">
        <v>250000</v>
      </c>
      <c r="F16" s="59">
        <v>250000</v>
      </c>
      <c r="G16" s="59"/>
      <c r="H16" s="60"/>
      <c r="I16" s="60"/>
      <c r="J16" s="59"/>
      <c r="K16" s="59">
        <v>50000</v>
      </c>
      <c r="L16" s="60"/>
      <c r="M16" s="60"/>
      <c r="N16" s="59">
        <v>50000</v>
      </c>
      <c r="O16" s="59"/>
      <c r="P16" s="60"/>
      <c r="Q16" s="60">
        <v>19600</v>
      </c>
      <c r="R16" s="59">
        <v>19600</v>
      </c>
      <c r="S16" s="59">
        <v>42500</v>
      </c>
      <c r="T16" s="60"/>
      <c r="U16" s="60">
        <v>55000</v>
      </c>
      <c r="V16" s="59">
        <v>97500</v>
      </c>
      <c r="W16" s="59">
        <v>167100</v>
      </c>
      <c r="X16" s="60">
        <v>250000</v>
      </c>
      <c r="Y16" s="59">
        <v>-82900</v>
      </c>
      <c r="Z16" s="61">
        <v>-33.16</v>
      </c>
      <c r="AA16" s="62">
        <v>250000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66980</v>
      </c>
      <c r="D22" s="344">
        <f t="shared" si="6"/>
        <v>0</v>
      </c>
      <c r="E22" s="343">
        <f t="shared" si="6"/>
        <v>270000</v>
      </c>
      <c r="F22" s="345">
        <f t="shared" si="6"/>
        <v>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</v>
      </c>
      <c r="Y22" s="345">
        <f t="shared" si="6"/>
        <v>-200000</v>
      </c>
      <c r="Z22" s="336">
        <f>+IF(X22&lt;&gt;0,+(Y22/X22)*100,0)</f>
        <v>-100</v>
      </c>
      <c r="AA22" s="350">
        <f>SUM(AA23:AA32)</f>
        <v>200000</v>
      </c>
    </row>
    <row r="23" spans="1:27" ht="12.75">
      <c r="A23" s="361" t="s">
        <v>237</v>
      </c>
      <c r="B23" s="142"/>
      <c r="C23" s="60"/>
      <c r="D23" s="340"/>
      <c r="E23" s="60">
        <v>170000</v>
      </c>
      <c r="F23" s="59">
        <v>100000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100000</v>
      </c>
      <c r="Y23" s="59">
        <v>-100000</v>
      </c>
      <c r="Z23" s="61">
        <v>-100</v>
      </c>
      <c r="AA23" s="62">
        <v>100000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66980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100000</v>
      </c>
      <c r="Y32" s="59">
        <v>-100000</v>
      </c>
      <c r="Z32" s="61">
        <v>-100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2622182</v>
      </c>
      <c r="D40" s="344">
        <f t="shared" si="9"/>
        <v>0</v>
      </c>
      <c r="E40" s="343">
        <f t="shared" si="9"/>
        <v>6115000</v>
      </c>
      <c r="F40" s="345">
        <f t="shared" si="9"/>
        <v>5115000</v>
      </c>
      <c r="G40" s="345">
        <f t="shared" si="9"/>
        <v>293965</v>
      </c>
      <c r="H40" s="343">
        <f t="shared" si="9"/>
        <v>24904</v>
      </c>
      <c r="I40" s="343">
        <f t="shared" si="9"/>
        <v>0</v>
      </c>
      <c r="J40" s="345">
        <f t="shared" si="9"/>
        <v>318869</v>
      </c>
      <c r="K40" s="345">
        <f t="shared" si="9"/>
        <v>44201</v>
      </c>
      <c r="L40" s="343">
        <f t="shared" si="9"/>
        <v>71628</v>
      </c>
      <c r="M40" s="343">
        <f t="shared" si="9"/>
        <v>220107</v>
      </c>
      <c r="N40" s="345">
        <f t="shared" si="9"/>
        <v>335936</v>
      </c>
      <c r="O40" s="345">
        <f t="shared" si="9"/>
        <v>192950</v>
      </c>
      <c r="P40" s="343">
        <f t="shared" si="9"/>
        <v>2398</v>
      </c>
      <c r="Q40" s="343">
        <f t="shared" si="9"/>
        <v>52894</v>
      </c>
      <c r="R40" s="345">
        <f t="shared" si="9"/>
        <v>248242</v>
      </c>
      <c r="S40" s="345">
        <f t="shared" si="9"/>
        <v>16680</v>
      </c>
      <c r="T40" s="343">
        <f t="shared" si="9"/>
        <v>56726</v>
      </c>
      <c r="U40" s="343">
        <f t="shared" si="9"/>
        <v>245186</v>
      </c>
      <c r="V40" s="345">
        <f t="shared" si="9"/>
        <v>318592</v>
      </c>
      <c r="W40" s="345">
        <f t="shared" si="9"/>
        <v>1221639</v>
      </c>
      <c r="X40" s="343">
        <f t="shared" si="9"/>
        <v>5115000</v>
      </c>
      <c r="Y40" s="345">
        <f t="shared" si="9"/>
        <v>-3893361</v>
      </c>
      <c r="Z40" s="336">
        <f>+IF(X40&lt;&gt;0,+(Y40/X40)*100,0)</f>
        <v>-76.11653958944281</v>
      </c>
      <c r="AA40" s="350">
        <f>SUM(AA41:AA49)</f>
        <v>5115000</v>
      </c>
    </row>
    <row r="41" spans="1:27" ht="12.75">
      <c r="A41" s="361" t="s">
        <v>248</v>
      </c>
      <c r="B41" s="142"/>
      <c r="C41" s="362">
        <v>1246506</v>
      </c>
      <c r="D41" s="363"/>
      <c r="E41" s="362">
        <v>1000000</v>
      </c>
      <c r="F41" s="364">
        <v>1000000</v>
      </c>
      <c r="G41" s="364">
        <v>42379</v>
      </c>
      <c r="H41" s="362">
        <v>1043</v>
      </c>
      <c r="I41" s="362"/>
      <c r="J41" s="364">
        <v>43422</v>
      </c>
      <c r="K41" s="364">
        <v>1900</v>
      </c>
      <c r="L41" s="362">
        <v>1428</v>
      </c>
      <c r="M41" s="362">
        <v>217135</v>
      </c>
      <c r="N41" s="364">
        <v>220463</v>
      </c>
      <c r="O41" s="364">
        <v>2355</v>
      </c>
      <c r="P41" s="362"/>
      <c r="Q41" s="362">
        <v>1360</v>
      </c>
      <c r="R41" s="364">
        <v>3715</v>
      </c>
      <c r="S41" s="364">
        <v>1530</v>
      </c>
      <c r="T41" s="362"/>
      <c r="U41" s="362"/>
      <c r="V41" s="364">
        <v>1530</v>
      </c>
      <c r="W41" s="364">
        <v>269130</v>
      </c>
      <c r="X41" s="362">
        <v>1000000</v>
      </c>
      <c r="Y41" s="364">
        <v>-730870</v>
      </c>
      <c r="Z41" s="365">
        <v>-73.09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118688</v>
      </c>
      <c r="D43" s="369"/>
      <c r="E43" s="305">
        <v>1000000</v>
      </c>
      <c r="F43" s="370">
        <v>1000000</v>
      </c>
      <c r="G43" s="370">
        <v>62699</v>
      </c>
      <c r="H43" s="305">
        <v>2550</v>
      </c>
      <c r="I43" s="305"/>
      <c r="J43" s="370">
        <v>65249</v>
      </c>
      <c r="K43" s="370">
        <v>38765</v>
      </c>
      <c r="L43" s="305">
        <v>16925</v>
      </c>
      <c r="M43" s="305">
        <v>2972</v>
      </c>
      <c r="N43" s="370">
        <v>58662</v>
      </c>
      <c r="O43" s="370"/>
      <c r="P43" s="305">
        <v>1698</v>
      </c>
      <c r="Q43" s="305">
        <v>35553</v>
      </c>
      <c r="R43" s="370">
        <v>37251</v>
      </c>
      <c r="S43" s="370">
        <v>8298</v>
      </c>
      <c r="T43" s="305">
        <v>42119</v>
      </c>
      <c r="U43" s="305">
        <v>235453</v>
      </c>
      <c r="V43" s="370">
        <v>285870</v>
      </c>
      <c r="W43" s="370">
        <v>447032</v>
      </c>
      <c r="X43" s="305">
        <v>1000000</v>
      </c>
      <c r="Y43" s="370">
        <v>-552968</v>
      </c>
      <c r="Z43" s="371">
        <v>-55.3</v>
      </c>
      <c r="AA43" s="303">
        <v>1000000</v>
      </c>
    </row>
    <row r="44" spans="1:27" ht="12.75">
      <c r="A44" s="361" t="s">
        <v>251</v>
      </c>
      <c r="B44" s="136"/>
      <c r="C44" s="60">
        <v>15841</v>
      </c>
      <c r="D44" s="368"/>
      <c r="E44" s="54">
        <v>115000</v>
      </c>
      <c r="F44" s="53">
        <v>115000</v>
      </c>
      <c r="G44" s="53"/>
      <c r="H44" s="54"/>
      <c r="I44" s="54"/>
      <c r="J44" s="53"/>
      <c r="K44" s="53"/>
      <c r="L44" s="54">
        <v>1075</v>
      </c>
      <c r="M44" s="54"/>
      <c r="N44" s="53">
        <v>1075</v>
      </c>
      <c r="O44" s="53"/>
      <c r="P44" s="54">
        <v>700</v>
      </c>
      <c r="Q44" s="54">
        <v>4680</v>
      </c>
      <c r="R44" s="53">
        <v>5380</v>
      </c>
      <c r="S44" s="53">
        <v>4950</v>
      </c>
      <c r="T44" s="54">
        <v>7540</v>
      </c>
      <c r="U44" s="54"/>
      <c r="V44" s="53">
        <v>12490</v>
      </c>
      <c r="W44" s="53">
        <v>18945</v>
      </c>
      <c r="X44" s="54">
        <v>115000</v>
      </c>
      <c r="Y44" s="53">
        <v>-96055</v>
      </c>
      <c r="Z44" s="94">
        <v>-83.53</v>
      </c>
      <c r="AA44" s="95">
        <v>115000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4000000</v>
      </c>
      <c r="F47" s="53"/>
      <c r="G47" s="53"/>
      <c r="H47" s="54">
        <v>21311</v>
      </c>
      <c r="I47" s="54"/>
      <c r="J47" s="53">
        <v>21311</v>
      </c>
      <c r="K47" s="53"/>
      <c r="L47" s="54"/>
      <c r="M47" s="54"/>
      <c r="N47" s="53"/>
      <c r="O47" s="53"/>
      <c r="P47" s="54"/>
      <c r="Q47" s="54"/>
      <c r="R47" s="53"/>
      <c r="S47" s="53">
        <v>1902</v>
      </c>
      <c r="T47" s="54">
        <v>7067</v>
      </c>
      <c r="U47" s="54">
        <v>9733</v>
      </c>
      <c r="V47" s="53">
        <v>18702</v>
      </c>
      <c r="W47" s="53">
        <v>40013</v>
      </c>
      <c r="X47" s="54"/>
      <c r="Y47" s="53">
        <v>40013</v>
      </c>
      <c r="Z47" s="94"/>
      <c r="AA47" s="95"/>
    </row>
    <row r="48" spans="1:27" ht="12.75">
      <c r="A48" s="361" t="s">
        <v>255</v>
      </c>
      <c r="B48" s="136"/>
      <c r="C48" s="60">
        <v>1241147</v>
      </c>
      <c r="D48" s="368"/>
      <c r="E48" s="54"/>
      <c r="F48" s="53">
        <v>3000000</v>
      </c>
      <c r="G48" s="53">
        <v>188887</v>
      </c>
      <c r="H48" s="54"/>
      <c r="I48" s="54"/>
      <c r="J48" s="53">
        <v>188887</v>
      </c>
      <c r="K48" s="53">
        <v>3536</v>
      </c>
      <c r="L48" s="54">
        <v>52200</v>
      </c>
      <c r="M48" s="54"/>
      <c r="N48" s="53">
        <v>55736</v>
      </c>
      <c r="O48" s="53">
        <v>190595</v>
      </c>
      <c r="P48" s="54"/>
      <c r="Q48" s="54">
        <v>11301</v>
      </c>
      <c r="R48" s="53">
        <v>201896</v>
      </c>
      <c r="S48" s="53"/>
      <c r="T48" s="54"/>
      <c r="U48" s="54"/>
      <c r="V48" s="53"/>
      <c r="W48" s="53">
        <v>446519</v>
      </c>
      <c r="X48" s="54">
        <v>3000000</v>
      </c>
      <c r="Y48" s="53">
        <v>-2553481</v>
      </c>
      <c r="Z48" s="94">
        <v>-85.12</v>
      </c>
      <c r="AA48" s="95">
        <v>3000000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7888502</v>
      </c>
      <c r="D60" s="346">
        <f t="shared" si="14"/>
        <v>0</v>
      </c>
      <c r="E60" s="219">
        <f t="shared" si="14"/>
        <v>24135000</v>
      </c>
      <c r="F60" s="264">
        <f t="shared" si="14"/>
        <v>27663145</v>
      </c>
      <c r="G60" s="264">
        <f t="shared" si="14"/>
        <v>2561904</v>
      </c>
      <c r="H60" s="219">
        <f t="shared" si="14"/>
        <v>246539</v>
      </c>
      <c r="I60" s="219">
        <f t="shared" si="14"/>
        <v>1518712</v>
      </c>
      <c r="J60" s="264">
        <f t="shared" si="14"/>
        <v>4327155</v>
      </c>
      <c r="K60" s="264">
        <f t="shared" si="14"/>
        <v>1427227</v>
      </c>
      <c r="L60" s="219">
        <f t="shared" si="14"/>
        <v>2831326</v>
      </c>
      <c r="M60" s="219">
        <f t="shared" si="14"/>
        <v>401783</v>
      </c>
      <c r="N60" s="264">
        <f t="shared" si="14"/>
        <v>4660336</v>
      </c>
      <c r="O60" s="264">
        <f t="shared" si="14"/>
        <v>2470508</v>
      </c>
      <c r="P60" s="219">
        <f t="shared" si="14"/>
        <v>1316759</v>
      </c>
      <c r="Q60" s="219">
        <f t="shared" si="14"/>
        <v>72494</v>
      </c>
      <c r="R60" s="264">
        <f t="shared" si="14"/>
        <v>3859761</v>
      </c>
      <c r="S60" s="264">
        <f t="shared" si="14"/>
        <v>1040310</v>
      </c>
      <c r="T60" s="219">
        <f t="shared" si="14"/>
        <v>332733</v>
      </c>
      <c r="U60" s="219">
        <f t="shared" si="14"/>
        <v>538064</v>
      </c>
      <c r="V60" s="264">
        <f t="shared" si="14"/>
        <v>1911107</v>
      </c>
      <c r="W60" s="264">
        <f t="shared" si="14"/>
        <v>14758359</v>
      </c>
      <c r="X60" s="219">
        <f t="shared" si="14"/>
        <v>27663145</v>
      </c>
      <c r="Y60" s="264">
        <f t="shared" si="14"/>
        <v>-12904786</v>
      </c>
      <c r="Z60" s="337">
        <f>+IF(X60&lt;&gt;0,+(Y60/X60)*100,0)</f>
        <v>-46.64974282569824</v>
      </c>
      <c r="AA60" s="232">
        <f>+AA57+AA54+AA51+AA40+AA37+AA34+AA22+AA5</f>
        <v>27663145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301997887</v>
      </c>
      <c r="D5" s="153">
        <f>SUM(D6:D8)</f>
        <v>0</v>
      </c>
      <c r="E5" s="154">
        <f t="shared" si="0"/>
        <v>362808270</v>
      </c>
      <c r="F5" s="100">
        <f t="shared" si="0"/>
        <v>395966407</v>
      </c>
      <c r="G5" s="100">
        <f t="shared" si="0"/>
        <v>134824509</v>
      </c>
      <c r="H5" s="100">
        <f t="shared" si="0"/>
        <v>5017504</v>
      </c>
      <c r="I5" s="100">
        <f t="shared" si="0"/>
        <v>29286193</v>
      </c>
      <c r="J5" s="100">
        <f t="shared" si="0"/>
        <v>169128206</v>
      </c>
      <c r="K5" s="100">
        <f t="shared" si="0"/>
        <v>5169610</v>
      </c>
      <c r="L5" s="100">
        <f t="shared" si="0"/>
        <v>99834573</v>
      </c>
      <c r="M5" s="100">
        <f t="shared" si="0"/>
        <v>7223930</v>
      </c>
      <c r="N5" s="100">
        <f t="shared" si="0"/>
        <v>112228113</v>
      </c>
      <c r="O5" s="100">
        <f t="shared" si="0"/>
        <v>5459315</v>
      </c>
      <c r="P5" s="100">
        <f t="shared" si="0"/>
        <v>9277308</v>
      </c>
      <c r="Q5" s="100">
        <f t="shared" si="0"/>
        <v>83726122</v>
      </c>
      <c r="R5" s="100">
        <f t="shared" si="0"/>
        <v>98462745</v>
      </c>
      <c r="S5" s="100">
        <f t="shared" si="0"/>
        <v>5553722</v>
      </c>
      <c r="T5" s="100">
        <f t="shared" si="0"/>
        <v>5290846</v>
      </c>
      <c r="U5" s="100">
        <f t="shared" si="0"/>
        <v>5534645</v>
      </c>
      <c r="V5" s="100">
        <f t="shared" si="0"/>
        <v>16379213</v>
      </c>
      <c r="W5" s="100">
        <f t="shared" si="0"/>
        <v>396198277</v>
      </c>
      <c r="X5" s="100">
        <f t="shared" si="0"/>
        <v>362808270</v>
      </c>
      <c r="Y5" s="100">
        <f t="shared" si="0"/>
        <v>33390007</v>
      </c>
      <c r="Z5" s="137">
        <f>+IF(X5&lt;&gt;0,+(Y5/X5)*100,0)</f>
        <v>9.203210004005696</v>
      </c>
      <c r="AA5" s="153">
        <f>SUM(AA6:AA8)</f>
        <v>395966407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301823871</v>
      </c>
      <c r="D7" s="157"/>
      <c r="E7" s="158">
        <v>362087000</v>
      </c>
      <c r="F7" s="159">
        <v>395496519</v>
      </c>
      <c r="G7" s="159">
        <v>134815388</v>
      </c>
      <c r="H7" s="159">
        <v>4991824</v>
      </c>
      <c r="I7" s="159">
        <v>29234384</v>
      </c>
      <c r="J7" s="159">
        <v>169041596</v>
      </c>
      <c r="K7" s="159">
        <v>5164002</v>
      </c>
      <c r="L7" s="159">
        <v>99829608</v>
      </c>
      <c r="M7" s="159">
        <v>7191049</v>
      </c>
      <c r="N7" s="159">
        <v>112184659</v>
      </c>
      <c r="O7" s="159">
        <v>5439095</v>
      </c>
      <c r="P7" s="159">
        <v>9270645</v>
      </c>
      <c r="Q7" s="159">
        <v>83723535</v>
      </c>
      <c r="R7" s="159">
        <v>98433275</v>
      </c>
      <c r="S7" s="159">
        <v>5478980</v>
      </c>
      <c r="T7" s="159">
        <v>5279972</v>
      </c>
      <c r="U7" s="159">
        <v>5526990</v>
      </c>
      <c r="V7" s="159">
        <v>16285942</v>
      </c>
      <c r="W7" s="159">
        <v>395945472</v>
      </c>
      <c r="X7" s="159">
        <v>362087000</v>
      </c>
      <c r="Y7" s="159">
        <v>33858472</v>
      </c>
      <c r="Z7" s="141">
        <v>9.35</v>
      </c>
      <c r="AA7" s="157">
        <v>395496519</v>
      </c>
    </row>
    <row r="8" spans="1:27" ht="12.75">
      <c r="A8" s="138" t="s">
        <v>77</v>
      </c>
      <c r="B8" s="136"/>
      <c r="C8" s="155">
        <v>174016</v>
      </c>
      <c r="D8" s="155"/>
      <c r="E8" s="156">
        <v>721270</v>
      </c>
      <c r="F8" s="60">
        <v>469888</v>
      </c>
      <c r="G8" s="60">
        <v>9121</v>
      </c>
      <c r="H8" s="60">
        <v>25680</v>
      </c>
      <c r="I8" s="60">
        <v>51809</v>
      </c>
      <c r="J8" s="60">
        <v>86610</v>
      </c>
      <c r="K8" s="60">
        <v>5608</v>
      </c>
      <c r="L8" s="60">
        <v>4965</v>
      </c>
      <c r="M8" s="60">
        <v>32881</v>
      </c>
      <c r="N8" s="60">
        <v>43454</v>
      </c>
      <c r="O8" s="60">
        <v>20220</v>
      </c>
      <c r="P8" s="60">
        <v>6663</v>
      </c>
      <c r="Q8" s="60">
        <v>2587</v>
      </c>
      <c r="R8" s="60">
        <v>29470</v>
      </c>
      <c r="S8" s="60">
        <v>74742</v>
      </c>
      <c r="T8" s="60">
        <v>10874</v>
      </c>
      <c r="U8" s="60">
        <v>7655</v>
      </c>
      <c r="V8" s="60">
        <v>93271</v>
      </c>
      <c r="W8" s="60">
        <v>252805</v>
      </c>
      <c r="X8" s="60">
        <v>721270</v>
      </c>
      <c r="Y8" s="60">
        <v>-468465</v>
      </c>
      <c r="Z8" s="140">
        <v>-64.95</v>
      </c>
      <c r="AA8" s="155">
        <v>469888</v>
      </c>
    </row>
    <row r="9" spans="1:27" ht="12.75">
      <c r="A9" s="135" t="s">
        <v>78</v>
      </c>
      <c r="B9" s="136"/>
      <c r="C9" s="153">
        <f aca="true" t="shared" si="1" ref="C9:Y9">SUM(C10:C14)</f>
        <v>828928</v>
      </c>
      <c r="D9" s="153">
        <f>SUM(D10:D14)</f>
        <v>0</v>
      </c>
      <c r="E9" s="154">
        <f t="shared" si="1"/>
        <v>926700</v>
      </c>
      <c r="F9" s="100">
        <f t="shared" si="1"/>
        <v>847468</v>
      </c>
      <c r="G9" s="100">
        <f t="shared" si="1"/>
        <v>85359</v>
      </c>
      <c r="H9" s="100">
        <f t="shared" si="1"/>
        <v>64913</v>
      </c>
      <c r="I9" s="100">
        <f t="shared" si="1"/>
        <v>61730</v>
      </c>
      <c r="J9" s="100">
        <f t="shared" si="1"/>
        <v>212002</v>
      </c>
      <c r="K9" s="100">
        <f t="shared" si="1"/>
        <v>74334</v>
      </c>
      <c r="L9" s="100">
        <f t="shared" si="1"/>
        <v>68209</v>
      </c>
      <c r="M9" s="100">
        <f t="shared" si="1"/>
        <v>70127</v>
      </c>
      <c r="N9" s="100">
        <f t="shared" si="1"/>
        <v>212670</v>
      </c>
      <c r="O9" s="100">
        <f t="shared" si="1"/>
        <v>54840</v>
      </c>
      <c r="P9" s="100">
        <f t="shared" si="1"/>
        <v>75475</v>
      </c>
      <c r="Q9" s="100">
        <f t="shared" si="1"/>
        <v>71033</v>
      </c>
      <c r="R9" s="100">
        <f t="shared" si="1"/>
        <v>201348</v>
      </c>
      <c r="S9" s="100">
        <f t="shared" si="1"/>
        <v>71814</v>
      </c>
      <c r="T9" s="100">
        <f t="shared" si="1"/>
        <v>65763</v>
      </c>
      <c r="U9" s="100">
        <f t="shared" si="1"/>
        <v>42235</v>
      </c>
      <c r="V9" s="100">
        <f t="shared" si="1"/>
        <v>179812</v>
      </c>
      <c r="W9" s="100">
        <f t="shared" si="1"/>
        <v>805832</v>
      </c>
      <c r="X9" s="100">
        <f t="shared" si="1"/>
        <v>926700</v>
      </c>
      <c r="Y9" s="100">
        <f t="shared" si="1"/>
        <v>-120868</v>
      </c>
      <c r="Z9" s="137">
        <f>+IF(X9&lt;&gt;0,+(Y9/X9)*100,0)</f>
        <v>-13.042840185604835</v>
      </c>
      <c r="AA9" s="153">
        <f>SUM(AA10:AA14)</f>
        <v>847468</v>
      </c>
    </row>
    <row r="10" spans="1:27" ht="12.75">
      <c r="A10" s="138" t="s">
        <v>79</v>
      </c>
      <c r="B10" s="136"/>
      <c r="C10" s="155">
        <v>276060</v>
      </c>
      <c r="D10" s="155"/>
      <c r="E10" s="156">
        <v>307700</v>
      </c>
      <c r="F10" s="60">
        <v>246400</v>
      </c>
      <c r="G10" s="60">
        <v>28900</v>
      </c>
      <c r="H10" s="60">
        <v>17951</v>
      </c>
      <c r="I10" s="60">
        <v>17321</v>
      </c>
      <c r="J10" s="60">
        <v>64172</v>
      </c>
      <c r="K10" s="60">
        <v>22880</v>
      </c>
      <c r="L10" s="60">
        <v>11772</v>
      </c>
      <c r="M10" s="60">
        <v>25096</v>
      </c>
      <c r="N10" s="60">
        <v>59748</v>
      </c>
      <c r="O10" s="60">
        <v>11103</v>
      </c>
      <c r="P10" s="60">
        <v>26958</v>
      </c>
      <c r="Q10" s="60">
        <v>24527</v>
      </c>
      <c r="R10" s="60">
        <v>62588</v>
      </c>
      <c r="S10" s="60">
        <v>23126</v>
      </c>
      <c r="T10" s="60">
        <v>20466</v>
      </c>
      <c r="U10" s="60">
        <v>18590</v>
      </c>
      <c r="V10" s="60">
        <v>62182</v>
      </c>
      <c r="W10" s="60">
        <v>248690</v>
      </c>
      <c r="X10" s="60">
        <v>307700</v>
      </c>
      <c r="Y10" s="60">
        <v>-59010</v>
      </c>
      <c r="Z10" s="140">
        <v>-19.18</v>
      </c>
      <c r="AA10" s="155">
        <v>246400</v>
      </c>
    </row>
    <row r="11" spans="1:27" ht="12.75">
      <c r="A11" s="138" t="s">
        <v>80</v>
      </c>
      <c r="B11" s="136"/>
      <c r="C11" s="155">
        <v>56223</v>
      </c>
      <c r="D11" s="155"/>
      <c r="E11" s="156">
        <v>53000</v>
      </c>
      <c r="F11" s="60">
        <v>58068</v>
      </c>
      <c r="G11" s="60">
        <v>7696</v>
      </c>
      <c r="H11" s="60">
        <v>5620</v>
      </c>
      <c r="I11" s="60">
        <v>519</v>
      </c>
      <c r="J11" s="60">
        <v>13835</v>
      </c>
      <c r="K11" s="60">
        <v>2651</v>
      </c>
      <c r="L11" s="60">
        <v>12547</v>
      </c>
      <c r="M11" s="60"/>
      <c r="N11" s="60">
        <v>15198</v>
      </c>
      <c r="O11" s="60">
        <v>-680</v>
      </c>
      <c r="P11" s="60">
        <v>3969</v>
      </c>
      <c r="Q11" s="60">
        <v>2484</v>
      </c>
      <c r="R11" s="60">
        <v>5773</v>
      </c>
      <c r="S11" s="60">
        <v>4798</v>
      </c>
      <c r="T11" s="60">
        <v>1407</v>
      </c>
      <c r="U11" s="60">
        <v>5512</v>
      </c>
      <c r="V11" s="60">
        <v>11717</v>
      </c>
      <c r="W11" s="60">
        <v>46523</v>
      </c>
      <c r="X11" s="60">
        <v>53000</v>
      </c>
      <c r="Y11" s="60">
        <v>-6477</v>
      </c>
      <c r="Z11" s="140">
        <v>-12.22</v>
      </c>
      <c r="AA11" s="155">
        <v>58068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>
        <v>496645</v>
      </c>
      <c r="D13" s="155"/>
      <c r="E13" s="156">
        <v>566000</v>
      </c>
      <c r="F13" s="60">
        <v>543000</v>
      </c>
      <c r="G13" s="60">
        <v>48763</v>
      </c>
      <c r="H13" s="60">
        <v>41342</v>
      </c>
      <c r="I13" s="60">
        <v>43890</v>
      </c>
      <c r="J13" s="60">
        <v>133995</v>
      </c>
      <c r="K13" s="60">
        <v>48803</v>
      </c>
      <c r="L13" s="60">
        <v>43890</v>
      </c>
      <c r="M13" s="60">
        <v>45031</v>
      </c>
      <c r="N13" s="60">
        <v>137724</v>
      </c>
      <c r="O13" s="60">
        <v>44417</v>
      </c>
      <c r="P13" s="60">
        <v>44548</v>
      </c>
      <c r="Q13" s="60">
        <v>44022</v>
      </c>
      <c r="R13" s="60">
        <v>132987</v>
      </c>
      <c r="S13" s="60">
        <v>43890</v>
      </c>
      <c r="T13" s="60">
        <v>43890</v>
      </c>
      <c r="U13" s="60">
        <v>18133</v>
      </c>
      <c r="V13" s="60">
        <v>105913</v>
      </c>
      <c r="W13" s="60">
        <v>510619</v>
      </c>
      <c r="X13" s="60">
        <v>566000</v>
      </c>
      <c r="Y13" s="60">
        <v>-55381</v>
      </c>
      <c r="Z13" s="140">
        <v>-9.78</v>
      </c>
      <c r="AA13" s="155">
        <v>543000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5345879</v>
      </c>
      <c r="D15" s="153">
        <f>SUM(D16:D18)</f>
        <v>0</v>
      </c>
      <c r="E15" s="154">
        <f t="shared" si="2"/>
        <v>6142400</v>
      </c>
      <c r="F15" s="100">
        <f t="shared" si="2"/>
        <v>8011502</v>
      </c>
      <c r="G15" s="100">
        <f t="shared" si="2"/>
        <v>1306567</v>
      </c>
      <c r="H15" s="100">
        <f t="shared" si="2"/>
        <v>76992</v>
      </c>
      <c r="I15" s="100">
        <f t="shared" si="2"/>
        <v>621010</v>
      </c>
      <c r="J15" s="100">
        <f t="shared" si="2"/>
        <v>2004569</v>
      </c>
      <c r="K15" s="100">
        <f t="shared" si="2"/>
        <v>1091062</v>
      </c>
      <c r="L15" s="100">
        <f t="shared" si="2"/>
        <v>73395</v>
      </c>
      <c r="M15" s="100">
        <f t="shared" si="2"/>
        <v>1267637</v>
      </c>
      <c r="N15" s="100">
        <f t="shared" si="2"/>
        <v>2432094</v>
      </c>
      <c r="O15" s="100">
        <f t="shared" si="2"/>
        <v>11724</v>
      </c>
      <c r="P15" s="100">
        <f t="shared" si="2"/>
        <v>995148</v>
      </c>
      <c r="Q15" s="100">
        <f t="shared" si="2"/>
        <v>-115199</v>
      </c>
      <c r="R15" s="100">
        <f t="shared" si="2"/>
        <v>891673</v>
      </c>
      <c r="S15" s="100">
        <f t="shared" si="2"/>
        <v>333835</v>
      </c>
      <c r="T15" s="100">
        <f t="shared" si="2"/>
        <v>244391</v>
      </c>
      <c r="U15" s="100">
        <f t="shared" si="2"/>
        <v>1015651</v>
      </c>
      <c r="V15" s="100">
        <f t="shared" si="2"/>
        <v>1593877</v>
      </c>
      <c r="W15" s="100">
        <f t="shared" si="2"/>
        <v>6922213</v>
      </c>
      <c r="X15" s="100">
        <f t="shared" si="2"/>
        <v>6142400</v>
      </c>
      <c r="Y15" s="100">
        <f t="shared" si="2"/>
        <v>779813</v>
      </c>
      <c r="Z15" s="137">
        <f>+IF(X15&lt;&gt;0,+(Y15/X15)*100,0)</f>
        <v>12.695575019536337</v>
      </c>
      <c r="AA15" s="153">
        <f>SUM(AA16:AA18)</f>
        <v>8011502</v>
      </c>
    </row>
    <row r="16" spans="1:27" ht="12.75">
      <c r="A16" s="138" t="s">
        <v>85</v>
      </c>
      <c r="B16" s="136"/>
      <c r="C16" s="155">
        <v>510590</v>
      </c>
      <c r="D16" s="155"/>
      <c r="E16" s="156">
        <v>483400</v>
      </c>
      <c r="F16" s="60">
        <v>565502</v>
      </c>
      <c r="G16" s="60">
        <v>47591</v>
      </c>
      <c r="H16" s="60">
        <v>57724</v>
      </c>
      <c r="I16" s="60">
        <v>29074</v>
      </c>
      <c r="J16" s="60">
        <v>134389</v>
      </c>
      <c r="K16" s="60">
        <v>55696</v>
      </c>
      <c r="L16" s="60">
        <v>51061</v>
      </c>
      <c r="M16" s="60">
        <v>41805</v>
      </c>
      <c r="N16" s="60">
        <v>148562</v>
      </c>
      <c r="O16" s="60">
        <v>76885</v>
      </c>
      <c r="P16" s="60">
        <v>80370</v>
      </c>
      <c r="Q16" s="60">
        <v>52430</v>
      </c>
      <c r="R16" s="60">
        <v>209685</v>
      </c>
      <c r="S16" s="60">
        <v>50106</v>
      </c>
      <c r="T16" s="60">
        <v>39375</v>
      </c>
      <c r="U16" s="60">
        <v>53559</v>
      </c>
      <c r="V16" s="60">
        <v>143040</v>
      </c>
      <c r="W16" s="60">
        <v>635676</v>
      </c>
      <c r="X16" s="60">
        <v>483400</v>
      </c>
      <c r="Y16" s="60">
        <v>152276</v>
      </c>
      <c r="Z16" s="140">
        <v>31.5</v>
      </c>
      <c r="AA16" s="155">
        <v>565502</v>
      </c>
    </row>
    <row r="17" spans="1:27" ht="12.75">
      <c r="A17" s="138" t="s">
        <v>86</v>
      </c>
      <c r="B17" s="136"/>
      <c r="C17" s="155">
        <v>4835289</v>
      </c>
      <c r="D17" s="155"/>
      <c r="E17" s="156">
        <v>5659000</v>
      </c>
      <c r="F17" s="60">
        <v>7446000</v>
      </c>
      <c r="G17" s="60">
        <v>1258976</v>
      </c>
      <c r="H17" s="60">
        <v>19268</v>
      </c>
      <c r="I17" s="60">
        <v>591936</v>
      </c>
      <c r="J17" s="60">
        <v>1870180</v>
      </c>
      <c r="K17" s="60">
        <v>1035366</v>
      </c>
      <c r="L17" s="60">
        <v>22334</v>
      </c>
      <c r="M17" s="60">
        <v>1225832</v>
      </c>
      <c r="N17" s="60">
        <v>2283532</v>
      </c>
      <c r="O17" s="60">
        <v>-65161</v>
      </c>
      <c r="P17" s="60">
        <v>914778</v>
      </c>
      <c r="Q17" s="60">
        <v>-167629</v>
      </c>
      <c r="R17" s="60">
        <v>681988</v>
      </c>
      <c r="S17" s="60">
        <v>283729</v>
      </c>
      <c r="T17" s="60">
        <v>205016</v>
      </c>
      <c r="U17" s="60">
        <v>962092</v>
      </c>
      <c r="V17" s="60">
        <v>1450837</v>
      </c>
      <c r="W17" s="60">
        <v>6286537</v>
      </c>
      <c r="X17" s="60">
        <v>5659000</v>
      </c>
      <c r="Y17" s="60">
        <v>627537</v>
      </c>
      <c r="Z17" s="140">
        <v>11.09</v>
      </c>
      <c r="AA17" s="155">
        <v>7446000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4140700</v>
      </c>
      <c r="D19" s="153">
        <f>SUM(D20:D23)</f>
        <v>0</v>
      </c>
      <c r="E19" s="154">
        <f t="shared" si="3"/>
        <v>3904600</v>
      </c>
      <c r="F19" s="100">
        <f t="shared" si="3"/>
        <v>4101400</v>
      </c>
      <c r="G19" s="100">
        <f t="shared" si="3"/>
        <v>331702</v>
      </c>
      <c r="H19" s="100">
        <f t="shared" si="3"/>
        <v>340072</v>
      </c>
      <c r="I19" s="100">
        <f t="shared" si="3"/>
        <v>355663</v>
      </c>
      <c r="J19" s="100">
        <f t="shared" si="3"/>
        <v>1027437</v>
      </c>
      <c r="K19" s="100">
        <f t="shared" si="3"/>
        <v>355743</v>
      </c>
      <c r="L19" s="100">
        <f t="shared" si="3"/>
        <v>355976</v>
      </c>
      <c r="M19" s="100">
        <f t="shared" si="3"/>
        <v>356151</v>
      </c>
      <c r="N19" s="100">
        <f t="shared" si="3"/>
        <v>1067870</v>
      </c>
      <c r="O19" s="100">
        <f t="shared" si="3"/>
        <v>355389</v>
      </c>
      <c r="P19" s="100">
        <f t="shared" si="3"/>
        <v>360066</v>
      </c>
      <c r="Q19" s="100">
        <f t="shared" si="3"/>
        <v>356531</v>
      </c>
      <c r="R19" s="100">
        <f t="shared" si="3"/>
        <v>1071986</v>
      </c>
      <c r="S19" s="100">
        <f t="shared" si="3"/>
        <v>357103</v>
      </c>
      <c r="T19" s="100">
        <f t="shared" si="3"/>
        <v>356704</v>
      </c>
      <c r="U19" s="100">
        <f t="shared" si="3"/>
        <v>357622</v>
      </c>
      <c r="V19" s="100">
        <f t="shared" si="3"/>
        <v>1071429</v>
      </c>
      <c r="W19" s="100">
        <f t="shared" si="3"/>
        <v>4238722</v>
      </c>
      <c r="X19" s="100">
        <f t="shared" si="3"/>
        <v>3904600</v>
      </c>
      <c r="Y19" s="100">
        <f t="shared" si="3"/>
        <v>334122</v>
      </c>
      <c r="Z19" s="137">
        <f>+IF(X19&lt;&gt;0,+(Y19/X19)*100,0)</f>
        <v>8.557137734979255</v>
      </c>
      <c r="AA19" s="153">
        <f>SUM(AA20:AA23)</f>
        <v>4101400</v>
      </c>
    </row>
    <row r="20" spans="1:27" ht="12.75">
      <c r="A20" s="138" t="s">
        <v>89</v>
      </c>
      <c r="B20" s="136"/>
      <c r="C20" s="155">
        <v>29098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150063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3961539</v>
      </c>
      <c r="D23" s="155"/>
      <c r="E23" s="156">
        <v>3904600</v>
      </c>
      <c r="F23" s="60">
        <v>4101400</v>
      </c>
      <c r="G23" s="60">
        <v>331702</v>
      </c>
      <c r="H23" s="60">
        <v>340072</v>
      </c>
      <c r="I23" s="60">
        <v>355663</v>
      </c>
      <c r="J23" s="60">
        <v>1027437</v>
      </c>
      <c r="K23" s="60">
        <v>355743</v>
      </c>
      <c r="L23" s="60">
        <v>355976</v>
      </c>
      <c r="M23" s="60">
        <v>356151</v>
      </c>
      <c r="N23" s="60">
        <v>1067870</v>
      </c>
      <c r="O23" s="60">
        <v>355389</v>
      </c>
      <c r="P23" s="60">
        <v>360066</v>
      </c>
      <c r="Q23" s="60">
        <v>356531</v>
      </c>
      <c r="R23" s="60">
        <v>1071986</v>
      </c>
      <c r="S23" s="60">
        <v>357103</v>
      </c>
      <c r="T23" s="60">
        <v>356704</v>
      </c>
      <c r="U23" s="60">
        <v>357622</v>
      </c>
      <c r="V23" s="60">
        <v>1071429</v>
      </c>
      <c r="W23" s="60">
        <v>4238722</v>
      </c>
      <c r="X23" s="60">
        <v>3904600</v>
      </c>
      <c r="Y23" s="60">
        <v>334122</v>
      </c>
      <c r="Z23" s="140">
        <v>8.56</v>
      </c>
      <c r="AA23" s="155">
        <v>4101400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312313394</v>
      </c>
      <c r="D25" s="168">
        <f>+D5+D9+D15+D19+D24</f>
        <v>0</v>
      </c>
      <c r="E25" s="169">
        <f t="shared" si="4"/>
        <v>373781970</v>
      </c>
      <c r="F25" s="73">
        <f t="shared" si="4"/>
        <v>408926777</v>
      </c>
      <c r="G25" s="73">
        <f t="shared" si="4"/>
        <v>136548137</v>
      </c>
      <c r="H25" s="73">
        <f t="shared" si="4"/>
        <v>5499481</v>
      </c>
      <c r="I25" s="73">
        <f t="shared" si="4"/>
        <v>30324596</v>
      </c>
      <c r="J25" s="73">
        <f t="shared" si="4"/>
        <v>172372214</v>
      </c>
      <c r="K25" s="73">
        <f t="shared" si="4"/>
        <v>6690749</v>
      </c>
      <c r="L25" s="73">
        <f t="shared" si="4"/>
        <v>100332153</v>
      </c>
      <c r="M25" s="73">
        <f t="shared" si="4"/>
        <v>8917845</v>
      </c>
      <c r="N25" s="73">
        <f t="shared" si="4"/>
        <v>115940747</v>
      </c>
      <c r="O25" s="73">
        <f t="shared" si="4"/>
        <v>5881268</v>
      </c>
      <c r="P25" s="73">
        <f t="shared" si="4"/>
        <v>10707997</v>
      </c>
      <c r="Q25" s="73">
        <f t="shared" si="4"/>
        <v>84038487</v>
      </c>
      <c r="R25" s="73">
        <f t="shared" si="4"/>
        <v>100627752</v>
      </c>
      <c r="S25" s="73">
        <f t="shared" si="4"/>
        <v>6316474</v>
      </c>
      <c r="T25" s="73">
        <f t="shared" si="4"/>
        <v>5957704</v>
      </c>
      <c r="U25" s="73">
        <f t="shared" si="4"/>
        <v>6950153</v>
      </c>
      <c r="V25" s="73">
        <f t="shared" si="4"/>
        <v>19224331</v>
      </c>
      <c r="W25" s="73">
        <f t="shared" si="4"/>
        <v>408165044</v>
      </c>
      <c r="X25" s="73">
        <f t="shared" si="4"/>
        <v>373781970</v>
      </c>
      <c r="Y25" s="73">
        <f t="shared" si="4"/>
        <v>34383074</v>
      </c>
      <c r="Z25" s="170">
        <f>+IF(X25&lt;&gt;0,+(Y25/X25)*100,0)</f>
        <v>9.198697839812873</v>
      </c>
      <c r="AA25" s="168">
        <f>+AA5+AA9+AA15+AA19+AA24</f>
        <v>408926777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74011819</v>
      </c>
      <c r="D28" s="153">
        <f>SUM(D29:D31)</f>
        <v>0</v>
      </c>
      <c r="E28" s="154">
        <f t="shared" si="5"/>
        <v>176931724</v>
      </c>
      <c r="F28" s="100">
        <f t="shared" si="5"/>
        <v>178235467</v>
      </c>
      <c r="G28" s="100">
        <f t="shared" si="5"/>
        <v>8293818</v>
      </c>
      <c r="H28" s="100">
        <f t="shared" si="5"/>
        <v>8265101</v>
      </c>
      <c r="I28" s="100">
        <f t="shared" si="5"/>
        <v>8435045</v>
      </c>
      <c r="J28" s="100">
        <f t="shared" si="5"/>
        <v>24993964</v>
      </c>
      <c r="K28" s="100">
        <f t="shared" si="5"/>
        <v>9488389</v>
      </c>
      <c r="L28" s="100">
        <f t="shared" si="5"/>
        <v>9283911</v>
      </c>
      <c r="M28" s="100">
        <f t="shared" si="5"/>
        <v>9090742</v>
      </c>
      <c r="N28" s="100">
        <f t="shared" si="5"/>
        <v>27863042</v>
      </c>
      <c r="O28" s="100">
        <f t="shared" si="5"/>
        <v>8131986</v>
      </c>
      <c r="P28" s="100">
        <f t="shared" si="5"/>
        <v>8704529</v>
      </c>
      <c r="Q28" s="100">
        <f t="shared" si="5"/>
        <v>9295103</v>
      </c>
      <c r="R28" s="100">
        <f t="shared" si="5"/>
        <v>26131618</v>
      </c>
      <c r="S28" s="100">
        <f t="shared" si="5"/>
        <v>13823001</v>
      </c>
      <c r="T28" s="100">
        <f t="shared" si="5"/>
        <v>7309864</v>
      </c>
      <c r="U28" s="100">
        <f t="shared" si="5"/>
        <v>9328214</v>
      </c>
      <c r="V28" s="100">
        <f t="shared" si="5"/>
        <v>30461079</v>
      </c>
      <c r="W28" s="100">
        <f t="shared" si="5"/>
        <v>109449703</v>
      </c>
      <c r="X28" s="100">
        <f t="shared" si="5"/>
        <v>176931725</v>
      </c>
      <c r="Y28" s="100">
        <f t="shared" si="5"/>
        <v>-67482022</v>
      </c>
      <c r="Z28" s="137">
        <f>+IF(X28&lt;&gt;0,+(Y28/X28)*100,0)</f>
        <v>-38.140148127759446</v>
      </c>
      <c r="AA28" s="153">
        <f>SUM(AA29:AA31)</f>
        <v>178235467</v>
      </c>
    </row>
    <row r="29" spans="1:27" ht="12.75">
      <c r="A29" s="138" t="s">
        <v>75</v>
      </c>
      <c r="B29" s="136"/>
      <c r="C29" s="155">
        <v>39495221</v>
      </c>
      <c r="D29" s="155"/>
      <c r="E29" s="156">
        <v>46559004</v>
      </c>
      <c r="F29" s="60">
        <v>45684959</v>
      </c>
      <c r="G29" s="60">
        <v>2874264</v>
      </c>
      <c r="H29" s="60">
        <v>3060447</v>
      </c>
      <c r="I29" s="60">
        <v>3935494</v>
      </c>
      <c r="J29" s="60">
        <v>9870205</v>
      </c>
      <c r="K29" s="60">
        <v>3153318</v>
      </c>
      <c r="L29" s="60">
        <v>3220600</v>
      </c>
      <c r="M29" s="60">
        <v>3438515</v>
      </c>
      <c r="N29" s="60">
        <v>9812433</v>
      </c>
      <c r="O29" s="60">
        <v>2847471</v>
      </c>
      <c r="P29" s="60">
        <v>3836083</v>
      </c>
      <c r="Q29" s="60">
        <v>3320424</v>
      </c>
      <c r="R29" s="60">
        <v>10003978</v>
      </c>
      <c r="S29" s="60">
        <v>3392529</v>
      </c>
      <c r="T29" s="60">
        <v>3397949</v>
      </c>
      <c r="U29" s="60">
        <v>4190133</v>
      </c>
      <c r="V29" s="60">
        <v>10980611</v>
      </c>
      <c r="W29" s="60">
        <v>40667227</v>
      </c>
      <c r="X29" s="60">
        <v>46559004</v>
      </c>
      <c r="Y29" s="60">
        <v>-5891777</v>
      </c>
      <c r="Z29" s="140">
        <v>-12.65</v>
      </c>
      <c r="AA29" s="155">
        <v>45684959</v>
      </c>
    </row>
    <row r="30" spans="1:27" ht="12.75">
      <c r="A30" s="138" t="s">
        <v>76</v>
      </c>
      <c r="B30" s="136"/>
      <c r="C30" s="157">
        <v>-2013745</v>
      </c>
      <c r="D30" s="157"/>
      <c r="E30" s="158">
        <v>82685972</v>
      </c>
      <c r="F30" s="159">
        <v>81263881</v>
      </c>
      <c r="G30" s="159">
        <v>1693903</v>
      </c>
      <c r="H30" s="159">
        <v>2624266</v>
      </c>
      <c r="I30" s="159">
        <v>2084744</v>
      </c>
      <c r="J30" s="159">
        <v>6402913</v>
      </c>
      <c r="K30" s="159">
        <v>2229068</v>
      </c>
      <c r="L30" s="159">
        <v>3174559</v>
      </c>
      <c r="M30" s="159">
        <v>2906911</v>
      </c>
      <c r="N30" s="159">
        <v>8310538</v>
      </c>
      <c r="O30" s="159">
        <v>2623884</v>
      </c>
      <c r="P30" s="159">
        <v>2293088</v>
      </c>
      <c r="Q30" s="159">
        <v>2641840</v>
      </c>
      <c r="R30" s="159">
        <v>7558812</v>
      </c>
      <c r="S30" s="159">
        <v>6104676</v>
      </c>
      <c r="T30" s="159">
        <v>1552289</v>
      </c>
      <c r="U30" s="159">
        <v>1760938</v>
      </c>
      <c r="V30" s="159">
        <v>9417903</v>
      </c>
      <c r="W30" s="159">
        <v>31690166</v>
      </c>
      <c r="X30" s="159">
        <v>82685973</v>
      </c>
      <c r="Y30" s="159">
        <v>-50995807</v>
      </c>
      <c r="Z30" s="141">
        <v>-61.67</v>
      </c>
      <c r="AA30" s="157">
        <v>81263881</v>
      </c>
    </row>
    <row r="31" spans="1:27" ht="12.75">
      <c r="A31" s="138" t="s">
        <v>77</v>
      </c>
      <c r="B31" s="136"/>
      <c r="C31" s="155">
        <v>36530343</v>
      </c>
      <c r="D31" s="155"/>
      <c r="E31" s="156">
        <v>47686748</v>
      </c>
      <c r="F31" s="60">
        <v>51286627</v>
      </c>
      <c r="G31" s="60">
        <v>3725651</v>
      </c>
      <c r="H31" s="60">
        <v>2580388</v>
      </c>
      <c r="I31" s="60">
        <v>2414807</v>
      </c>
      <c r="J31" s="60">
        <v>8720846</v>
      </c>
      <c r="K31" s="60">
        <v>4106003</v>
      </c>
      <c r="L31" s="60">
        <v>2888752</v>
      </c>
      <c r="M31" s="60">
        <v>2745316</v>
      </c>
      <c r="N31" s="60">
        <v>9740071</v>
      </c>
      <c r="O31" s="60">
        <v>2660631</v>
      </c>
      <c r="P31" s="60">
        <v>2575358</v>
      </c>
      <c r="Q31" s="60">
        <v>3332839</v>
      </c>
      <c r="R31" s="60">
        <v>8568828</v>
      </c>
      <c r="S31" s="60">
        <v>4325796</v>
      </c>
      <c r="T31" s="60">
        <v>2359626</v>
      </c>
      <c r="U31" s="60">
        <v>3377143</v>
      </c>
      <c r="V31" s="60">
        <v>10062565</v>
      </c>
      <c r="W31" s="60">
        <v>37092310</v>
      </c>
      <c r="X31" s="60">
        <v>47686748</v>
      </c>
      <c r="Y31" s="60">
        <v>-10594438</v>
      </c>
      <c r="Z31" s="140">
        <v>-22.22</v>
      </c>
      <c r="AA31" s="155">
        <v>51286627</v>
      </c>
    </row>
    <row r="32" spans="1:27" ht="12.75">
      <c r="A32" s="135" t="s">
        <v>78</v>
      </c>
      <c r="B32" s="136"/>
      <c r="C32" s="153">
        <f aca="true" t="shared" si="6" ref="C32:Y32">SUM(C33:C37)</f>
        <v>21619000</v>
      </c>
      <c r="D32" s="153">
        <f>SUM(D33:D37)</f>
        <v>0</v>
      </c>
      <c r="E32" s="154">
        <f t="shared" si="6"/>
        <v>24009665</v>
      </c>
      <c r="F32" s="100">
        <f t="shared" si="6"/>
        <v>24481925</v>
      </c>
      <c r="G32" s="100">
        <f t="shared" si="6"/>
        <v>1502002</v>
      </c>
      <c r="H32" s="100">
        <f t="shared" si="6"/>
        <v>1665831</v>
      </c>
      <c r="I32" s="100">
        <f t="shared" si="6"/>
        <v>1890889</v>
      </c>
      <c r="J32" s="100">
        <f t="shared" si="6"/>
        <v>5058722</v>
      </c>
      <c r="K32" s="100">
        <f t="shared" si="6"/>
        <v>1890320</v>
      </c>
      <c r="L32" s="100">
        <f t="shared" si="6"/>
        <v>2029716</v>
      </c>
      <c r="M32" s="100">
        <f t="shared" si="6"/>
        <v>2048121</v>
      </c>
      <c r="N32" s="100">
        <f t="shared" si="6"/>
        <v>5968157</v>
      </c>
      <c r="O32" s="100">
        <f t="shared" si="6"/>
        <v>1846885</v>
      </c>
      <c r="P32" s="100">
        <f t="shared" si="6"/>
        <v>1817211</v>
      </c>
      <c r="Q32" s="100">
        <f t="shared" si="6"/>
        <v>2645808</v>
      </c>
      <c r="R32" s="100">
        <f t="shared" si="6"/>
        <v>6309904</v>
      </c>
      <c r="S32" s="100">
        <f t="shared" si="6"/>
        <v>2021175</v>
      </c>
      <c r="T32" s="100">
        <f t="shared" si="6"/>
        <v>1900028</v>
      </c>
      <c r="U32" s="100">
        <f t="shared" si="6"/>
        <v>2045933</v>
      </c>
      <c r="V32" s="100">
        <f t="shared" si="6"/>
        <v>5967136</v>
      </c>
      <c r="W32" s="100">
        <f t="shared" si="6"/>
        <v>23303919</v>
      </c>
      <c r="X32" s="100">
        <f t="shared" si="6"/>
        <v>24009666</v>
      </c>
      <c r="Y32" s="100">
        <f t="shared" si="6"/>
        <v>-705747</v>
      </c>
      <c r="Z32" s="137">
        <f>+IF(X32&lt;&gt;0,+(Y32/X32)*100,0)</f>
        <v>-2.9394286451131806</v>
      </c>
      <c r="AA32" s="153">
        <f>SUM(AA33:AA37)</f>
        <v>24481925</v>
      </c>
    </row>
    <row r="33" spans="1:27" ht="12.75">
      <c r="A33" s="138" t="s">
        <v>79</v>
      </c>
      <c r="B33" s="136"/>
      <c r="C33" s="155">
        <v>8404014</v>
      </c>
      <c r="D33" s="155"/>
      <c r="E33" s="156">
        <v>8800946</v>
      </c>
      <c r="F33" s="60">
        <v>8921175</v>
      </c>
      <c r="G33" s="60">
        <v>552099</v>
      </c>
      <c r="H33" s="60">
        <v>595349</v>
      </c>
      <c r="I33" s="60">
        <v>712008</v>
      </c>
      <c r="J33" s="60">
        <v>1859456</v>
      </c>
      <c r="K33" s="60">
        <v>620425</v>
      </c>
      <c r="L33" s="60">
        <v>594104</v>
      </c>
      <c r="M33" s="60">
        <v>750286</v>
      </c>
      <c r="N33" s="60">
        <v>1964815</v>
      </c>
      <c r="O33" s="60">
        <v>604729</v>
      </c>
      <c r="P33" s="60">
        <v>591800</v>
      </c>
      <c r="Q33" s="60">
        <v>1044041</v>
      </c>
      <c r="R33" s="60">
        <v>2240570</v>
      </c>
      <c r="S33" s="60">
        <v>723842</v>
      </c>
      <c r="T33" s="60">
        <v>735954</v>
      </c>
      <c r="U33" s="60">
        <v>637769</v>
      </c>
      <c r="V33" s="60">
        <v>2097565</v>
      </c>
      <c r="W33" s="60">
        <v>8162406</v>
      </c>
      <c r="X33" s="60">
        <v>8800946</v>
      </c>
      <c r="Y33" s="60">
        <v>-638540</v>
      </c>
      <c r="Z33" s="140">
        <v>-7.26</v>
      </c>
      <c r="AA33" s="155">
        <v>8921175</v>
      </c>
    </row>
    <row r="34" spans="1:27" ht="12.75">
      <c r="A34" s="138" t="s">
        <v>80</v>
      </c>
      <c r="B34" s="136"/>
      <c r="C34" s="155">
        <v>5616392</v>
      </c>
      <c r="D34" s="155"/>
      <c r="E34" s="156">
        <v>6630727</v>
      </c>
      <c r="F34" s="60">
        <v>6456599</v>
      </c>
      <c r="G34" s="60">
        <v>388210</v>
      </c>
      <c r="H34" s="60">
        <v>392134</v>
      </c>
      <c r="I34" s="60">
        <v>398992</v>
      </c>
      <c r="J34" s="60">
        <v>1179336</v>
      </c>
      <c r="K34" s="60">
        <v>433127</v>
      </c>
      <c r="L34" s="60">
        <v>655699</v>
      </c>
      <c r="M34" s="60">
        <v>396729</v>
      </c>
      <c r="N34" s="60">
        <v>1485555</v>
      </c>
      <c r="O34" s="60">
        <v>438384</v>
      </c>
      <c r="P34" s="60">
        <v>389587</v>
      </c>
      <c r="Q34" s="60">
        <v>663901</v>
      </c>
      <c r="R34" s="60">
        <v>1491872</v>
      </c>
      <c r="S34" s="60">
        <v>470741</v>
      </c>
      <c r="T34" s="60">
        <v>363752</v>
      </c>
      <c r="U34" s="60">
        <v>591955</v>
      </c>
      <c r="V34" s="60">
        <v>1426448</v>
      </c>
      <c r="W34" s="60">
        <v>5583211</v>
      </c>
      <c r="X34" s="60">
        <v>6630727</v>
      </c>
      <c r="Y34" s="60">
        <v>-1047516</v>
      </c>
      <c r="Z34" s="140">
        <v>-15.8</v>
      </c>
      <c r="AA34" s="155">
        <v>6456599</v>
      </c>
    </row>
    <row r="35" spans="1:27" ht="12.75">
      <c r="A35" s="138" t="s">
        <v>81</v>
      </c>
      <c r="B35" s="136"/>
      <c r="C35" s="155">
        <v>6774091</v>
      </c>
      <c r="D35" s="155"/>
      <c r="E35" s="156">
        <v>7753187</v>
      </c>
      <c r="F35" s="60">
        <v>8215637</v>
      </c>
      <c r="G35" s="60">
        <v>499347</v>
      </c>
      <c r="H35" s="60">
        <v>611107</v>
      </c>
      <c r="I35" s="60">
        <v>712991</v>
      </c>
      <c r="J35" s="60">
        <v>1823445</v>
      </c>
      <c r="K35" s="60">
        <v>763997</v>
      </c>
      <c r="L35" s="60">
        <v>704850</v>
      </c>
      <c r="M35" s="60">
        <v>836324</v>
      </c>
      <c r="N35" s="60">
        <v>2305171</v>
      </c>
      <c r="O35" s="60">
        <v>734696</v>
      </c>
      <c r="P35" s="60">
        <v>740356</v>
      </c>
      <c r="Q35" s="60">
        <v>856365</v>
      </c>
      <c r="R35" s="60">
        <v>2331417</v>
      </c>
      <c r="S35" s="60">
        <v>759738</v>
      </c>
      <c r="T35" s="60">
        <v>732825</v>
      </c>
      <c r="U35" s="60">
        <v>746620</v>
      </c>
      <c r="V35" s="60">
        <v>2239183</v>
      </c>
      <c r="W35" s="60">
        <v>8699216</v>
      </c>
      <c r="X35" s="60">
        <v>7753188</v>
      </c>
      <c r="Y35" s="60">
        <v>946028</v>
      </c>
      <c r="Z35" s="140">
        <v>12.2</v>
      </c>
      <c r="AA35" s="155">
        <v>8215637</v>
      </c>
    </row>
    <row r="36" spans="1:27" ht="12.75">
      <c r="A36" s="138" t="s">
        <v>82</v>
      </c>
      <c r="B36" s="136"/>
      <c r="C36" s="155">
        <v>824503</v>
      </c>
      <c r="D36" s="155"/>
      <c r="E36" s="156">
        <v>824805</v>
      </c>
      <c r="F36" s="60">
        <v>888514</v>
      </c>
      <c r="G36" s="60">
        <v>62346</v>
      </c>
      <c r="H36" s="60">
        <v>67241</v>
      </c>
      <c r="I36" s="60">
        <v>66898</v>
      </c>
      <c r="J36" s="60">
        <v>196485</v>
      </c>
      <c r="K36" s="60">
        <v>72771</v>
      </c>
      <c r="L36" s="60">
        <v>75063</v>
      </c>
      <c r="M36" s="60">
        <v>64782</v>
      </c>
      <c r="N36" s="60">
        <v>212616</v>
      </c>
      <c r="O36" s="60">
        <v>69076</v>
      </c>
      <c r="P36" s="60">
        <v>95468</v>
      </c>
      <c r="Q36" s="60">
        <v>81501</v>
      </c>
      <c r="R36" s="60">
        <v>246045</v>
      </c>
      <c r="S36" s="60">
        <v>66854</v>
      </c>
      <c r="T36" s="60">
        <v>67497</v>
      </c>
      <c r="U36" s="60">
        <v>69589</v>
      </c>
      <c r="V36" s="60">
        <v>203940</v>
      </c>
      <c r="W36" s="60">
        <v>859086</v>
      </c>
      <c r="X36" s="60">
        <v>824805</v>
      </c>
      <c r="Y36" s="60">
        <v>34281</v>
      </c>
      <c r="Z36" s="140">
        <v>4.16</v>
      </c>
      <c r="AA36" s="155">
        <v>888514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33364462</v>
      </c>
      <c r="D38" s="153">
        <f>SUM(D39:D41)</f>
        <v>0</v>
      </c>
      <c r="E38" s="154">
        <f t="shared" si="7"/>
        <v>48077863</v>
      </c>
      <c r="F38" s="100">
        <f t="shared" si="7"/>
        <v>53397225</v>
      </c>
      <c r="G38" s="100">
        <f t="shared" si="7"/>
        <v>4603486</v>
      </c>
      <c r="H38" s="100">
        <f t="shared" si="7"/>
        <v>2595129</v>
      </c>
      <c r="I38" s="100">
        <f t="shared" si="7"/>
        <v>4034235</v>
      </c>
      <c r="J38" s="100">
        <f t="shared" si="7"/>
        <v>11232850</v>
      </c>
      <c r="K38" s="100">
        <f t="shared" si="7"/>
        <v>3649494</v>
      </c>
      <c r="L38" s="100">
        <f t="shared" si="7"/>
        <v>5161163</v>
      </c>
      <c r="M38" s="100">
        <f t="shared" si="7"/>
        <v>2773638</v>
      </c>
      <c r="N38" s="100">
        <f t="shared" si="7"/>
        <v>11584295</v>
      </c>
      <c r="O38" s="100">
        <f t="shared" si="7"/>
        <v>4766995</v>
      </c>
      <c r="P38" s="100">
        <f t="shared" si="7"/>
        <v>3785329</v>
      </c>
      <c r="Q38" s="100">
        <f t="shared" si="7"/>
        <v>3209775</v>
      </c>
      <c r="R38" s="100">
        <f t="shared" si="7"/>
        <v>11762099</v>
      </c>
      <c r="S38" s="100">
        <f t="shared" si="7"/>
        <v>3374123</v>
      </c>
      <c r="T38" s="100">
        <f t="shared" si="7"/>
        <v>2733565</v>
      </c>
      <c r="U38" s="100">
        <f t="shared" si="7"/>
        <v>2920023</v>
      </c>
      <c r="V38" s="100">
        <f t="shared" si="7"/>
        <v>9027711</v>
      </c>
      <c r="W38" s="100">
        <f t="shared" si="7"/>
        <v>43606955</v>
      </c>
      <c r="X38" s="100">
        <f t="shared" si="7"/>
        <v>48077864</v>
      </c>
      <c r="Y38" s="100">
        <f t="shared" si="7"/>
        <v>-4470909</v>
      </c>
      <c r="Z38" s="137">
        <f>+IF(X38&lt;&gt;0,+(Y38/X38)*100,0)</f>
        <v>-9.299308721369153</v>
      </c>
      <c r="AA38" s="153">
        <f>SUM(AA39:AA41)</f>
        <v>53397225</v>
      </c>
    </row>
    <row r="39" spans="1:27" ht="12.75">
      <c r="A39" s="138" t="s">
        <v>85</v>
      </c>
      <c r="B39" s="136"/>
      <c r="C39" s="155">
        <v>7113318</v>
      </c>
      <c r="D39" s="155"/>
      <c r="E39" s="156">
        <v>9209162</v>
      </c>
      <c r="F39" s="60">
        <v>8935853</v>
      </c>
      <c r="G39" s="60">
        <v>588027</v>
      </c>
      <c r="H39" s="60">
        <v>549725</v>
      </c>
      <c r="I39" s="60">
        <v>594637</v>
      </c>
      <c r="J39" s="60">
        <v>1732389</v>
      </c>
      <c r="K39" s="60">
        <v>602240</v>
      </c>
      <c r="L39" s="60">
        <v>708839</v>
      </c>
      <c r="M39" s="60">
        <v>812281</v>
      </c>
      <c r="N39" s="60">
        <v>2123360</v>
      </c>
      <c r="O39" s="60">
        <v>601050</v>
      </c>
      <c r="P39" s="60">
        <v>559738</v>
      </c>
      <c r="Q39" s="60">
        <v>710311</v>
      </c>
      <c r="R39" s="60">
        <v>1871099</v>
      </c>
      <c r="S39" s="60">
        <v>553868</v>
      </c>
      <c r="T39" s="60">
        <v>515395</v>
      </c>
      <c r="U39" s="60">
        <v>760929</v>
      </c>
      <c r="V39" s="60">
        <v>1830192</v>
      </c>
      <c r="W39" s="60">
        <v>7557040</v>
      </c>
      <c r="X39" s="60">
        <v>9209162</v>
      </c>
      <c r="Y39" s="60">
        <v>-1652122</v>
      </c>
      <c r="Z39" s="140">
        <v>-17.94</v>
      </c>
      <c r="AA39" s="155">
        <v>8935853</v>
      </c>
    </row>
    <row r="40" spans="1:27" ht="12.75">
      <c r="A40" s="138" t="s">
        <v>86</v>
      </c>
      <c r="B40" s="136"/>
      <c r="C40" s="155">
        <v>26251144</v>
      </c>
      <c r="D40" s="155"/>
      <c r="E40" s="156">
        <v>38868701</v>
      </c>
      <c r="F40" s="60">
        <v>44461372</v>
      </c>
      <c r="G40" s="60">
        <v>4015459</v>
      </c>
      <c r="H40" s="60">
        <v>2045404</v>
      </c>
      <c r="I40" s="60">
        <v>3439598</v>
      </c>
      <c r="J40" s="60">
        <v>9500461</v>
      </c>
      <c r="K40" s="60">
        <v>3047254</v>
      </c>
      <c r="L40" s="60">
        <v>4452324</v>
      </c>
      <c r="M40" s="60">
        <v>1961357</v>
      </c>
      <c r="N40" s="60">
        <v>9460935</v>
      </c>
      <c r="O40" s="60">
        <v>4165945</v>
      </c>
      <c r="P40" s="60">
        <v>3225591</v>
      </c>
      <c r="Q40" s="60">
        <v>2499464</v>
      </c>
      <c r="R40" s="60">
        <v>9891000</v>
      </c>
      <c r="S40" s="60">
        <v>2820255</v>
      </c>
      <c r="T40" s="60">
        <v>2218170</v>
      </c>
      <c r="U40" s="60">
        <v>2159094</v>
      </c>
      <c r="V40" s="60">
        <v>7197519</v>
      </c>
      <c r="W40" s="60">
        <v>36049915</v>
      </c>
      <c r="X40" s="60">
        <v>38868702</v>
      </c>
      <c r="Y40" s="60">
        <v>-2818787</v>
      </c>
      <c r="Z40" s="140">
        <v>-7.25</v>
      </c>
      <c r="AA40" s="155">
        <v>44461372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27876437</v>
      </c>
      <c r="D42" s="153">
        <f>SUM(D43:D46)</f>
        <v>0</v>
      </c>
      <c r="E42" s="154">
        <f t="shared" si="8"/>
        <v>23905017</v>
      </c>
      <c r="F42" s="100">
        <f t="shared" si="8"/>
        <v>23575908</v>
      </c>
      <c r="G42" s="100">
        <f t="shared" si="8"/>
        <v>1270574</v>
      </c>
      <c r="H42" s="100">
        <f t="shared" si="8"/>
        <v>1571387</v>
      </c>
      <c r="I42" s="100">
        <f t="shared" si="8"/>
        <v>1583603</v>
      </c>
      <c r="J42" s="100">
        <f t="shared" si="8"/>
        <v>4425564</v>
      </c>
      <c r="K42" s="100">
        <f t="shared" si="8"/>
        <v>2033667</v>
      </c>
      <c r="L42" s="100">
        <f t="shared" si="8"/>
        <v>1072832</v>
      </c>
      <c r="M42" s="100">
        <f t="shared" si="8"/>
        <v>1516434</v>
      </c>
      <c r="N42" s="100">
        <f t="shared" si="8"/>
        <v>4622933</v>
      </c>
      <c r="O42" s="100">
        <f t="shared" si="8"/>
        <v>1671607</v>
      </c>
      <c r="P42" s="100">
        <f t="shared" si="8"/>
        <v>1941215</v>
      </c>
      <c r="Q42" s="100">
        <f t="shared" si="8"/>
        <v>1921408</v>
      </c>
      <c r="R42" s="100">
        <f t="shared" si="8"/>
        <v>5534230</v>
      </c>
      <c r="S42" s="100">
        <f t="shared" si="8"/>
        <v>1820338</v>
      </c>
      <c r="T42" s="100">
        <f t="shared" si="8"/>
        <v>1725278</v>
      </c>
      <c r="U42" s="100">
        <f t="shared" si="8"/>
        <v>2199704</v>
      </c>
      <c r="V42" s="100">
        <f t="shared" si="8"/>
        <v>5745320</v>
      </c>
      <c r="W42" s="100">
        <f t="shared" si="8"/>
        <v>20328047</v>
      </c>
      <c r="X42" s="100">
        <f t="shared" si="8"/>
        <v>23905017</v>
      </c>
      <c r="Y42" s="100">
        <f t="shared" si="8"/>
        <v>-3576970</v>
      </c>
      <c r="Z42" s="137">
        <f>+IF(X42&lt;&gt;0,+(Y42/X42)*100,0)</f>
        <v>-14.963260641061247</v>
      </c>
      <c r="AA42" s="153">
        <f>SUM(AA43:AA46)</f>
        <v>23575908</v>
      </c>
    </row>
    <row r="43" spans="1:27" ht="12.75">
      <c r="A43" s="138" t="s">
        <v>89</v>
      </c>
      <c r="B43" s="136"/>
      <c r="C43" s="155">
        <v>21655341</v>
      </c>
      <c r="D43" s="155"/>
      <c r="E43" s="156">
        <v>14900642</v>
      </c>
      <c r="F43" s="60">
        <v>14142933</v>
      </c>
      <c r="G43" s="60">
        <v>674336</v>
      </c>
      <c r="H43" s="60">
        <v>985608</v>
      </c>
      <c r="I43" s="60">
        <v>940984</v>
      </c>
      <c r="J43" s="60">
        <v>2600928</v>
      </c>
      <c r="K43" s="60">
        <v>1254305</v>
      </c>
      <c r="L43" s="60">
        <v>423917</v>
      </c>
      <c r="M43" s="60">
        <v>993206</v>
      </c>
      <c r="N43" s="60">
        <v>2671428</v>
      </c>
      <c r="O43" s="60">
        <v>1069642</v>
      </c>
      <c r="P43" s="60">
        <v>1251899</v>
      </c>
      <c r="Q43" s="60">
        <v>1045800</v>
      </c>
      <c r="R43" s="60">
        <v>3367341</v>
      </c>
      <c r="S43" s="60">
        <v>1055151</v>
      </c>
      <c r="T43" s="60">
        <v>1106267</v>
      </c>
      <c r="U43" s="60">
        <v>1167596</v>
      </c>
      <c r="V43" s="60">
        <v>3329014</v>
      </c>
      <c r="W43" s="60">
        <v>11968711</v>
      </c>
      <c r="X43" s="60">
        <v>14900642</v>
      </c>
      <c r="Y43" s="60">
        <v>-2931931</v>
      </c>
      <c r="Z43" s="140">
        <v>-19.68</v>
      </c>
      <c r="AA43" s="155">
        <v>14142933</v>
      </c>
    </row>
    <row r="44" spans="1:27" ht="12.75">
      <c r="A44" s="138" t="s">
        <v>90</v>
      </c>
      <c r="B44" s="136"/>
      <c r="C44" s="155">
        <v>-1060014</v>
      </c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114496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7166614</v>
      </c>
      <c r="D46" s="155"/>
      <c r="E46" s="156">
        <v>9004375</v>
      </c>
      <c r="F46" s="60">
        <v>9432975</v>
      </c>
      <c r="G46" s="60">
        <v>596238</v>
      </c>
      <c r="H46" s="60">
        <v>585779</v>
      </c>
      <c r="I46" s="60">
        <v>642619</v>
      </c>
      <c r="J46" s="60">
        <v>1824636</v>
      </c>
      <c r="K46" s="60">
        <v>779362</v>
      </c>
      <c r="L46" s="60">
        <v>648915</v>
      </c>
      <c r="M46" s="60">
        <v>523228</v>
      </c>
      <c r="N46" s="60">
        <v>1951505</v>
      </c>
      <c r="O46" s="60">
        <v>601965</v>
      </c>
      <c r="P46" s="60">
        <v>689316</v>
      </c>
      <c r="Q46" s="60">
        <v>875608</v>
      </c>
      <c r="R46" s="60">
        <v>2166889</v>
      </c>
      <c r="S46" s="60">
        <v>765187</v>
      </c>
      <c r="T46" s="60">
        <v>619011</v>
      </c>
      <c r="U46" s="60">
        <v>1032108</v>
      </c>
      <c r="V46" s="60">
        <v>2416306</v>
      </c>
      <c r="W46" s="60">
        <v>8359336</v>
      </c>
      <c r="X46" s="60">
        <v>9004375</v>
      </c>
      <c r="Y46" s="60">
        <v>-645039</v>
      </c>
      <c r="Z46" s="140">
        <v>-7.16</v>
      </c>
      <c r="AA46" s="155">
        <v>9432975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156871718</v>
      </c>
      <c r="D48" s="168">
        <f>+D28+D32+D38+D42+D47</f>
        <v>0</v>
      </c>
      <c r="E48" s="169">
        <f t="shared" si="9"/>
        <v>272924269</v>
      </c>
      <c r="F48" s="73">
        <f t="shared" si="9"/>
        <v>279690525</v>
      </c>
      <c r="G48" s="73">
        <f t="shared" si="9"/>
        <v>15669880</v>
      </c>
      <c r="H48" s="73">
        <f t="shared" si="9"/>
        <v>14097448</v>
      </c>
      <c r="I48" s="73">
        <f t="shared" si="9"/>
        <v>15943772</v>
      </c>
      <c r="J48" s="73">
        <f t="shared" si="9"/>
        <v>45711100</v>
      </c>
      <c r="K48" s="73">
        <f t="shared" si="9"/>
        <v>17061870</v>
      </c>
      <c r="L48" s="73">
        <f t="shared" si="9"/>
        <v>17547622</v>
      </c>
      <c r="M48" s="73">
        <f t="shared" si="9"/>
        <v>15428935</v>
      </c>
      <c r="N48" s="73">
        <f t="shared" si="9"/>
        <v>50038427</v>
      </c>
      <c r="O48" s="73">
        <f t="shared" si="9"/>
        <v>16417473</v>
      </c>
      <c r="P48" s="73">
        <f t="shared" si="9"/>
        <v>16248284</v>
      </c>
      <c r="Q48" s="73">
        <f t="shared" si="9"/>
        <v>17072094</v>
      </c>
      <c r="R48" s="73">
        <f t="shared" si="9"/>
        <v>49737851</v>
      </c>
      <c r="S48" s="73">
        <f t="shared" si="9"/>
        <v>21038637</v>
      </c>
      <c r="T48" s="73">
        <f t="shared" si="9"/>
        <v>13668735</v>
      </c>
      <c r="U48" s="73">
        <f t="shared" si="9"/>
        <v>16493874</v>
      </c>
      <c r="V48" s="73">
        <f t="shared" si="9"/>
        <v>51201246</v>
      </c>
      <c r="W48" s="73">
        <f t="shared" si="9"/>
        <v>196688624</v>
      </c>
      <c r="X48" s="73">
        <f t="shared" si="9"/>
        <v>272924272</v>
      </c>
      <c r="Y48" s="73">
        <f t="shared" si="9"/>
        <v>-76235648</v>
      </c>
      <c r="Z48" s="170">
        <f>+IF(X48&lt;&gt;0,+(Y48/X48)*100,0)</f>
        <v>-27.932894147282</v>
      </c>
      <c r="AA48" s="168">
        <f>+AA28+AA32+AA38+AA42+AA47</f>
        <v>279690525</v>
      </c>
    </row>
    <row r="49" spans="1:27" ht="12.75">
      <c r="A49" s="148" t="s">
        <v>49</v>
      </c>
      <c r="B49" s="149"/>
      <c r="C49" s="171">
        <f aca="true" t="shared" si="10" ref="C49:Y49">+C25-C48</f>
        <v>155441676</v>
      </c>
      <c r="D49" s="171">
        <f>+D25-D48</f>
        <v>0</v>
      </c>
      <c r="E49" s="172">
        <f t="shared" si="10"/>
        <v>100857701</v>
      </c>
      <c r="F49" s="173">
        <f t="shared" si="10"/>
        <v>129236252</v>
      </c>
      <c r="G49" s="173">
        <f t="shared" si="10"/>
        <v>120878257</v>
      </c>
      <c r="H49" s="173">
        <f t="shared" si="10"/>
        <v>-8597967</v>
      </c>
      <c r="I49" s="173">
        <f t="shared" si="10"/>
        <v>14380824</v>
      </c>
      <c r="J49" s="173">
        <f t="shared" si="10"/>
        <v>126661114</v>
      </c>
      <c r="K49" s="173">
        <f t="shared" si="10"/>
        <v>-10371121</v>
      </c>
      <c r="L49" s="173">
        <f t="shared" si="10"/>
        <v>82784531</v>
      </c>
      <c r="M49" s="173">
        <f t="shared" si="10"/>
        <v>-6511090</v>
      </c>
      <c r="N49" s="173">
        <f t="shared" si="10"/>
        <v>65902320</v>
      </c>
      <c r="O49" s="173">
        <f t="shared" si="10"/>
        <v>-10536205</v>
      </c>
      <c r="P49" s="173">
        <f t="shared" si="10"/>
        <v>-5540287</v>
      </c>
      <c r="Q49" s="173">
        <f t="shared" si="10"/>
        <v>66966393</v>
      </c>
      <c r="R49" s="173">
        <f t="shared" si="10"/>
        <v>50889901</v>
      </c>
      <c r="S49" s="173">
        <f t="shared" si="10"/>
        <v>-14722163</v>
      </c>
      <c r="T49" s="173">
        <f t="shared" si="10"/>
        <v>-7711031</v>
      </c>
      <c r="U49" s="173">
        <f t="shared" si="10"/>
        <v>-9543721</v>
      </c>
      <c r="V49" s="173">
        <f t="shared" si="10"/>
        <v>-31976915</v>
      </c>
      <c r="W49" s="173">
        <f t="shared" si="10"/>
        <v>211476420</v>
      </c>
      <c r="X49" s="173">
        <f>IF(F25=F48,0,X25-X48)</f>
        <v>100857698</v>
      </c>
      <c r="Y49" s="173">
        <f t="shared" si="10"/>
        <v>110618722</v>
      </c>
      <c r="Z49" s="174">
        <f>+IF(X49&lt;&gt;0,+(Y49/X49)*100,0)</f>
        <v>109.67801585160113</v>
      </c>
      <c r="AA49" s="171">
        <f>+AA25-AA48</f>
        <v>129236252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28668162</v>
      </c>
      <c r="D5" s="155">
        <v>0</v>
      </c>
      <c r="E5" s="156">
        <v>35000000</v>
      </c>
      <c r="F5" s="60">
        <v>31000000</v>
      </c>
      <c r="G5" s="60">
        <v>2558137</v>
      </c>
      <c r="H5" s="60">
        <v>2581862</v>
      </c>
      <c r="I5" s="60">
        <v>2575289</v>
      </c>
      <c r="J5" s="60">
        <v>7715288</v>
      </c>
      <c r="K5" s="60">
        <v>2574104</v>
      </c>
      <c r="L5" s="60">
        <v>2582531</v>
      </c>
      <c r="M5" s="60">
        <v>2583249</v>
      </c>
      <c r="N5" s="60">
        <v>7739884</v>
      </c>
      <c r="O5" s="60">
        <v>2582981</v>
      </c>
      <c r="P5" s="60">
        <v>2594804</v>
      </c>
      <c r="Q5" s="60">
        <v>2585425</v>
      </c>
      <c r="R5" s="60">
        <v>7763210</v>
      </c>
      <c r="S5" s="60">
        <v>2585367</v>
      </c>
      <c r="T5" s="60">
        <v>2585013</v>
      </c>
      <c r="U5" s="60">
        <v>2584847</v>
      </c>
      <c r="V5" s="60">
        <v>7755227</v>
      </c>
      <c r="W5" s="60">
        <v>30973609</v>
      </c>
      <c r="X5" s="60">
        <v>35000000</v>
      </c>
      <c r="Y5" s="60">
        <v>-4026391</v>
      </c>
      <c r="Z5" s="140">
        <v>-11.5</v>
      </c>
      <c r="AA5" s="155">
        <v>31000000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3953160</v>
      </c>
      <c r="D10" s="155">
        <v>0</v>
      </c>
      <c r="E10" s="156">
        <v>3900000</v>
      </c>
      <c r="F10" s="54">
        <v>4100000</v>
      </c>
      <c r="G10" s="54">
        <v>331702</v>
      </c>
      <c r="H10" s="54">
        <v>339786</v>
      </c>
      <c r="I10" s="54">
        <v>355663</v>
      </c>
      <c r="J10" s="54">
        <v>1027151</v>
      </c>
      <c r="K10" s="54">
        <v>355743</v>
      </c>
      <c r="L10" s="54">
        <v>355833</v>
      </c>
      <c r="M10" s="54">
        <v>355865</v>
      </c>
      <c r="N10" s="54">
        <v>1067441</v>
      </c>
      <c r="O10" s="54">
        <v>355103</v>
      </c>
      <c r="P10" s="54">
        <v>359795</v>
      </c>
      <c r="Q10" s="54">
        <v>356531</v>
      </c>
      <c r="R10" s="54">
        <v>1071429</v>
      </c>
      <c r="S10" s="54">
        <v>356561</v>
      </c>
      <c r="T10" s="54">
        <v>356561</v>
      </c>
      <c r="U10" s="54">
        <v>357351</v>
      </c>
      <c r="V10" s="54">
        <v>1070473</v>
      </c>
      <c r="W10" s="54">
        <v>4236494</v>
      </c>
      <c r="X10" s="54">
        <v>3900000</v>
      </c>
      <c r="Y10" s="54">
        <v>336494</v>
      </c>
      <c r="Z10" s="184">
        <v>8.63</v>
      </c>
      <c r="AA10" s="130">
        <v>4100000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840130</v>
      </c>
      <c r="D12" s="155">
        <v>0</v>
      </c>
      <c r="E12" s="156">
        <v>825970</v>
      </c>
      <c r="F12" s="60">
        <v>772904</v>
      </c>
      <c r="G12" s="60">
        <v>72966</v>
      </c>
      <c r="H12" s="60">
        <v>60982</v>
      </c>
      <c r="I12" s="60">
        <v>58409</v>
      </c>
      <c r="J12" s="60">
        <v>192357</v>
      </c>
      <c r="K12" s="60">
        <v>66623</v>
      </c>
      <c r="L12" s="60">
        <v>64106</v>
      </c>
      <c r="M12" s="60">
        <v>63945</v>
      </c>
      <c r="N12" s="60">
        <v>194674</v>
      </c>
      <c r="O12" s="60">
        <v>58066</v>
      </c>
      <c r="P12" s="60">
        <v>71954</v>
      </c>
      <c r="Q12" s="60">
        <v>63919</v>
      </c>
      <c r="R12" s="60">
        <v>193939</v>
      </c>
      <c r="S12" s="60">
        <v>66520</v>
      </c>
      <c r="T12" s="60">
        <v>61835</v>
      </c>
      <c r="U12" s="60">
        <v>38133</v>
      </c>
      <c r="V12" s="60">
        <v>166488</v>
      </c>
      <c r="W12" s="60">
        <v>747458</v>
      </c>
      <c r="X12" s="60">
        <v>825970</v>
      </c>
      <c r="Y12" s="60">
        <v>-78512</v>
      </c>
      <c r="Z12" s="140">
        <v>-9.51</v>
      </c>
      <c r="AA12" s="155">
        <v>772904</v>
      </c>
    </row>
    <row r="13" spans="1:27" ht="12.75">
      <c r="A13" s="181" t="s">
        <v>109</v>
      </c>
      <c r="B13" s="185"/>
      <c r="C13" s="155">
        <v>14893660</v>
      </c>
      <c r="D13" s="155">
        <v>0</v>
      </c>
      <c r="E13" s="156">
        <v>6600000</v>
      </c>
      <c r="F13" s="60">
        <v>11000000</v>
      </c>
      <c r="G13" s="60">
        <v>752152</v>
      </c>
      <c r="H13" s="60">
        <v>343285</v>
      </c>
      <c r="I13" s="60">
        <v>1027196</v>
      </c>
      <c r="J13" s="60">
        <v>2122633</v>
      </c>
      <c r="K13" s="60">
        <v>989211</v>
      </c>
      <c r="L13" s="60">
        <v>853309</v>
      </c>
      <c r="M13" s="60">
        <v>928967</v>
      </c>
      <c r="N13" s="60">
        <v>2771487</v>
      </c>
      <c r="O13" s="60">
        <v>1201340</v>
      </c>
      <c r="P13" s="60">
        <v>1034612</v>
      </c>
      <c r="Q13" s="60">
        <v>783007</v>
      </c>
      <c r="R13" s="60">
        <v>3018959</v>
      </c>
      <c r="S13" s="60">
        <v>1157994</v>
      </c>
      <c r="T13" s="60">
        <v>967117</v>
      </c>
      <c r="U13" s="60">
        <v>1201368</v>
      </c>
      <c r="V13" s="60">
        <v>3326479</v>
      </c>
      <c r="W13" s="60">
        <v>11239558</v>
      </c>
      <c r="X13" s="60">
        <v>6600000</v>
      </c>
      <c r="Y13" s="60">
        <v>4639558</v>
      </c>
      <c r="Z13" s="140">
        <v>70.3</v>
      </c>
      <c r="AA13" s="155">
        <v>11000000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5000000</v>
      </c>
      <c r="F14" s="60">
        <v>5000000</v>
      </c>
      <c r="G14" s="60">
        <v>1386501</v>
      </c>
      <c r="H14" s="60">
        <v>1424701</v>
      </c>
      <c r="I14" s="60">
        <v>1475984</v>
      </c>
      <c r="J14" s="60">
        <v>4287186</v>
      </c>
      <c r="K14" s="60">
        <v>1570468</v>
      </c>
      <c r="L14" s="60">
        <v>1553548</v>
      </c>
      <c r="M14" s="60">
        <v>1607433</v>
      </c>
      <c r="N14" s="60">
        <v>4731449</v>
      </c>
      <c r="O14" s="60">
        <v>1643361</v>
      </c>
      <c r="P14" s="60">
        <v>1620425</v>
      </c>
      <c r="Q14" s="60">
        <v>1653038</v>
      </c>
      <c r="R14" s="60">
        <v>4916824</v>
      </c>
      <c r="S14" s="60">
        <v>1699822</v>
      </c>
      <c r="T14" s="60">
        <v>1706234</v>
      </c>
      <c r="U14" s="60">
        <v>1726057</v>
      </c>
      <c r="V14" s="60">
        <v>5132113</v>
      </c>
      <c r="W14" s="60">
        <v>19067572</v>
      </c>
      <c r="X14" s="60">
        <v>5000000</v>
      </c>
      <c r="Y14" s="60">
        <v>14067572</v>
      </c>
      <c r="Z14" s="140">
        <v>281.35</v>
      </c>
      <c r="AA14" s="155">
        <v>5000000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91418</v>
      </c>
      <c r="D16" s="155">
        <v>0</v>
      </c>
      <c r="E16" s="156">
        <v>59000</v>
      </c>
      <c r="F16" s="60">
        <v>46000</v>
      </c>
      <c r="G16" s="60">
        <v>6667</v>
      </c>
      <c r="H16" s="60">
        <v>12105</v>
      </c>
      <c r="I16" s="60">
        <v>2895</v>
      </c>
      <c r="J16" s="60">
        <v>21667</v>
      </c>
      <c r="K16" s="60">
        <v>351</v>
      </c>
      <c r="L16" s="60">
        <v>763</v>
      </c>
      <c r="M16" s="60">
        <v>702</v>
      </c>
      <c r="N16" s="60">
        <v>1816</v>
      </c>
      <c r="O16" s="60">
        <v>7807</v>
      </c>
      <c r="P16" s="60">
        <v>10307</v>
      </c>
      <c r="Q16" s="60">
        <v>12500</v>
      </c>
      <c r="R16" s="60">
        <v>30614</v>
      </c>
      <c r="S16" s="60">
        <v>0</v>
      </c>
      <c r="T16" s="60">
        <v>74654</v>
      </c>
      <c r="U16" s="60">
        <v>55350</v>
      </c>
      <c r="V16" s="60">
        <v>130004</v>
      </c>
      <c r="W16" s="60">
        <v>184101</v>
      </c>
      <c r="X16" s="60">
        <v>59000</v>
      </c>
      <c r="Y16" s="60">
        <v>125101</v>
      </c>
      <c r="Z16" s="140">
        <v>212.04</v>
      </c>
      <c r="AA16" s="155">
        <v>46000</v>
      </c>
    </row>
    <row r="17" spans="1:27" ht="12.75">
      <c r="A17" s="181" t="s">
        <v>113</v>
      </c>
      <c r="B17" s="185"/>
      <c r="C17" s="155">
        <v>4499346</v>
      </c>
      <c r="D17" s="155">
        <v>0</v>
      </c>
      <c r="E17" s="156">
        <v>5300000</v>
      </c>
      <c r="F17" s="60">
        <v>7100000</v>
      </c>
      <c r="G17" s="60">
        <v>1252309</v>
      </c>
      <c r="H17" s="60">
        <v>7163</v>
      </c>
      <c r="I17" s="60">
        <v>589041</v>
      </c>
      <c r="J17" s="60">
        <v>1848513</v>
      </c>
      <c r="K17" s="60">
        <v>1035015</v>
      </c>
      <c r="L17" s="60">
        <v>21571</v>
      </c>
      <c r="M17" s="60">
        <v>1225130</v>
      </c>
      <c r="N17" s="60">
        <v>2281716</v>
      </c>
      <c r="O17" s="60">
        <v>-72968</v>
      </c>
      <c r="P17" s="60">
        <v>904471</v>
      </c>
      <c r="Q17" s="60">
        <v>-180129</v>
      </c>
      <c r="R17" s="60">
        <v>651374</v>
      </c>
      <c r="S17" s="60">
        <v>283729</v>
      </c>
      <c r="T17" s="60">
        <v>130362</v>
      </c>
      <c r="U17" s="60">
        <v>906742</v>
      </c>
      <c r="V17" s="60">
        <v>1320833</v>
      </c>
      <c r="W17" s="60">
        <v>6102436</v>
      </c>
      <c r="X17" s="60">
        <v>5300000</v>
      </c>
      <c r="Y17" s="60">
        <v>802436</v>
      </c>
      <c r="Z17" s="140">
        <v>15.14</v>
      </c>
      <c r="AA17" s="155">
        <v>7100000</v>
      </c>
    </row>
    <row r="18" spans="1:27" ht="12.75">
      <c r="A18" s="183" t="s">
        <v>114</v>
      </c>
      <c r="B18" s="182"/>
      <c r="C18" s="155">
        <v>244525</v>
      </c>
      <c r="D18" s="155">
        <v>0</v>
      </c>
      <c r="E18" s="156">
        <v>300000</v>
      </c>
      <c r="F18" s="60">
        <v>300000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300000</v>
      </c>
      <c r="Y18" s="60">
        <v>-300000</v>
      </c>
      <c r="Z18" s="140">
        <v>-100</v>
      </c>
      <c r="AA18" s="155">
        <v>300000</v>
      </c>
    </row>
    <row r="19" spans="1:27" ht="12.75">
      <c r="A19" s="181" t="s">
        <v>34</v>
      </c>
      <c r="B19" s="185"/>
      <c r="C19" s="155">
        <v>177667601</v>
      </c>
      <c r="D19" s="155">
        <v>0</v>
      </c>
      <c r="E19" s="156">
        <v>226517000</v>
      </c>
      <c r="F19" s="60">
        <v>226517000</v>
      </c>
      <c r="G19" s="60">
        <v>95093000</v>
      </c>
      <c r="H19" s="60">
        <v>632000</v>
      </c>
      <c r="I19" s="60">
        <v>45894</v>
      </c>
      <c r="J19" s="60">
        <v>95770894</v>
      </c>
      <c r="K19" s="60">
        <v>0</v>
      </c>
      <c r="L19" s="60">
        <v>73892000</v>
      </c>
      <c r="M19" s="60">
        <v>29131</v>
      </c>
      <c r="N19" s="60">
        <v>73921131</v>
      </c>
      <c r="O19" s="60">
        <v>0</v>
      </c>
      <c r="P19" s="60">
        <v>0</v>
      </c>
      <c r="Q19" s="60">
        <v>55967000</v>
      </c>
      <c r="R19" s="60">
        <v>55967000</v>
      </c>
      <c r="S19" s="60">
        <v>53782</v>
      </c>
      <c r="T19" s="60">
        <v>0</v>
      </c>
      <c r="U19" s="60">
        <v>0</v>
      </c>
      <c r="V19" s="60">
        <v>53782</v>
      </c>
      <c r="W19" s="60">
        <v>225712807</v>
      </c>
      <c r="X19" s="60">
        <v>226517000</v>
      </c>
      <c r="Y19" s="60">
        <v>-804193</v>
      </c>
      <c r="Z19" s="140">
        <v>-0.36</v>
      </c>
      <c r="AA19" s="155">
        <v>226517000</v>
      </c>
    </row>
    <row r="20" spans="1:27" ht="12.75">
      <c r="A20" s="181" t="s">
        <v>35</v>
      </c>
      <c r="B20" s="185"/>
      <c r="C20" s="155">
        <v>1547172</v>
      </c>
      <c r="D20" s="155">
        <v>0</v>
      </c>
      <c r="E20" s="156">
        <v>1620000</v>
      </c>
      <c r="F20" s="54">
        <v>12917966</v>
      </c>
      <c r="G20" s="54">
        <v>94703</v>
      </c>
      <c r="H20" s="54">
        <v>97597</v>
      </c>
      <c r="I20" s="54">
        <v>194225</v>
      </c>
      <c r="J20" s="54">
        <v>386525</v>
      </c>
      <c r="K20" s="54">
        <v>99234</v>
      </c>
      <c r="L20" s="54">
        <v>70492</v>
      </c>
      <c r="M20" s="54">
        <v>123423</v>
      </c>
      <c r="N20" s="54">
        <v>293149</v>
      </c>
      <c r="O20" s="54">
        <v>105578</v>
      </c>
      <c r="P20" s="54">
        <v>111629</v>
      </c>
      <c r="Q20" s="54">
        <v>75196</v>
      </c>
      <c r="R20" s="54">
        <v>292403</v>
      </c>
      <c r="S20" s="54">
        <v>112699</v>
      </c>
      <c r="T20" s="54">
        <v>75928</v>
      </c>
      <c r="U20" s="54">
        <v>80305</v>
      </c>
      <c r="V20" s="54">
        <v>268932</v>
      </c>
      <c r="W20" s="54">
        <v>1241009</v>
      </c>
      <c r="X20" s="54">
        <v>1620000</v>
      </c>
      <c r="Y20" s="54">
        <v>-378991</v>
      </c>
      <c r="Z20" s="184">
        <v>-23.39</v>
      </c>
      <c r="AA20" s="130">
        <v>12917966</v>
      </c>
    </row>
    <row r="21" spans="1:27" ht="12.75">
      <c r="A21" s="181" t="s">
        <v>115</v>
      </c>
      <c r="B21" s="185"/>
      <c r="C21" s="155">
        <v>427436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232832610</v>
      </c>
      <c r="D22" s="188">
        <f>SUM(D5:D21)</f>
        <v>0</v>
      </c>
      <c r="E22" s="189">
        <f t="shared" si="0"/>
        <v>285121970</v>
      </c>
      <c r="F22" s="190">
        <f t="shared" si="0"/>
        <v>298753870</v>
      </c>
      <c r="G22" s="190">
        <f t="shared" si="0"/>
        <v>101548137</v>
      </c>
      <c r="H22" s="190">
        <f t="shared" si="0"/>
        <v>5499481</v>
      </c>
      <c r="I22" s="190">
        <f t="shared" si="0"/>
        <v>6324596</v>
      </c>
      <c r="J22" s="190">
        <f t="shared" si="0"/>
        <v>113372214</v>
      </c>
      <c r="K22" s="190">
        <f t="shared" si="0"/>
        <v>6690749</v>
      </c>
      <c r="L22" s="190">
        <f t="shared" si="0"/>
        <v>79394153</v>
      </c>
      <c r="M22" s="190">
        <f t="shared" si="0"/>
        <v>6917845</v>
      </c>
      <c r="N22" s="190">
        <f t="shared" si="0"/>
        <v>93002747</v>
      </c>
      <c r="O22" s="190">
        <f t="shared" si="0"/>
        <v>5881268</v>
      </c>
      <c r="P22" s="190">
        <f t="shared" si="0"/>
        <v>6707997</v>
      </c>
      <c r="Q22" s="190">
        <f t="shared" si="0"/>
        <v>61316487</v>
      </c>
      <c r="R22" s="190">
        <f t="shared" si="0"/>
        <v>73905752</v>
      </c>
      <c r="S22" s="190">
        <f t="shared" si="0"/>
        <v>6316474</v>
      </c>
      <c r="T22" s="190">
        <f t="shared" si="0"/>
        <v>5957704</v>
      </c>
      <c r="U22" s="190">
        <f t="shared" si="0"/>
        <v>6950153</v>
      </c>
      <c r="V22" s="190">
        <f t="shared" si="0"/>
        <v>19224331</v>
      </c>
      <c r="W22" s="190">
        <f t="shared" si="0"/>
        <v>299505044</v>
      </c>
      <c r="X22" s="190">
        <f t="shared" si="0"/>
        <v>285121970</v>
      </c>
      <c r="Y22" s="190">
        <f t="shared" si="0"/>
        <v>14383074</v>
      </c>
      <c r="Z22" s="191">
        <f>+IF(X22&lt;&gt;0,+(Y22/X22)*100,0)</f>
        <v>5.04453374813593</v>
      </c>
      <c r="AA22" s="188">
        <f>SUM(AA5:AA21)</f>
        <v>298753870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94202388</v>
      </c>
      <c r="D25" s="155">
        <v>0</v>
      </c>
      <c r="E25" s="156">
        <v>107908124</v>
      </c>
      <c r="F25" s="60">
        <v>106789205</v>
      </c>
      <c r="G25" s="60">
        <v>7510890</v>
      </c>
      <c r="H25" s="60">
        <v>7813009</v>
      </c>
      <c r="I25" s="60">
        <v>8311418</v>
      </c>
      <c r="J25" s="60">
        <v>23635317</v>
      </c>
      <c r="K25" s="60">
        <v>8494362</v>
      </c>
      <c r="L25" s="60">
        <v>8251337</v>
      </c>
      <c r="M25" s="60">
        <v>8541684</v>
      </c>
      <c r="N25" s="60">
        <v>25287383</v>
      </c>
      <c r="O25" s="60">
        <v>8686767</v>
      </c>
      <c r="P25" s="60">
        <v>8559305</v>
      </c>
      <c r="Q25" s="60">
        <v>10537351</v>
      </c>
      <c r="R25" s="60">
        <v>27783423</v>
      </c>
      <c r="S25" s="60">
        <v>8355899</v>
      </c>
      <c r="T25" s="60">
        <v>8558465</v>
      </c>
      <c r="U25" s="60">
        <v>8538697</v>
      </c>
      <c r="V25" s="60">
        <v>25453061</v>
      </c>
      <c r="W25" s="60">
        <v>102159184</v>
      </c>
      <c r="X25" s="60">
        <v>107908104</v>
      </c>
      <c r="Y25" s="60">
        <v>-5748920</v>
      </c>
      <c r="Z25" s="140">
        <v>-5.33</v>
      </c>
      <c r="AA25" s="155">
        <v>106789205</v>
      </c>
    </row>
    <row r="26" spans="1:27" ht="12.75">
      <c r="A26" s="183" t="s">
        <v>38</v>
      </c>
      <c r="B26" s="182"/>
      <c r="C26" s="155">
        <v>18573328</v>
      </c>
      <c r="D26" s="155">
        <v>0</v>
      </c>
      <c r="E26" s="156">
        <v>17447215</v>
      </c>
      <c r="F26" s="60">
        <v>19068045</v>
      </c>
      <c r="G26" s="60">
        <v>1454746</v>
      </c>
      <c r="H26" s="60">
        <v>1454748</v>
      </c>
      <c r="I26" s="60">
        <v>1454748</v>
      </c>
      <c r="J26" s="60">
        <v>4364242</v>
      </c>
      <c r="K26" s="60">
        <v>1465287</v>
      </c>
      <c r="L26" s="60">
        <v>1456506</v>
      </c>
      <c r="M26" s="60">
        <v>1456507</v>
      </c>
      <c r="N26" s="60">
        <v>4378300</v>
      </c>
      <c r="O26" s="60">
        <v>1456507</v>
      </c>
      <c r="P26" s="60">
        <v>2083528</v>
      </c>
      <c r="Q26" s="60">
        <v>1533811</v>
      </c>
      <c r="R26" s="60">
        <v>5073846</v>
      </c>
      <c r="S26" s="60">
        <v>1533811</v>
      </c>
      <c r="T26" s="60">
        <v>1533811</v>
      </c>
      <c r="U26" s="60">
        <v>1533811</v>
      </c>
      <c r="V26" s="60">
        <v>4601433</v>
      </c>
      <c r="W26" s="60">
        <v>18417821</v>
      </c>
      <c r="X26" s="60">
        <v>17447215</v>
      </c>
      <c r="Y26" s="60">
        <v>970606</v>
      </c>
      <c r="Z26" s="140">
        <v>5.56</v>
      </c>
      <c r="AA26" s="155">
        <v>19068045</v>
      </c>
    </row>
    <row r="27" spans="1:27" ht="12.75">
      <c r="A27" s="183" t="s">
        <v>118</v>
      </c>
      <c r="B27" s="182"/>
      <c r="C27" s="155">
        <v>-45410047</v>
      </c>
      <c r="D27" s="155">
        <v>0</v>
      </c>
      <c r="E27" s="156">
        <v>20000000</v>
      </c>
      <c r="F27" s="60">
        <v>20000000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20000000</v>
      </c>
      <c r="Y27" s="60">
        <v>-20000000</v>
      </c>
      <c r="Z27" s="140">
        <v>-100</v>
      </c>
      <c r="AA27" s="155">
        <v>20000000</v>
      </c>
    </row>
    <row r="28" spans="1:27" ht="12.75">
      <c r="A28" s="183" t="s">
        <v>39</v>
      </c>
      <c r="B28" s="182"/>
      <c r="C28" s="155">
        <v>14405689</v>
      </c>
      <c r="D28" s="155">
        <v>0</v>
      </c>
      <c r="E28" s="156">
        <v>35000000</v>
      </c>
      <c r="F28" s="60">
        <v>30000000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35000000</v>
      </c>
      <c r="Y28" s="60">
        <v>-35000000</v>
      </c>
      <c r="Z28" s="140">
        <v>-100</v>
      </c>
      <c r="AA28" s="155">
        <v>30000000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500000</v>
      </c>
      <c r="Y29" s="60">
        <v>-500000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7888503</v>
      </c>
      <c r="D31" s="155">
        <v>0</v>
      </c>
      <c r="E31" s="156">
        <v>9135000</v>
      </c>
      <c r="F31" s="60">
        <v>7065000</v>
      </c>
      <c r="G31" s="60">
        <v>293964</v>
      </c>
      <c r="H31" s="60">
        <v>24904</v>
      </c>
      <c r="I31" s="60">
        <v>461</v>
      </c>
      <c r="J31" s="60">
        <v>319329</v>
      </c>
      <c r="K31" s="60">
        <v>291847</v>
      </c>
      <c r="L31" s="60">
        <v>152161</v>
      </c>
      <c r="M31" s="60">
        <v>220107</v>
      </c>
      <c r="N31" s="60">
        <v>664115</v>
      </c>
      <c r="O31" s="60">
        <v>192950</v>
      </c>
      <c r="P31" s="60">
        <v>2398</v>
      </c>
      <c r="Q31" s="60">
        <v>72494</v>
      </c>
      <c r="R31" s="60">
        <v>267842</v>
      </c>
      <c r="S31" s="60">
        <v>157627</v>
      </c>
      <c r="T31" s="60">
        <v>94333</v>
      </c>
      <c r="U31" s="60">
        <v>353227</v>
      </c>
      <c r="V31" s="60">
        <v>605187</v>
      </c>
      <c r="W31" s="60">
        <v>1856473</v>
      </c>
      <c r="X31" s="60">
        <v>9135000</v>
      </c>
      <c r="Y31" s="60">
        <v>-7278527</v>
      </c>
      <c r="Z31" s="140">
        <v>-79.68</v>
      </c>
      <c r="AA31" s="155">
        <v>7065000</v>
      </c>
    </row>
    <row r="32" spans="1:27" ht="12.75">
      <c r="A32" s="183" t="s">
        <v>121</v>
      </c>
      <c r="B32" s="182"/>
      <c r="C32" s="155">
        <v>213876</v>
      </c>
      <c r="D32" s="155">
        <v>0</v>
      </c>
      <c r="E32" s="156">
        <v>17150000</v>
      </c>
      <c r="F32" s="60">
        <v>22748145</v>
      </c>
      <c r="G32" s="60">
        <v>2626591</v>
      </c>
      <c r="H32" s="60">
        <v>275705</v>
      </c>
      <c r="I32" s="60">
        <v>1581872</v>
      </c>
      <c r="J32" s="60">
        <v>4484168</v>
      </c>
      <c r="K32" s="60">
        <v>1208564</v>
      </c>
      <c r="L32" s="60">
        <v>2753104</v>
      </c>
      <c r="M32" s="60">
        <v>251806</v>
      </c>
      <c r="N32" s="60">
        <v>4213474</v>
      </c>
      <c r="O32" s="60">
        <v>2339112</v>
      </c>
      <c r="P32" s="60">
        <v>1402064</v>
      </c>
      <c r="Q32" s="60">
        <v>65720</v>
      </c>
      <c r="R32" s="60">
        <v>3806896</v>
      </c>
      <c r="S32" s="60">
        <v>997613</v>
      </c>
      <c r="T32" s="60">
        <v>316121</v>
      </c>
      <c r="U32" s="60">
        <v>280492</v>
      </c>
      <c r="V32" s="60">
        <v>1594226</v>
      </c>
      <c r="W32" s="60">
        <v>14098764</v>
      </c>
      <c r="X32" s="60">
        <v>17150000</v>
      </c>
      <c r="Y32" s="60">
        <v>-3051236</v>
      </c>
      <c r="Z32" s="140">
        <v>-17.79</v>
      </c>
      <c r="AA32" s="155">
        <v>22748145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66997981</v>
      </c>
      <c r="D34" s="155">
        <v>0</v>
      </c>
      <c r="E34" s="156">
        <v>65783930</v>
      </c>
      <c r="F34" s="60">
        <v>74020130</v>
      </c>
      <c r="G34" s="60">
        <v>3783689</v>
      </c>
      <c r="H34" s="60">
        <v>4529082</v>
      </c>
      <c r="I34" s="60">
        <v>4595273</v>
      </c>
      <c r="J34" s="60">
        <v>12908044</v>
      </c>
      <c r="K34" s="60">
        <v>5601810</v>
      </c>
      <c r="L34" s="60">
        <v>4934514</v>
      </c>
      <c r="M34" s="60">
        <v>4958831</v>
      </c>
      <c r="N34" s="60">
        <v>15495155</v>
      </c>
      <c r="O34" s="60">
        <v>3742137</v>
      </c>
      <c r="P34" s="60">
        <v>4200989</v>
      </c>
      <c r="Q34" s="60">
        <v>4862718</v>
      </c>
      <c r="R34" s="60">
        <v>12805844</v>
      </c>
      <c r="S34" s="60">
        <v>9993687</v>
      </c>
      <c r="T34" s="60">
        <v>3166005</v>
      </c>
      <c r="U34" s="60">
        <v>5787647</v>
      </c>
      <c r="V34" s="60">
        <v>18947339</v>
      </c>
      <c r="W34" s="60">
        <v>60156382</v>
      </c>
      <c r="X34" s="60">
        <v>65783930</v>
      </c>
      <c r="Y34" s="60">
        <v>-5627548</v>
      </c>
      <c r="Z34" s="140">
        <v>-8.55</v>
      </c>
      <c r="AA34" s="155">
        <v>74020130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156871718</v>
      </c>
      <c r="D36" s="188">
        <f>SUM(D25:D35)</f>
        <v>0</v>
      </c>
      <c r="E36" s="189">
        <f t="shared" si="1"/>
        <v>272924269</v>
      </c>
      <c r="F36" s="190">
        <f t="shared" si="1"/>
        <v>279690525</v>
      </c>
      <c r="G36" s="190">
        <f t="shared" si="1"/>
        <v>15669880</v>
      </c>
      <c r="H36" s="190">
        <f t="shared" si="1"/>
        <v>14097448</v>
      </c>
      <c r="I36" s="190">
        <f t="shared" si="1"/>
        <v>15943772</v>
      </c>
      <c r="J36" s="190">
        <f t="shared" si="1"/>
        <v>45711100</v>
      </c>
      <c r="K36" s="190">
        <f t="shared" si="1"/>
        <v>17061870</v>
      </c>
      <c r="L36" s="190">
        <f t="shared" si="1"/>
        <v>17547622</v>
      </c>
      <c r="M36" s="190">
        <f t="shared" si="1"/>
        <v>15428935</v>
      </c>
      <c r="N36" s="190">
        <f t="shared" si="1"/>
        <v>50038427</v>
      </c>
      <c r="O36" s="190">
        <f t="shared" si="1"/>
        <v>16417473</v>
      </c>
      <c r="P36" s="190">
        <f t="shared" si="1"/>
        <v>16248284</v>
      </c>
      <c r="Q36" s="190">
        <f t="shared" si="1"/>
        <v>17072094</v>
      </c>
      <c r="R36" s="190">
        <f t="shared" si="1"/>
        <v>49737851</v>
      </c>
      <c r="S36" s="190">
        <f t="shared" si="1"/>
        <v>21038637</v>
      </c>
      <c r="T36" s="190">
        <f t="shared" si="1"/>
        <v>13668735</v>
      </c>
      <c r="U36" s="190">
        <f t="shared" si="1"/>
        <v>16493874</v>
      </c>
      <c r="V36" s="190">
        <f t="shared" si="1"/>
        <v>51201246</v>
      </c>
      <c r="W36" s="190">
        <f t="shared" si="1"/>
        <v>196688624</v>
      </c>
      <c r="X36" s="190">
        <f t="shared" si="1"/>
        <v>272924249</v>
      </c>
      <c r="Y36" s="190">
        <f t="shared" si="1"/>
        <v>-76235625</v>
      </c>
      <c r="Z36" s="191">
        <f>+IF(X36&lt;&gt;0,+(Y36/X36)*100,0)</f>
        <v>-27.93288807400914</v>
      </c>
      <c r="AA36" s="188">
        <f>SUM(AA25:AA35)</f>
        <v>279690525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75960892</v>
      </c>
      <c r="D38" s="199">
        <f>+D22-D36</f>
        <v>0</v>
      </c>
      <c r="E38" s="200">
        <f t="shared" si="2"/>
        <v>12197701</v>
      </c>
      <c r="F38" s="106">
        <f t="shared" si="2"/>
        <v>19063345</v>
      </c>
      <c r="G38" s="106">
        <f t="shared" si="2"/>
        <v>85878257</v>
      </c>
      <c r="H38" s="106">
        <f t="shared" si="2"/>
        <v>-8597967</v>
      </c>
      <c r="I38" s="106">
        <f t="shared" si="2"/>
        <v>-9619176</v>
      </c>
      <c r="J38" s="106">
        <f t="shared" si="2"/>
        <v>67661114</v>
      </c>
      <c r="K38" s="106">
        <f t="shared" si="2"/>
        <v>-10371121</v>
      </c>
      <c r="L38" s="106">
        <f t="shared" si="2"/>
        <v>61846531</v>
      </c>
      <c r="M38" s="106">
        <f t="shared" si="2"/>
        <v>-8511090</v>
      </c>
      <c r="N38" s="106">
        <f t="shared" si="2"/>
        <v>42964320</v>
      </c>
      <c r="O38" s="106">
        <f t="shared" si="2"/>
        <v>-10536205</v>
      </c>
      <c r="P38" s="106">
        <f t="shared" si="2"/>
        <v>-9540287</v>
      </c>
      <c r="Q38" s="106">
        <f t="shared" si="2"/>
        <v>44244393</v>
      </c>
      <c r="R38" s="106">
        <f t="shared" si="2"/>
        <v>24167901</v>
      </c>
      <c r="S38" s="106">
        <f t="shared" si="2"/>
        <v>-14722163</v>
      </c>
      <c r="T38" s="106">
        <f t="shared" si="2"/>
        <v>-7711031</v>
      </c>
      <c r="U38" s="106">
        <f t="shared" si="2"/>
        <v>-9543721</v>
      </c>
      <c r="V38" s="106">
        <f t="shared" si="2"/>
        <v>-31976915</v>
      </c>
      <c r="W38" s="106">
        <f t="shared" si="2"/>
        <v>102816420</v>
      </c>
      <c r="X38" s="106">
        <f>IF(F22=F36,0,X22-X36)</f>
        <v>12197721</v>
      </c>
      <c r="Y38" s="106">
        <f t="shared" si="2"/>
        <v>90618699</v>
      </c>
      <c r="Z38" s="201">
        <f>+IF(X38&lt;&gt;0,+(Y38/X38)*100,0)</f>
        <v>742.9150002693126</v>
      </c>
      <c r="AA38" s="199">
        <f>+AA22-AA36</f>
        <v>19063345</v>
      </c>
    </row>
    <row r="39" spans="1:27" ht="12.75">
      <c r="A39" s="181" t="s">
        <v>46</v>
      </c>
      <c r="B39" s="185"/>
      <c r="C39" s="155">
        <v>79480784</v>
      </c>
      <c r="D39" s="155">
        <v>0</v>
      </c>
      <c r="E39" s="156">
        <v>88660000</v>
      </c>
      <c r="F39" s="60">
        <v>110172907</v>
      </c>
      <c r="G39" s="60">
        <v>35000000</v>
      </c>
      <c r="H39" s="60">
        <v>0</v>
      </c>
      <c r="I39" s="60">
        <v>24000000</v>
      </c>
      <c r="J39" s="60">
        <v>59000000</v>
      </c>
      <c r="K39" s="60">
        <v>0</v>
      </c>
      <c r="L39" s="60">
        <v>20938000</v>
      </c>
      <c r="M39" s="60">
        <v>2000000</v>
      </c>
      <c r="N39" s="60">
        <v>22938000</v>
      </c>
      <c r="O39" s="60">
        <v>0</v>
      </c>
      <c r="P39" s="60">
        <v>4000000</v>
      </c>
      <c r="Q39" s="60">
        <v>22722000</v>
      </c>
      <c r="R39" s="60">
        <v>26722000</v>
      </c>
      <c r="S39" s="60">
        <v>0</v>
      </c>
      <c r="T39" s="60">
        <v>0</v>
      </c>
      <c r="U39" s="60">
        <v>0</v>
      </c>
      <c r="V39" s="60">
        <v>0</v>
      </c>
      <c r="W39" s="60">
        <v>108660000</v>
      </c>
      <c r="X39" s="60">
        <v>88660000</v>
      </c>
      <c r="Y39" s="60">
        <v>20000000</v>
      </c>
      <c r="Z39" s="140">
        <v>22.56</v>
      </c>
      <c r="AA39" s="155">
        <v>110172907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155441676</v>
      </c>
      <c r="D42" s="206">
        <f>SUM(D38:D41)</f>
        <v>0</v>
      </c>
      <c r="E42" s="207">
        <f t="shared" si="3"/>
        <v>100857701</v>
      </c>
      <c r="F42" s="88">
        <f t="shared" si="3"/>
        <v>129236252</v>
      </c>
      <c r="G42" s="88">
        <f t="shared" si="3"/>
        <v>120878257</v>
      </c>
      <c r="H42" s="88">
        <f t="shared" si="3"/>
        <v>-8597967</v>
      </c>
      <c r="I42" s="88">
        <f t="shared" si="3"/>
        <v>14380824</v>
      </c>
      <c r="J42" s="88">
        <f t="shared" si="3"/>
        <v>126661114</v>
      </c>
      <c r="K42" s="88">
        <f t="shared" si="3"/>
        <v>-10371121</v>
      </c>
      <c r="L42" s="88">
        <f t="shared" si="3"/>
        <v>82784531</v>
      </c>
      <c r="M42" s="88">
        <f t="shared" si="3"/>
        <v>-6511090</v>
      </c>
      <c r="N42" s="88">
        <f t="shared" si="3"/>
        <v>65902320</v>
      </c>
      <c r="O42" s="88">
        <f t="shared" si="3"/>
        <v>-10536205</v>
      </c>
      <c r="P42" s="88">
        <f t="shared" si="3"/>
        <v>-5540287</v>
      </c>
      <c r="Q42" s="88">
        <f t="shared" si="3"/>
        <v>66966393</v>
      </c>
      <c r="R42" s="88">
        <f t="shared" si="3"/>
        <v>50889901</v>
      </c>
      <c r="S42" s="88">
        <f t="shared" si="3"/>
        <v>-14722163</v>
      </c>
      <c r="T42" s="88">
        <f t="shared" si="3"/>
        <v>-7711031</v>
      </c>
      <c r="U42" s="88">
        <f t="shared" si="3"/>
        <v>-9543721</v>
      </c>
      <c r="V42" s="88">
        <f t="shared" si="3"/>
        <v>-31976915</v>
      </c>
      <c r="W42" s="88">
        <f t="shared" si="3"/>
        <v>211476420</v>
      </c>
      <c r="X42" s="88">
        <f t="shared" si="3"/>
        <v>100857721</v>
      </c>
      <c r="Y42" s="88">
        <f t="shared" si="3"/>
        <v>110618699</v>
      </c>
      <c r="Z42" s="208">
        <f>+IF(X42&lt;&gt;0,+(Y42/X42)*100,0)</f>
        <v>109.6779680357838</v>
      </c>
      <c r="AA42" s="206">
        <f>SUM(AA38:AA41)</f>
        <v>129236252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155441676</v>
      </c>
      <c r="D44" s="210">
        <f>+D42-D43</f>
        <v>0</v>
      </c>
      <c r="E44" s="211">
        <f t="shared" si="4"/>
        <v>100857701</v>
      </c>
      <c r="F44" s="77">
        <f t="shared" si="4"/>
        <v>129236252</v>
      </c>
      <c r="G44" s="77">
        <f t="shared" si="4"/>
        <v>120878257</v>
      </c>
      <c r="H44" s="77">
        <f t="shared" si="4"/>
        <v>-8597967</v>
      </c>
      <c r="I44" s="77">
        <f t="shared" si="4"/>
        <v>14380824</v>
      </c>
      <c r="J44" s="77">
        <f t="shared" si="4"/>
        <v>126661114</v>
      </c>
      <c r="K44" s="77">
        <f t="shared" si="4"/>
        <v>-10371121</v>
      </c>
      <c r="L44" s="77">
        <f t="shared" si="4"/>
        <v>82784531</v>
      </c>
      <c r="M44" s="77">
        <f t="shared" si="4"/>
        <v>-6511090</v>
      </c>
      <c r="N44" s="77">
        <f t="shared" si="4"/>
        <v>65902320</v>
      </c>
      <c r="O44" s="77">
        <f t="shared" si="4"/>
        <v>-10536205</v>
      </c>
      <c r="P44" s="77">
        <f t="shared" si="4"/>
        <v>-5540287</v>
      </c>
      <c r="Q44" s="77">
        <f t="shared" si="4"/>
        <v>66966393</v>
      </c>
      <c r="R44" s="77">
        <f t="shared" si="4"/>
        <v>50889901</v>
      </c>
      <c r="S44" s="77">
        <f t="shared" si="4"/>
        <v>-14722163</v>
      </c>
      <c r="T44" s="77">
        <f t="shared" si="4"/>
        <v>-7711031</v>
      </c>
      <c r="U44" s="77">
        <f t="shared" si="4"/>
        <v>-9543721</v>
      </c>
      <c r="V44" s="77">
        <f t="shared" si="4"/>
        <v>-31976915</v>
      </c>
      <c r="W44" s="77">
        <f t="shared" si="4"/>
        <v>211476420</v>
      </c>
      <c r="X44" s="77">
        <f t="shared" si="4"/>
        <v>100857721</v>
      </c>
      <c r="Y44" s="77">
        <f t="shared" si="4"/>
        <v>110618699</v>
      </c>
      <c r="Z44" s="212">
        <f>+IF(X44&lt;&gt;0,+(Y44/X44)*100,0)</f>
        <v>109.6779680357838</v>
      </c>
      <c r="AA44" s="210">
        <f>+AA42-AA43</f>
        <v>129236252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155441676</v>
      </c>
      <c r="D46" s="206">
        <f>SUM(D44:D45)</f>
        <v>0</v>
      </c>
      <c r="E46" s="207">
        <f t="shared" si="5"/>
        <v>100857701</v>
      </c>
      <c r="F46" s="88">
        <f t="shared" si="5"/>
        <v>129236252</v>
      </c>
      <c r="G46" s="88">
        <f t="shared" si="5"/>
        <v>120878257</v>
      </c>
      <c r="H46" s="88">
        <f t="shared" si="5"/>
        <v>-8597967</v>
      </c>
      <c r="I46" s="88">
        <f t="shared" si="5"/>
        <v>14380824</v>
      </c>
      <c r="J46" s="88">
        <f t="shared" si="5"/>
        <v>126661114</v>
      </c>
      <c r="K46" s="88">
        <f t="shared" si="5"/>
        <v>-10371121</v>
      </c>
      <c r="L46" s="88">
        <f t="shared" si="5"/>
        <v>82784531</v>
      </c>
      <c r="M46" s="88">
        <f t="shared" si="5"/>
        <v>-6511090</v>
      </c>
      <c r="N46" s="88">
        <f t="shared" si="5"/>
        <v>65902320</v>
      </c>
      <c r="O46" s="88">
        <f t="shared" si="5"/>
        <v>-10536205</v>
      </c>
      <c r="P46" s="88">
        <f t="shared" si="5"/>
        <v>-5540287</v>
      </c>
      <c r="Q46" s="88">
        <f t="shared" si="5"/>
        <v>66966393</v>
      </c>
      <c r="R46" s="88">
        <f t="shared" si="5"/>
        <v>50889901</v>
      </c>
      <c r="S46" s="88">
        <f t="shared" si="5"/>
        <v>-14722163</v>
      </c>
      <c r="T46" s="88">
        <f t="shared" si="5"/>
        <v>-7711031</v>
      </c>
      <c r="U46" s="88">
        <f t="shared" si="5"/>
        <v>-9543721</v>
      </c>
      <c r="V46" s="88">
        <f t="shared" si="5"/>
        <v>-31976915</v>
      </c>
      <c r="W46" s="88">
        <f t="shared" si="5"/>
        <v>211476420</v>
      </c>
      <c r="X46" s="88">
        <f t="shared" si="5"/>
        <v>100857721</v>
      </c>
      <c r="Y46" s="88">
        <f t="shared" si="5"/>
        <v>110618699</v>
      </c>
      <c r="Z46" s="208">
        <f>+IF(X46&lt;&gt;0,+(Y46/X46)*100,0)</f>
        <v>109.6779680357838</v>
      </c>
      <c r="AA46" s="206">
        <f>SUM(AA44:AA45)</f>
        <v>129236252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155441676</v>
      </c>
      <c r="D48" s="217">
        <f>SUM(D46:D47)</f>
        <v>0</v>
      </c>
      <c r="E48" s="218">
        <f t="shared" si="6"/>
        <v>100857701</v>
      </c>
      <c r="F48" s="219">
        <f t="shared" si="6"/>
        <v>129236252</v>
      </c>
      <c r="G48" s="219">
        <f t="shared" si="6"/>
        <v>120878257</v>
      </c>
      <c r="H48" s="220">
        <f t="shared" si="6"/>
        <v>-8597967</v>
      </c>
      <c r="I48" s="220">
        <f t="shared" si="6"/>
        <v>14380824</v>
      </c>
      <c r="J48" s="220">
        <f t="shared" si="6"/>
        <v>126661114</v>
      </c>
      <c r="K48" s="220">
        <f t="shared" si="6"/>
        <v>-10371121</v>
      </c>
      <c r="L48" s="220">
        <f t="shared" si="6"/>
        <v>82784531</v>
      </c>
      <c r="M48" s="219">
        <f t="shared" si="6"/>
        <v>-6511090</v>
      </c>
      <c r="N48" s="219">
        <f t="shared" si="6"/>
        <v>65902320</v>
      </c>
      <c r="O48" s="220">
        <f t="shared" si="6"/>
        <v>-10536205</v>
      </c>
      <c r="P48" s="220">
        <f t="shared" si="6"/>
        <v>-5540287</v>
      </c>
      <c r="Q48" s="220">
        <f t="shared" si="6"/>
        <v>66966393</v>
      </c>
      <c r="R48" s="220">
        <f t="shared" si="6"/>
        <v>50889901</v>
      </c>
      <c r="S48" s="220">
        <f t="shared" si="6"/>
        <v>-14722163</v>
      </c>
      <c r="T48" s="219">
        <f t="shared" si="6"/>
        <v>-7711031</v>
      </c>
      <c r="U48" s="219">
        <f t="shared" si="6"/>
        <v>-9543721</v>
      </c>
      <c r="V48" s="220">
        <f t="shared" si="6"/>
        <v>-31976915</v>
      </c>
      <c r="W48" s="220">
        <f t="shared" si="6"/>
        <v>211476420</v>
      </c>
      <c r="X48" s="220">
        <f t="shared" si="6"/>
        <v>100857721</v>
      </c>
      <c r="Y48" s="220">
        <f t="shared" si="6"/>
        <v>110618699</v>
      </c>
      <c r="Z48" s="221">
        <f>+IF(X48&lt;&gt;0,+(Y48/X48)*100,0)</f>
        <v>109.6779680357838</v>
      </c>
      <c r="AA48" s="222">
        <f>SUM(AA46:AA47)</f>
        <v>129236252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9517656</v>
      </c>
      <c r="D5" s="153">
        <f>SUM(D6:D8)</f>
        <v>0</v>
      </c>
      <c r="E5" s="154">
        <f t="shared" si="0"/>
        <v>21650000</v>
      </c>
      <c r="F5" s="100">
        <f t="shared" si="0"/>
        <v>35968341</v>
      </c>
      <c r="G5" s="100">
        <f t="shared" si="0"/>
        <v>0</v>
      </c>
      <c r="H5" s="100">
        <f t="shared" si="0"/>
        <v>169718</v>
      </c>
      <c r="I5" s="100">
        <f t="shared" si="0"/>
        <v>2749085</v>
      </c>
      <c r="J5" s="100">
        <f t="shared" si="0"/>
        <v>2918803</v>
      </c>
      <c r="K5" s="100">
        <f t="shared" si="0"/>
        <v>1918751</v>
      </c>
      <c r="L5" s="100">
        <f t="shared" si="0"/>
        <v>4271345</v>
      </c>
      <c r="M5" s="100">
        <f t="shared" si="0"/>
        <v>5557816</v>
      </c>
      <c r="N5" s="100">
        <f t="shared" si="0"/>
        <v>11747912</v>
      </c>
      <c r="O5" s="100">
        <f t="shared" si="0"/>
        <v>0</v>
      </c>
      <c r="P5" s="100">
        <f t="shared" si="0"/>
        <v>169718</v>
      </c>
      <c r="Q5" s="100">
        <f t="shared" si="0"/>
        <v>12185966</v>
      </c>
      <c r="R5" s="100">
        <f t="shared" si="0"/>
        <v>12355684</v>
      </c>
      <c r="S5" s="100">
        <f t="shared" si="0"/>
        <v>636103</v>
      </c>
      <c r="T5" s="100">
        <f t="shared" si="0"/>
        <v>0</v>
      </c>
      <c r="U5" s="100">
        <f t="shared" si="0"/>
        <v>2498397</v>
      </c>
      <c r="V5" s="100">
        <f t="shared" si="0"/>
        <v>3134500</v>
      </c>
      <c r="W5" s="100">
        <f t="shared" si="0"/>
        <v>30156899</v>
      </c>
      <c r="X5" s="100">
        <f t="shared" si="0"/>
        <v>21650000</v>
      </c>
      <c r="Y5" s="100">
        <f t="shared" si="0"/>
        <v>8506899</v>
      </c>
      <c r="Z5" s="137">
        <f>+IF(X5&lt;&gt;0,+(Y5/X5)*100,0)</f>
        <v>39.292836027713626</v>
      </c>
      <c r="AA5" s="153">
        <f>SUM(AA6:AA8)</f>
        <v>35968341</v>
      </c>
    </row>
    <row r="6" spans="1:27" ht="12.75">
      <c r="A6" s="138" t="s">
        <v>75</v>
      </c>
      <c r="B6" s="136"/>
      <c r="C6" s="155">
        <v>1670</v>
      </c>
      <c r="D6" s="155"/>
      <c r="E6" s="156">
        <v>150000</v>
      </c>
      <c r="F6" s="60">
        <v>80000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114923</v>
      </c>
      <c r="R6" s="60">
        <v>114923</v>
      </c>
      <c r="S6" s="60"/>
      <c r="T6" s="60"/>
      <c r="U6" s="60"/>
      <c r="V6" s="60"/>
      <c r="W6" s="60">
        <v>114923</v>
      </c>
      <c r="X6" s="60">
        <v>150000</v>
      </c>
      <c r="Y6" s="60">
        <v>-35077</v>
      </c>
      <c r="Z6" s="140">
        <v>-23.38</v>
      </c>
      <c r="AA6" s="62">
        <v>80000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9515986</v>
      </c>
      <c r="D8" s="155"/>
      <c r="E8" s="156">
        <v>21500000</v>
      </c>
      <c r="F8" s="60">
        <v>35888341</v>
      </c>
      <c r="G8" s="60"/>
      <c r="H8" s="60">
        <v>169718</v>
      </c>
      <c r="I8" s="60">
        <v>2749085</v>
      </c>
      <c r="J8" s="60">
        <v>2918803</v>
      </c>
      <c r="K8" s="60">
        <v>1918751</v>
      </c>
      <c r="L8" s="60">
        <v>4271345</v>
      </c>
      <c r="M8" s="60">
        <v>5557816</v>
      </c>
      <c r="N8" s="60">
        <v>11747912</v>
      </c>
      <c r="O8" s="60"/>
      <c r="P8" s="60">
        <v>169718</v>
      </c>
      <c r="Q8" s="60">
        <v>12071043</v>
      </c>
      <c r="R8" s="60">
        <v>12240761</v>
      </c>
      <c r="S8" s="60">
        <v>636103</v>
      </c>
      <c r="T8" s="60"/>
      <c r="U8" s="60">
        <v>2498397</v>
      </c>
      <c r="V8" s="60">
        <v>3134500</v>
      </c>
      <c r="W8" s="60">
        <v>30041976</v>
      </c>
      <c r="X8" s="60">
        <v>21500000</v>
      </c>
      <c r="Y8" s="60">
        <v>8541976</v>
      </c>
      <c r="Z8" s="140">
        <v>39.73</v>
      </c>
      <c r="AA8" s="62">
        <v>35888341</v>
      </c>
    </row>
    <row r="9" spans="1:27" ht="12.75">
      <c r="A9" s="135" t="s">
        <v>78</v>
      </c>
      <c r="B9" s="136"/>
      <c r="C9" s="153">
        <f aca="true" t="shared" si="1" ref="C9:Y9">SUM(C10:C14)</f>
        <v>19144217</v>
      </c>
      <c r="D9" s="153">
        <f>SUM(D10:D14)</f>
        <v>0</v>
      </c>
      <c r="E9" s="154">
        <f t="shared" si="1"/>
        <v>46277000</v>
      </c>
      <c r="F9" s="100">
        <f t="shared" si="1"/>
        <v>59114902</v>
      </c>
      <c r="G9" s="100">
        <f t="shared" si="1"/>
        <v>1666439</v>
      </c>
      <c r="H9" s="100">
        <f t="shared" si="1"/>
        <v>1146869</v>
      </c>
      <c r="I9" s="100">
        <f t="shared" si="1"/>
        <v>389068</v>
      </c>
      <c r="J9" s="100">
        <f t="shared" si="1"/>
        <v>3202376</v>
      </c>
      <c r="K9" s="100">
        <f t="shared" si="1"/>
        <v>1079766</v>
      </c>
      <c r="L9" s="100">
        <f t="shared" si="1"/>
        <v>7942302</v>
      </c>
      <c r="M9" s="100">
        <f t="shared" si="1"/>
        <v>1526266</v>
      </c>
      <c r="N9" s="100">
        <f t="shared" si="1"/>
        <v>10548334</v>
      </c>
      <c r="O9" s="100">
        <f t="shared" si="1"/>
        <v>4448130</v>
      </c>
      <c r="P9" s="100">
        <f t="shared" si="1"/>
        <v>425758</v>
      </c>
      <c r="Q9" s="100">
        <f t="shared" si="1"/>
        <v>9517792</v>
      </c>
      <c r="R9" s="100">
        <f t="shared" si="1"/>
        <v>14391680</v>
      </c>
      <c r="S9" s="100">
        <f t="shared" si="1"/>
        <v>3385633</v>
      </c>
      <c r="T9" s="100">
        <f t="shared" si="1"/>
        <v>4820057</v>
      </c>
      <c r="U9" s="100">
        <f t="shared" si="1"/>
        <v>11355397</v>
      </c>
      <c r="V9" s="100">
        <f t="shared" si="1"/>
        <v>19561087</v>
      </c>
      <c r="W9" s="100">
        <f t="shared" si="1"/>
        <v>47703477</v>
      </c>
      <c r="X9" s="100">
        <f t="shared" si="1"/>
        <v>46277000</v>
      </c>
      <c r="Y9" s="100">
        <f t="shared" si="1"/>
        <v>1426477</v>
      </c>
      <c r="Z9" s="137">
        <f>+IF(X9&lt;&gt;0,+(Y9/X9)*100,0)</f>
        <v>3.0824750956198543</v>
      </c>
      <c r="AA9" s="102">
        <f>SUM(AA10:AA14)</f>
        <v>59114902</v>
      </c>
    </row>
    <row r="10" spans="1:27" ht="12.75">
      <c r="A10" s="138" t="s">
        <v>79</v>
      </c>
      <c r="B10" s="136"/>
      <c r="C10" s="155">
        <v>9361485</v>
      </c>
      <c r="D10" s="155"/>
      <c r="E10" s="156">
        <v>33947499</v>
      </c>
      <c r="F10" s="60">
        <v>32319538</v>
      </c>
      <c r="G10" s="60"/>
      <c r="H10" s="60">
        <v>1146869</v>
      </c>
      <c r="I10" s="60">
        <v>389068</v>
      </c>
      <c r="J10" s="60">
        <v>1535937</v>
      </c>
      <c r="K10" s="60">
        <v>560612</v>
      </c>
      <c r="L10" s="60">
        <v>3203691</v>
      </c>
      <c r="M10" s="60">
        <v>1526266</v>
      </c>
      <c r="N10" s="60">
        <v>5290569</v>
      </c>
      <c r="O10" s="60">
        <v>4448130</v>
      </c>
      <c r="P10" s="60">
        <v>425758</v>
      </c>
      <c r="Q10" s="60">
        <v>2699153</v>
      </c>
      <c r="R10" s="60">
        <v>7573041</v>
      </c>
      <c r="S10" s="60">
        <v>3385633</v>
      </c>
      <c r="T10" s="60">
        <v>1410245</v>
      </c>
      <c r="U10" s="60">
        <v>7828311</v>
      </c>
      <c r="V10" s="60">
        <v>12624189</v>
      </c>
      <c r="W10" s="60">
        <v>27023736</v>
      </c>
      <c r="X10" s="60">
        <v>33947499</v>
      </c>
      <c r="Y10" s="60">
        <v>-6923763</v>
      </c>
      <c r="Z10" s="140">
        <v>-20.4</v>
      </c>
      <c r="AA10" s="62">
        <v>32319538</v>
      </c>
    </row>
    <row r="11" spans="1:27" ht="12.75">
      <c r="A11" s="138" t="s">
        <v>80</v>
      </c>
      <c r="B11" s="136"/>
      <c r="C11" s="155">
        <v>9782732</v>
      </c>
      <c r="D11" s="155"/>
      <c r="E11" s="156">
        <v>12329501</v>
      </c>
      <c r="F11" s="60">
        <v>26795364</v>
      </c>
      <c r="G11" s="60">
        <v>1666439</v>
      </c>
      <c r="H11" s="60"/>
      <c r="I11" s="60"/>
      <c r="J11" s="60">
        <v>1666439</v>
      </c>
      <c r="K11" s="60">
        <v>519154</v>
      </c>
      <c r="L11" s="60">
        <v>4738611</v>
      </c>
      <c r="M11" s="60"/>
      <c r="N11" s="60">
        <v>5257765</v>
      </c>
      <c r="O11" s="60"/>
      <c r="P11" s="60"/>
      <c r="Q11" s="60">
        <v>6818639</v>
      </c>
      <c r="R11" s="60">
        <v>6818639</v>
      </c>
      <c r="S11" s="60"/>
      <c r="T11" s="60">
        <v>3409812</v>
      </c>
      <c r="U11" s="60">
        <v>3527086</v>
      </c>
      <c r="V11" s="60">
        <v>6936898</v>
      </c>
      <c r="W11" s="60">
        <v>20679741</v>
      </c>
      <c r="X11" s="60">
        <v>12329501</v>
      </c>
      <c r="Y11" s="60">
        <v>8350240</v>
      </c>
      <c r="Z11" s="140">
        <v>67.73</v>
      </c>
      <c r="AA11" s="62">
        <v>26795364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59823334</v>
      </c>
      <c r="D15" s="153">
        <f>SUM(D16:D18)</f>
        <v>0</v>
      </c>
      <c r="E15" s="154">
        <f t="shared" si="2"/>
        <v>48300036</v>
      </c>
      <c r="F15" s="100">
        <f t="shared" si="2"/>
        <v>45522036</v>
      </c>
      <c r="G15" s="100">
        <f t="shared" si="2"/>
        <v>3499202</v>
      </c>
      <c r="H15" s="100">
        <f t="shared" si="2"/>
        <v>0</v>
      </c>
      <c r="I15" s="100">
        <f t="shared" si="2"/>
        <v>11550819</v>
      </c>
      <c r="J15" s="100">
        <f t="shared" si="2"/>
        <v>15050021</v>
      </c>
      <c r="K15" s="100">
        <f t="shared" si="2"/>
        <v>2523379</v>
      </c>
      <c r="L15" s="100">
        <f t="shared" si="2"/>
        <v>3723559</v>
      </c>
      <c r="M15" s="100">
        <f t="shared" si="2"/>
        <v>14587828</v>
      </c>
      <c r="N15" s="100">
        <f t="shared" si="2"/>
        <v>20834766</v>
      </c>
      <c r="O15" s="100">
        <f t="shared" si="2"/>
        <v>0</v>
      </c>
      <c r="P15" s="100">
        <f t="shared" si="2"/>
        <v>0</v>
      </c>
      <c r="Q15" s="100">
        <f t="shared" si="2"/>
        <v>4405345</v>
      </c>
      <c r="R15" s="100">
        <f t="shared" si="2"/>
        <v>4405345</v>
      </c>
      <c r="S15" s="100">
        <f t="shared" si="2"/>
        <v>3964841</v>
      </c>
      <c r="T15" s="100">
        <f t="shared" si="2"/>
        <v>1075548</v>
      </c>
      <c r="U15" s="100">
        <f t="shared" si="2"/>
        <v>2802335</v>
      </c>
      <c r="V15" s="100">
        <f t="shared" si="2"/>
        <v>7842724</v>
      </c>
      <c r="W15" s="100">
        <f t="shared" si="2"/>
        <v>48132856</v>
      </c>
      <c r="X15" s="100">
        <f t="shared" si="2"/>
        <v>48300036</v>
      </c>
      <c r="Y15" s="100">
        <f t="shared" si="2"/>
        <v>-167180</v>
      </c>
      <c r="Z15" s="137">
        <f>+IF(X15&lt;&gt;0,+(Y15/X15)*100,0)</f>
        <v>-0.3461281064055522</v>
      </c>
      <c r="AA15" s="102">
        <f>SUM(AA16:AA18)</f>
        <v>45522036</v>
      </c>
    </row>
    <row r="16" spans="1:27" ht="12.75">
      <c r="A16" s="138" t="s">
        <v>85</v>
      </c>
      <c r="B16" s="136"/>
      <c r="C16" s="155">
        <v>778147</v>
      </c>
      <c r="D16" s="155"/>
      <c r="E16" s="156">
        <v>3000000</v>
      </c>
      <c r="F16" s="60">
        <v>1000000</v>
      </c>
      <c r="G16" s="60"/>
      <c r="H16" s="60"/>
      <c r="I16" s="60">
        <v>98325</v>
      </c>
      <c r="J16" s="60">
        <v>98325</v>
      </c>
      <c r="K16" s="60"/>
      <c r="L16" s="60">
        <v>86845</v>
      </c>
      <c r="M16" s="60"/>
      <c r="N16" s="60">
        <v>86845</v>
      </c>
      <c r="O16" s="60"/>
      <c r="P16" s="60"/>
      <c r="Q16" s="60"/>
      <c r="R16" s="60"/>
      <c r="S16" s="60"/>
      <c r="T16" s="60">
        <v>1075548</v>
      </c>
      <c r="U16" s="60"/>
      <c r="V16" s="60">
        <v>1075548</v>
      </c>
      <c r="W16" s="60">
        <v>1260718</v>
      </c>
      <c r="X16" s="60">
        <v>3000000</v>
      </c>
      <c r="Y16" s="60">
        <v>-1739282</v>
      </c>
      <c r="Z16" s="140">
        <v>-57.98</v>
      </c>
      <c r="AA16" s="62">
        <v>1000000</v>
      </c>
    </row>
    <row r="17" spans="1:27" ht="12.75">
      <c r="A17" s="138" t="s">
        <v>86</v>
      </c>
      <c r="B17" s="136"/>
      <c r="C17" s="155">
        <v>59045187</v>
      </c>
      <c r="D17" s="155"/>
      <c r="E17" s="156">
        <v>45300036</v>
      </c>
      <c r="F17" s="60">
        <v>44522036</v>
      </c>
      <c r="G17" s="60">
        <v>3499202</v>
      </c>
      <c r="H17" s="60"/>
      <c r="I17" s="60">
        <v>11452494</v>
      </c>
      <c r="J17" s="60">
        <v>14951696</v>
      </c>
      <c r="K17" s="60">
        <v>2523379</v>
      </c>
      <c r="L17" s="60">
        <v>3636714</v>
      </c>
      <c r="M17" s="60">
        <v>14587828</v>
      </c>
      <c r="N17" s="60">
        <v>20747921</v>
      </c>
      <c r="O17" s="60"/>
      <c r="P17" s="60"/>
      <c r="Q17" s="60">
        <v>4405345</v>
      </c>
      <c r="R17" s="60">
        <v>4405345</v>
      </c>
      <c r="S17" s="60">
        <v>3964841</v>
      </c>
      <c r="T17" s="60"/>
      <c r="U17" s="60">
        <v>2802335</v>
      </c>
      <c r="V17" s="60">
        <v>6767176</v>
      </c>
      <c r="W17" s="60">
        <v>46872138</v>
      </c>
      <c r="X17" s="60">
        <v>45300036</v>
      </c>
      <c r="Y17" s="60">
        <v>1572102</v>
      </c>
      <c r="Z17" s="140">
        <v>3.47</v>
      </c>
      <c r="AA17" s="62">
        <v>44522036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19630700</v>
      </c>
      <c r="F19" s="100">
        <f t="shared" si="3"/>
        <v>18630700</v>
      </c>
      <c r="G19" s="100">
        <f t="shared" si="3"/>
        <v>1913221</v>
      </c>
      <c r="H19" s="100">
        <f t="shared" si="3"/>
        <v>1394040</v>
      </c>
      <c r="I19" s="100">
        <f t="shared" si="3"/>
        <v>3342322</v>
      </c>
      <c r="J19" s="100">
        <f t="shared" si="3"/>
        <v>6649583</v>
      </c>
      <c r="K19" s="100">
        <f t="shared" si="3"/>
        <v>0</v>
      </c>
      <c r="L19" s="100">
        <f t="shared" si="3"/>
        <v>322332</v>
      </c>
      <c r="M19" s="100">
        <f t="shared" si="3"/>
        <v>2617879</v>
      </c>
      <c r="N19" s="100">
        <f t="shared" si="3"/>
        <v>2940211</v>
      </c>
      <c r="O19" s="100">
        <f t="shared" si="3"/>
        <v>0</v>
      </c>
      <c r="P19" s="100">
        <f t="shared" si="3"/>
        <v>0</v>
      </c>
      <c r="Q19" s="100">
        <f t="shared" si="3"/>
        <v>2970346</v>
      </c>
      <c r="R19" s="100">
        <f t="shared" si="3"/>
        <v>2970346</v>
      </c>
      <c r="S19" s="100">
        <f t="shared" si="3"/>
        <v>1684844</v>
      </c>
      <c r="T19" s="100">
        <f t="shared" si="3"/>
        <v>0</v>
      </c>
      <c r="U19" s="100">
        <f t="shared" si="3"/>
        <v>8497526</v>
      </c>
      <c r="V19" s="100">
        <f t="shared" si="3"/>
        <v>10182370</v>
      </c>
      <c r="W19" s="100">
        <f t="shared" si="3"/>
        <v>22742510</v>
      </c>
      <c r="X19" s="100">
        <f t="shared" si="3"/>
        <v>19630700</v>
      </c>
      <c r="Y19" s="100">
        <f t="shared" si="3"/>
        <v>3111810</v>
      </c>
      <c r="Z19" s="137">
        <f>+IF(X19&lt;&gt;0,+(Y19/X19)*100,0)</f>
        <v>15.851752611980215</v>
      </c>
      <c r="AA19" s="102">
        <f>SUM(AA20:AA23)</f>
        <v>18630700</v>
      </c>
    </row>
    <row r="20" spans="1:27" ht="12.75">
      <c r="A20" s="138" t="s">
        <v>89</v>
      </c>
      <c r="B20" s="136"/>
      <c r="C20" s="155"/>
      <c r="D20" s="155"/>
      <c r="E20" s="156">
        <v>19630700</v>
      </c>
      <c r="F20" s="60">
        <v>18630700</v>
      </c>
      <c r="G20" s="60">
        <v>1913221</v>
      </c>
      <c r="H20" s="60">
        <v>1394040</v>
      </c>
      <c r="I20" s="60">
        <v>2032351</v>
      </c>
      <c r="J20" s="60">
        <v>5339612</v>
      </c>
      <c r="K20" s="60"/>
      <c r="L20" s="60">
        <v>322332</v>
      </c>
      <c r="M20" s="60">
        <v>1240537</v>
      </c>
      <c r="N20" s="60">
        <v>1562869</v>
      </c>
      <c r="O20" s="60"/>
      <c r="P20" s="60"/>
      <c r="Q20" s="60">
        <v>2970346</v>
      </c>
      <c r="R20" s="60">
        <v>2970346</v>
      </c>
      <c r="S20" s="60">
        <v>1684844</v>
      </c>
      <c r="T20" s="60"/>
      <c r="U20" s="60">
        <v>6984164</v>
      </c>
      <c r="V20" s="60">
        <v>8669008</v>
      </c>
      <c r="W20" s="60">
        <v>18541835</v>
      </c>
      <c r="X20" s="60">
        <v>19630700</v>
      </c>
      <c r="Y20" s="60">
        <v>-1088865</v>
      </c>
      <c r="Z20" s="140">
        <v>-5.55</v>
      </c>
      <c r="AA20" s="62">
        <v>18630700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>
        <v>1309971</v>
      </c>
      <c r="J23" s="60">
        <v>1309971</v>
      </c>
      <c r="K23" s="60"/>
      <c r="L23" s="60"/>
      <c r="M23" s="60">
        <v>1377342</v>
      </c>
      <c r="N23" s="60">
        <v>1377342</v>
      </c>
      <c r="O23" s="60"/>
      <c r="P23" s="60"/>
      <c r="Q23" s="60"/>
      <c r="R23" s="60"/>
      <c r="S23" s="60"/>
      <c r="T23" s="60"/>
      <c r="U23" s="60">
        <v>1513362</v>
      </c>
      <c r="V23" s="60">
        <v>1513362</v>
      </c>
      <c r="W23" s="60">
        <v>4200675</v>
      </c>
      <c r="X23" s="60"/>
      <c r="Y23" s="60">
        <v>4200675</v>
      </c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88485207</v>
      </c>
      <c r="D25" s="217">
        <f>+D5+D9+D15+D19+D24</f>
        <v>0</v>
      </c>
      <c r="E25" s="230">
        <f t="shared" si="4"/>
        <v>135857736</v>
      </c>
      <c r="F25" s="219">
        <f t="shared" si="4"/>
        <v>159235979</v>
      </c>
      <c r="G25" s="219">
        <f t="shared" si="4"/>
        <v>7078862</v>
      </c>
      <c r="H25" s="219">
        <f t="shared" si="4"/>
        <v>2710627</v>
      </c>
      <c r="I25" s="219">
        <f t="shared" si="4"/>
        <v>18031294</v>
      </c>
      <c r="J25" s="219">
        <f t="shared" si="4"/>
        <v>27820783</v>
      </c>
      <c r="K25" s="219">
        <f t="shared" si="4"/>
        <v>5521896</v>
      </c>
      <c r="L25" s="219">
        <f t="shared" si="4"/>
        <v>16259538</v>
      </c>
      <c r="M25" s="219">
        <f t="shared" si="4"/>
        <v>24289789</v>
      </c>
      <c r="N25" s="219">
        <f t="shared" si="4"/>
        <v>46071223</v>
      </c>
      <c r="O25" s="219">
        <f t="shared" si="4"/>
        <v>4448130</v>
      </c>
      <c r="P25" s="219">
        <f t="shared" si="4"/>
        <v>595476</v>
      </c>
      <c r="Q25" s="219">
        <f t="shared" si="4"/>
        <v>29079449</v>
      </c>
      <c r="R25" s="219">
        <f t="shared" si="4"/>
        <v>34123055</v>
      </c>
      <c r="S25" s="219">
        <f t="shared" si="4"/>
        <v>9671421</v>
      </c>
      <c r="T25" s="219">
        <f t="shared" si="4"/>
        <v>5895605</v>
      </c>
      <c r="U25" s="219">
        <f t="shared" si="4"/>
        <v>25153655</v>
      </c>
      <c r="V25" s="219">
        <f t="shared" si="4"/>
        <v>40720681</v>
      </c>
      <c r="W25" s="219">
        <f t="shared" si="4"/>
        <v>148735742</v>
      </c>
      <c r="X25" s="219">
        <f t="shared" si="4"/>
        <v>135857736</v>
      </c>
      <c r="Y25" s="219">
        <f t="shared" si="4"/>
        <v>12878006</v>
      </c>
      <c r="Z25" s="231">
        <f>+IF(X25&lt;&gt;0,+(Y25/X25)*100,0)</f>
        <v>9.479037689837552</v>
      </c>
      <c r="AA25" s="232">
        <f>+AA5+AA9+AA15+AA19+AA24</f>
        <v>159235979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67769529</v>
      </c>
      <c r="D28" s="155"/>
      <c r="E28" s="156">
        <v>88660000</v>
      </c>
      <c r="F28" s="60">
        <v>107866684</v>
      </c>
      <c r="G28" s="60">
        <v>4865368</v>
      </c>
      <c r="H28" s="60"/>
      <c r="I28" s="60">
        <v>11270760</v>
      </c>
      <c r="J28" s="60">
        <v>16136128</v>
      </c>
      <c r="K28" s="60">
        <v>3304670</v>
      </c>
      <c r="L28" s="60">
        <v>10725158</v>
      </c>
      <c r="M28" s="60">
        <v>17860996</v>
      </c>
      <c r="N28" s="60">
        <v>31890824</v>
      </c>
      <c r="O28" s="60">
        <v>4225141</v>
      </c>
      <c r="P28" s="60"/>
      <c r="Q28" s="60">
        <v>16001819</v>
      </c>
      <c r="R28" s="60">
        <v>20226960</v>
      </c>
      <c r="S28" s="60">
        <v>9035318</v>
      </c>
      <c r="T28" s="60">
        <v>4820057</v>
      </c>
      <c r="U28" s="60">
        <v>19082382</v>
      </c>
      <c r="V28" s="60">
        <v>32937757</v>
      </c>
      <c r="W28" s="60">
        <v>101191669</v>
      </c>
      <c r="X28" s="60">
        <v>88660000</v>
      </c>
      <c r="Y28" s="60">
        <v>12531669</v>
      </c>
      <c r="Z28" s="140">
        <v>14.13</v>
      </c>
      <c r="AA28" s="155">
        <v>107866684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67769529</v>
      </c>
      <c r="D32" s="210">
        <f>SUM(D28:D31)</f>
        <v>0</v>
      </c>
      <c r="E32" s="211">
        <f t="shared" si="5"/>
        <v>88660000</v>
      </c>
      <c r="F32" s="77">
        <f t="shared" si="5"/>
        <v>107866684</v>
      </c>
      <c r="G32" s="77">
        <f t="shared" si="5"/>
        <v>4865368</v>
      </c>
      <c r="H32" s="77">
        <f t="shared" si="5"/>
        <v>0</v>
      </c>
      <c r="I32" s="77">
        <f t="shared" si="5"/>
        <v>11270760</v>
      </c>
      <c r="J32" s="77">
        <f t="shared" si="5"/>
        <v>16136128</v>
      </c>
      <c r="K32" s="77">
        <f t="shared" si="5"/>
        <v>3304670</v>
      </c>
      <c r="L32" s="77">
        <f t="shared" si="5"/>
        <v>10725158</v>
      </c>
      <c r="M32" s="77">
        <f t="shared" si="5"/>
        <v>17860996</v>
      </c>
      <c r="N32" s="77">
        <f t="shared" si="5"/>
        <v>31890824</v>
      </c>
      <c r="O32" s="77">
        <f t="shared" si="5"/>
        <v>4225141</v>
      </c>
      <c r="P32" s="77">
        <f t="shared" si="5"/>
        <v>0</v>
      </c>
      <c r="Q32" s="77">
        <f t="shared" si="5"/>
        <v>16001819</v>
      </c>
      <c r="R32" s="77">
        <f t="shared" si="5"/>
        <v>20226960</v>
      </c>
      <c r="S32" s="77">
        <f t="shared" si="5"/>
        <v>9035318</v>
      </c>
      <c r="T32" s="77">
        <f t="shared" si="5"/>
        <v>4820057</v>
      </c>
      <c r="U32" s="77">
        <f t="shared" si="5"/>
        <v>19082382</v>
      </c>
      <c r="V32" s="77">
        <f t="shared" si="5"/>
        <v>32937757</v>
      </c>
      <c r="W32" s="77">
        <f t="shared" si="5"/>
        <v>101191669</v>
      </c>
      <c r="X32" s="77">
        <f t="shared" si="5"/>
        <v>88660000</v>
      </c>
      <c r="Y32" s="77">
        <f t="shared" si="5"/>
        <v>12531669</v>
      </c>
      <c r="Z32" s="212">
        <f>+IF(X32&lt;&gt;0,+(Y32/X32)*100,0)</f>
        <v>14.134524024362735</v>
      </c>
      <c r="AA32" s="79">
        <f>SUM(AA28:AA31)</f>
        <v>107866684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20715678</v>
      </c>
      <c r="D35" s="155"/>
      <c r="E35" s="156">
        <v>47197736</v>
      </c>
      <c r="F35" s="60">
        <v>51369295</v>
      </c>
      <c r="G35" s="60">
        <v>2213494</v>
      </c>
      <c r="H35" s="60">
        <v>2710627</v>
      </c>
      <c r="I35" s="60">
        <v>6760534</v>
      </c>
      <c r="J35" s="60">
        <v>11684655</v>
      </c>
      <c r="K35" s="60">
        <v>2217226</v>
      </c>
      <c r="L35" s="60">
        <v>5534380</v>
      </c>
      <c r="M35" s="60">
        <v>6428793</v>
      </c>
      <c r="N35" s="60">
        <v>14180399</v>
      </c>
      <c r="O35" s="60">
        <v>222989</v>
      </c>
      <c r="P35" s="60">
        <v>595476</v>
      </c>
      <c r="Q35" s="60">
        <v>13077630</v>
      </c>
      <c r="R35" s="60">
        <v>13896095</v>
      </c>
      <c r="S35" s="60">
        <v>636103</v>
      </c>
      <c r="T35" s="60">
        <v>1075548</v>
      </c>
      <c r="U35" s="60">
        <v>6071273</v>
      </c>
      <c r="V35" s="60">
        <v>7782924</v>
      </c>
      <c r="W35" s="60">
        <v>47544073</v>
      </c>
      <c r="X35" s="60">
        <v>47197700</v>
      </c>
      <c r="Y35" s="60">
        <v>346373</v>
      </c>
      <c r="Z35" s="140">
        <v>0.73</v>
      </c>
      <c r="AA35" s="62">
        <v>51369295</v>
      </c>
    </row>
    <row r="36" spans="1:27" ht="12.75">
      <c r="A36" s="238" t="s">
        <v>139</v>
      </c>
      <c r="B36" s="149"/>
      <c r="C36" s="222">
        <f aca="true" t="shared" si="6" ref="C36:Y36">SUM(C32:C35)</f>
        <v>88485207</v>
      </c>
      <c r="D36" s="222">
        <f>SUM(D32:D35)</f>
        <v>0</v>
      </c>
      <c r="E36" s="218">
        <f t="shared" si="6"/>
        <v>135857736</v>
      </c>
      <c r="F36" s="220">
        <f t="shared" si="6"/>
        <v>159235979</v>
      </c>
      <c r="G36" s="220">
        <f t="shared" si="6"/>
        <v>7078862</v>
      </c>
      <c r="H36" s="220">
        <f t="shared" si="6"/>
        <v>2710627</v>
      </c>
      <c r="I36" s="220">
        <f t="shared" si="6"/>
        <v>18031294</v>
      </c>
      <c r="J36" s="220">
        <f t="shared" si="6"/>
        <v>27820783</v>
      </c>
      <c r="K36" s="220">
        <f t="shared" si="6"/>
        <v>5521896</v>
      </c>
      <c r="L36" s="220">
        <f t="shared" si="6"/>
        <v>16259538</v>
      </c>
      <c r="M36" s="220">
        <f t="shared" si="6"/>
        <v>24289789</v>
      </c>
      <c r="N36" s="220">
        <f t="shared" si="6"/>
        <v>46071223</v>
      </c>
      <c r="O36" s="220">
        <f t="shared" si="6"/>
        <v>4448130</v>
      </c>
      <c r="P36" s="220">
        <f t="shared" si="6"/>
        <v>595476</v>
      </c>
      <c r="Q36" s="220">
        <f t="shared" si="6"/>
        <v>29079449</v>
      </c>
      <c r="R36" s="220">
        <f t="shared" si="6"/>
        <v>34123055</v>
      </c>
      <c r="S36" s="220">
        <f t="shared" si="6"/>
        <v>9671421</v>
      </c>
      <c r="T36" s="220">
        <f t="shared" si="6"/>
        <v>5895605</v>
      </c>
      <c r="U36" s="220">
        <f t="shared" si="6"/>
        <v>25153655</v>
      </c>
      <c r="V36" s="220">
        <f t="shared" si="6"/>
        <v>40720681</v>
      </c>
      <c r="W36" s="220">
        <f t="shared" si="6"/>
        <v>148735742</v>
      </c>
      <c r="X36" s="220">
        <f t="shared" si="6"/>
        <v>135857700</v>
      </c>
      <c r="Y36" s="220">
        <f t="shared" si="6"/>
        <v>12878042</v>
      </c>
      <c r="Z36" s="221">
        <f>+IF(X36&lt;&gt;0,+(Y36/X36)*100,0)</f>
        <v>9.479066699936773</v>
      </c>
      <c r="AA36" s="239">
        <f>SUM(AA32:AA35)</f>
        <v>159235979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150319082</v>
      </c>
      <c r="D6" s="155"/>
      <c r="E6" s="59">
        <v>48960000</v>
      </c>
      <c r="F6" s="60">
        <v>48960000</v>
      </c>
      <c r="G6" s="60">
        <v>247228220</v>
      </c>
      <c r="H6" s="60">
        <v>239650301</v>
      </c>
      <c r="I6" s="60">
        <v>229205472</v>
      </c>
      <c r="J6" s="60">
        <v>229205472</v>
      </c>
      <c r="K6" s="60">
        <v>195529114</v>
      </c>
      <c r="L6" s="60">
        <v>259734760</v>
      </c>
      <c r="M6" s="60">
        <v>224987362</v>
      </c>
      <c r="N6" s="60">
        <v>224987362</v>
      </c>
      <c r="O6" s="60">
        <v>209628003</v>
      </c>
      <c r="P6" s="60">
        <v>206237694</v>
      </c>
      <c r="Q6" s="60">
        <v>244338546</v>
      </c>
      <c r="R6" s="60">
        <v>244338546</v>
      </c>
      <c r="S6" s="60">
        <v>220386386</v>
      </c>
      <c r="T6" s="60">
        <v>206618549</v>
      </c>
      <c r="U6" s="60">
        <v>179741377</v>
      </c>
      <c r="V6" s="60">
        <v>179741377</v>
      </c>
      <c r="W6" s="60">
        <v>179741377</v>
      </c>
      <c r="X6" s="60">
        <v>48960000</v>
      </c>
      <c r="Y6" s="60">
        <v>130781377</v>
      </c>
      <c r="Z6" s="140">
        <v>267.12</v>
      </c>
      <c r="AA6" s="62">
        <v>48960000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28919721</v>
      </c>
      <c r="D8" s="155"/>
      <c r="E8" s="59">
        <v>34793000</v>
      </c>
      <c r="F8" s="60">
        <v>34793000</v>
      </c>
      <c r="G8" s="60">
        <v>201267999</v>
      </c>
      <c r="H8" s="60">
        <v>80054989</v>
      </c>
      <c r="I8" s="60">
        <v>78042213</v>
      </c>
      <c r="J8" s="60">
        <v>78042213</v>
      </c>
      <c r="K8" s="60">
        <v>96974203</v>
      </c>
      <c r="L8" s="60">
        <v>37668184</v>
      </c>
      <c r="M8" s="60">
        <v>44386320</v>
      </c>
      <c r="N8" s="60">
        <v>44386320</v>
      </c>
      <c r="O8" s="60">
        <v>50682537</v>
      </c>
      <c r="P8" s="60">
        <v>53854310</v>
      </c>
      <c r="Q8" s="60">
        <v>13201215</v>
      </c>
      <c r="R8" s="60">
        <v>13201215</v>
      </c>
      <c r="S8" s="60">
        <v>21605703</v>
      </c>
      <c r="T8" s="60">
        <v>29517069</v>
      </c>
      <c r="U8" s="60">
        <v>51595975</v>
      </c>
      <c r="V8" s="60">
        <v>51595975</v>
      </c>
      <c r="W8" s="60">
        <v>51595975</v>
      </c>
      <c r="X8" s="60">
        <v>34793000</v>
      </c>
      <c r="Y8" s="60">
        <v>16802975</v>
      </c>
      <c r="Z8" s="140">
        <v>48.29</v>
      </c>
      <c r="AA8" s="62">
        <v>34793000</v>
      </c>
    </row>
    <row r="9" spans="1:27" ht="12.75">
      <c r="A9" s="249" t="s">
        <v>146</v>
      </c>
      <c r="B9" s="182"/>
      <c r="C9" s="155">
        <v>18491316</v>
      </c>
      <c r="D9" s="155"/>
      <c r="E9" s="59">
        <v>20400000</v>
      </c>
      <c r="F9" s="60">
        <v>20400000</v>
      </c>
      <c r="G9" s="60">
        <v>86015144</v>
      </c>
      <c r="H9" s="60">
        <v>34309281</v>
      </c>
      <c r="I9" s="60">
        <v>33446662</v>
      </c>
      <c r="J9" s="60">
        <v>33446662</v>
      </c>
      <c r="K9" s="60">
        <v>41560373</v>
      </c>
      <c r="L9" s="60">
        <v>16143507</v>
      </c>
      <c r="M9" s="60">
        <v>19022708</v>
      </c>
      <c r="N9" s="60">
        <v>19022708</v>
      </c>
      <c r="O9" s="60">
        <v>21721087</v>
      </c>
      <c r="P9" s="60">
        <v>23080418</v>
      </c>
      <c r="Q9" s="60">
        <v>5657664</v>
      </c>
      <c r="R9" s="60">
        <v>5657664</v>
      </c>
      <c r="S9" s="60">
        <v>9259587</v>
      </c>
      <c r="T9" s="60">
        <v>12650173</v>
      </c>
      <c r="U9" s="60">
        <v>22112560</v>
      </c>
      <c r="V9" s="60">
        <v>22112560</v>
      </c>
      <c r="W9" s="60">
        <v>22112560</v>
      </c>
      <c r="X9" s="60">
        <v>20400000</v>
      </c>
      <c r="Y9" s="60">
        <v>1712560</v>
      </c>
      <c r="Z9" s="140">
        <v>8.39</v>
      </c>
      <c r="AA9" s="62">
        <v>20400000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1436620</v>
      </c>
      <c r="D11" s="155"/>
      <c r="E11" s="59">
        <v>2550000</v>
      </c>
      <c r="F11" s="60">
        <v>2550000</v>
      </c>
      <c r="G11" s="60">
        <v>2584626</v>
      </c>
      <c r="H11" s="60">
        <v>1438787</v>
      </c>
      <c r="I11" s="60">
        <v>1441787</v>
      </c>
      <c r="J11" s="60">
        <v>1441787</v>
      </c>
      <c r="K11" s="60">
        <v>1459675</v>
      </c>
      <c r="L11" s="60">
        <v>1645869</v>
      </c>
      <c r="M11" s="60">
        <v>1851313</v>
      </c>
      <c r="N11" s="60">
        <v>1851313</v>
      </c>
      <c r="O11" s="60">
        <v>2283478</v>
      </c>
      <c r="P11" s="60">
        <v>2512064</v>
      </c>
      <c r="Q11" s="60">
        <v>2677688</v>
      </c>
      <c r="R11" s="60">
        <v>2677688</v>
      </c>
      <c r="S11" s="60">
        <v>2677688</v>
      </c>
      <c r="T11" s="60">
        <v>2814450</v>
      </c>
      <c r="U11" s="60">
        <v>3283527</v>
      </c>
      <c r="V11" s="60">
        <v>3283527</v>
      </c>
      <c r="W11" s="60">
        <v>3283527</v>
      </c>
      <c r="X11" s="60">
        <v>2550000</v>
      </c>
      <c r="Y11" s="60">
        <v>733527</v>
      </c>
      <c r="Z11" s="140">
        <v>28.77</v>
      </c>
      <c r="AA11" s="62">
        <v>2550000</v>
      </c>
    </row>
    <row r="12" spans="1:27" ht="12.75">
      <c r="A12" s="250" t="s">
        <v>56</v>
      </c>
      <c r="B12" s="251"/>
      <c r="C12" s="168">
        <f aca="true" t="shared" si="0" ref="C12:Y12">SUM(C6:C11)</f>
        <v>199166739</v>
      </c>
      <c r="D12" s="168">
        <f>SUM(D6:D11)</f>
        <v>0</v>
      </c>
      <c r="E12" s="72">
        <f t="shared" si="0"/>
        <v>106703000</v>
      </c>
      <c r="F12" s="73">
        <f t="shared" si="0"/>
        <v>106703000</v>
      </c>
      <c r="G12" s="73">
        <f t="shared" si="0"/>
        <v>537095989</v>
      </c>
      <c r="H12" s="73">
        <f t="shared" si="0"/>
        <v>355453358</v>
      </c>
      <c r="I12" s="73">
        <f t="shared" si="0"/>
        <v>342136134</v>
      </c>
      <c r="J12" s="73">
        <f t="shared" si="0"/>
        <v>342136134</v>
      </c>
      <c r="K12" s="73">
        <f t="shared" si="0"/>
        <v>335523365</v>
      </c>
      <c r="L12" s="73">
        <f t="shared" si="0"/>
        <v>315192320</v>
      </c>
      <c r="M12" s="73">
        <f t="shared" si="0"/>
        <v>290247703</v>
      </c>
      <c r="N12" s="73">
        <f t="shared" si="0"/>
        <v>290247703</v>
      </c>
      <c r="O12" s="73">
        <f t="shared" si="0"/>
        <v>284315105</v>
      </c>
      <c r="P12" s="73">
        <f t="shared" si="0"/>
        <v>285684486</v>
      </c>
      <c r="Q12" s="73">
        <f t="shared" si="0"/>
        <v>265875113</v>
      </c>
      <c r="R12" s="73">
        <f t="shared" si="0"/>
        <v>265875113</v>
      </c>
      <c r="S12" s="73">
        <f t="shared" si="0"/>
        <v>253929364</v>
      </c>
      <c r="T12" s="73">
        <f t="shared" si="0"/>
        <v>251600241</v>
      </c>
      <c r="U12" s="73">
        <f t="shared" si="0"/>
        <v>256733439</v>
      </c>
      <c r="V12" s="73">
        <f t="shared" si="0"/>
        <v>256733439</v>
      </c>
      <c r="W12" s="73">
        <f t="shared" si="0"/>
        <v>256733439</v>
      </c>
      <c r="X12" s="73">
        <f t="shared" si="0"/>
        <v>106703000</v>
      </c>
      <c r="Y12" s="73">
        <f t="shared" si="0"/>
        <v>150030439</v>
      </c>
      <c r="Z12" s="170">
        <f>+IF(X12&lt;&gt;0,+(Y12/X12)*100,0)</f>
        <v>140.605642765433</v>
      </c>
      <c r="AA12" s="74">
        <f>SUM(AA6:AA11)</f>
        <v>106703000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410693809</v>
      </c>
      <c r="D19" s="155"/>
      <c r="E19" s="59">
        <v>382346000</v>
      </c>
      <c r="F19" s="60">
        <v>402346000</v>
      </c>
      <c r="G19" s="60">
        <v>344343581</v>
      </c>
      <c r="H19" s="60">
        <v>493392679</v>
      </c>
      <c r="I19" s="60">
        <v>410693809</v>
      </c>
      <c r="J19" s="60">
        <v>410693809</v>
      </c>
      <c r="K19" s="60">
        <v>410693809</v>
      </c>
      <c r="L19" s="60">
        <v>410693809</v>
      </c>
      <c r="M19" s="60">
        <v>410693809</v>
      </c>
      <c r="N19" s="60">
        <v>410693809</v>
      </c>
      <c r="O19" s="60">
        <v>410693809</v>
      </c>
      <c r="P19" s="60">
        <v>410693809</v>
      </c>
      <c r="Q19" s="60">
        <v>412961498</v>
      </c>
      <c r="R19" s="60">
        <v>412961498</v>
      </c>
      <c r="S19" s="60">
        <v>412961498</v>
      </c>
      <c r="T19" s="60">
        <v>412961498</v>
      </c>
      <c r="U19" s="60">
        <v>412961498</v>
      </c>
      <c r="V19" s="60">
        <v>412961498</v>
      </c>
      <c r="W19" s="60">
        <v>412961498</v>
      </c>
      <c r="X19" s="60">
        <v>402346000</v>
      </c>
      <c r="Y19" s="60">
        <v>10615498</v>
      </c>
      <c r="Z19" s="140">
        <v>2.64</v>
      </c>
      <c r="AA19" s="62">
        <v>402346000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410693809</v>
      </c>
      <c r="D24" s="168">
        <f>SUM(D15:D23)</f>
        <v>0</v>
      </c>
      <c r="E24" s="76">
        <f t="shared" si="1"/>
        <v>382346000</v>
      </c>
      <c r="F24" s="77">
        <f t="shared" si="1"/>
        <v>402346000</v>
      </c>
      <c r="G24" s="77">
        <f t="shared" si="1"/>
        <v>344343581</v>
      </c>
      <c r="H24" s="77">
        <f t="shared" si="1"/>
        <v>493392679</v>
      </c>
      <c r="I24" s="77">
        <f t="shared" si="1"/>
        <v>410693809</v>
      </c>
      <c r="J24" s="77">
        <f t="shared" si="1"/>
        <v>410693809</v>
      </c>
      <c r="K24" s="77">
        <f t="shared" si="1"/>
        <v>410693809</v>
      </c>
      <c r="L24" s="77">
        <f t="shared" si="1"/>
        <v>410693809</v>
      </c>
      <c r="M24" s="77">
        <f t="shared" si="1"/>
        <v>410693809</v>
      </c>
      <c r="N24" s="77">
        <f t="shared" si="1"/>
        <v>410693809</v>
      </c>
      <c r="O24" s="77">
        <f t="shared" si="1"/>
        <v>410693809</v>
      </c>
      <c r="P24" s="77">
        <f t="shared" si="1"/>
        <v>410693809</v>
      </c>
      <c r="Q24" s="77">
        <f t="shared" si="1"/>
        <v>412961498</v>
      </c>
      <c r="R24" s="77">
        <f t="shared" si="1"/>
        <v>412961498</v>
      </c>
      <c r="S24" s="77">
        <f t="shared" si="1"/>
        <v>412961498</v>
      </c>
      <c r="T24" s="77">
        <f t="shared" si="1"/>
        <v>412961498</v>
      </c>
      <c r="U24" s="77">
        <f t="shared" si="1"/>
        <v>412961498</v>
      </c>
      <c r="V24" s="77">
        <f t="shared" si="1"/>
        <v>412961498</v>
      </c>
      <c r="W24" s="77">
        <f t="shared" si="1"/>
        <v>412961498</v>
      </c>
      <c r="X24" s="77">
        <f t="shared" si="1"/>
        <v>402346000</v>
      </c>
      <c r="Y24" s="77">
        <f t="shared" si="1"/>
        <v>10615498</v>
      </c>
      <c r="Z24" s="212">
        <f>+IF(X24&lt;&gt;0,+(Y24/X24)*100,0)</f>
        <v>2.638400282344052</v>
      </c>
      <c r="AA24" s="79">
        <f>SUM(AA15:AA23)</f>
        <v>402346000</v>
      </c>
    </row>
    <row r="25" spans="1:27" ht="12.75">
      <c r="A25" s="250" t="s">
        <v>159</v>
      </c>
      <c r="B25" s="251"/>
      <c r="C25" s="168">
        <f aca="true" t="shared" si="2" ref="C25:Y25">+C12+C24</f>
        <v>609860548</v>
      </c>
      <c r="D25" s="168">
        <f>+D12+D24</f>
        <v>0</v>
      </c>
      <c r="E25" s="72">
        <f t="shared" si="2"/>
        <v>489049000</v>
      </c>
      <c r="F25" s="73">
        <f t="shared" si="2"/>
        <v>509049000</v>
      </c>
      <c r="G25" s="73">
        <f t="shared" si="2"/>
        <v>881439570</v>
      </c>
      <c r="H25" s="73">
        <f t="shared" si="2"/>
        <v>848846037</v>
      </c>
      <c r="I25" s="73">
        <f t="shared" si="2"/>
        <v>752829943</v>
      </c>
      <c r="J25" s="73">
        <f t="shared" si="2"/>
        <v>752829943</v>
      </c>
      <c r="K25" s="73">
        <f t="shared" si="2"/>
        <v>746217174</v>
      </c>
      <c r="L25" s="73">
        <f t="shared" si="2"/>
        <v>725886129</v>
      </c>
      <c r="M25" s="73">
        <f t="shared" si="2"/>
        <v>700941512</v>
      </c>
      <c r="N25" s="73">
        <f t="shared" si="2"/>
        <v>700941512</v>
      </c>
      <c r="O25" s="73">
        <f t="shared" si="2"/>
        <v>695008914</v>
      </c>
      <c r="P25" s="73">
        <f t="shared" si="2"/>
        <v>696378295</v>
      </c>
      <c r="Q25" s="73">
        <f t="shared" si="2"/>
        <v>678836611</v>
      </c>
      <c r="R25" s="73">
        <f t="shared" si="2"/>
        <v>678836611</v>
      </c>
      <c r="S25" s="73">
        <f t="shared" si="2"/>
        <v>666890862</v>
      </c>
      <c r="T25" s="73">
        <f t="shared" si="2"/>
        <v>664561739</v>
      </c>
      <c r="U25" s="73">
        <f t="shared" si="2"/>
        <v>669694937</v>
      </c>
      <c r="V25" s="73">
        <f t="shared" si="2"/>
        <v>669694937</v>
      </c>
      <c r="W25" s="73">
        <f t="shared" si="2"/>
        <v>669694937</v>
      </c>
      <c r="X25" s="73">
        <f t="shared" si="2"/>
        <v>509049000</v>
      </c>
      <c r="Y25" s="73">
        <f t="shared" si="2"/>
        <v>160645937</v>
      </c>
      <c r="Z25" s="170">
        <f>+IF(X25&lt;&gt;0,+(Y25/X25)*100,0)</f>
        <v>31.558049814457938</v>
      </c>
      <c r="AA25" s="74">
        <f>+AA12+AA24</f>
        <v>509049000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50497396</v>
      </c>
      <c r="D32" s="155"/>
      <c r="E32" s="59">
        <v>57739000</v>
      </c>
      <c r="F32" s="60">
        <v>57739000</v>
      </c>
      <c r="G32" s="60">
        <v>335859637</v>
      </c>
      <c r="H32" s="60">
        <v>144073675</v>
      </c>
      <c r="I32" s="60">
        <v>165691804</v>
      </c>
      <c r="J32" s="60">
        <v>165691804</v>
      </c>
      <c r="K32" s="60">
        <v>171984604</v>
      </c>
      <c r="L32" s="60">
        <v>185147182</v>
      </c>
      <c r="M32" s="60">
        <v>189318878</v>
      </c>
      <c r="N32" s="60">
        <v>189318878</v>
      </c>
      <c r="O32" s="60">
        <v>201418551</v>
      </c>
      <c r="P32" s="60">
        <v>212654510</v>
      </c>
      <c r="Q32" s="60">
        <v>236571174</v>
      </c>
      <c r="R32" s="60">
        <v>236571174</v>
      </c>
      <c r="S32" s="60">
        <v>247564067</v>
      </c>
      <c r="T32" s="60">
        <v>257560960</v>
      </c>
      <c r="U32" s="60">
        <v>294528632</v>
      </c>
      <c r="V32" s="60">
        <v>294528632</v>
      </c>
      <c r="W32" s="60">
        <v>294528632</v>
      </c>
      <c r="X32" s="60">
        <v>57739000</v>
      </c>
      <c r="Y32" s="60">
        <v>236789632</v>
      </c>
      <c r="Z32" s="140">
        <v>410.1</v>
      </c>
      <c r="AA32" s="62">
        <v>57739000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50497396</v>
      </c>
      <c r="D34" s="168">
        <f>SUM(D29:D33)</f>
        <v>0</v>
      </c>
      <c r="E34" s="72">
        <f t="shared" si="3"/>
        <v>57739000</v>
      </c>
      <c r="F34" s="73">
        <f t="shared" si="3"/>
        <v>57739000</v>
      </c>
      <c r="G34" s="73">
        <f t="shared" si="3"/>
        <v>335859637</v>
      </c>
      <c r="H34" s="73">
        <f t="shared" si="3"/>
        <v>144073675</v>
      </c>
      <c r="I34" s="73">
        <f t="shared" si="3"/>
        <v>165691804</v>
      </c>
      <c r="J34" s="73">
        <f t="shared" si="3"/>
        <v>165691804</v>
      </c>
      <c r="K34" s="73">
        <f t="shared" si="3"/>
        <v>171984604</v>
      </c>
      <c r="L34" s="73">
        <f t="shared" si="3"/>
        <v>185147182</v>
      </c>
      <c r="M34" s="73">
        <f t="shared" si="3"/>
        <v>189318878</v>
      </c>
      <c r="N34" s="73">
        <f t="shared" si="3"/>
        <v>189318878</v>
      </c>
      <c r="O34" s="73">
        <f t="shared" si="3"/>
        <v>201418551</v>
      </c>
      <c r="P34" s="73">
        <f t="shared" si="3"/>
        <v>212654510</v>
      </c>
      <c r="Q34" s="73">
        <f t="shared" si="3"/>
        <v>236571174</v>
      </c>
      <c r="R34" s="73">
        <f t="shared" si="3"/>
        <v>236571174</v>
      </c>
      <c r="S34" s="73">
        <f t="shared" si="3"/>
        <v>247564067</v>
      </c>
      <c r="T34" s="73">
        <f t="shared" si="3"/>
        <v>257560960</v>
      </c>
      <c r="U34" s="73">
        <f t="shared" si="3"/>
        <v>294528632</v>
      </c>
      <c r="V34" s="73">
        <f t="shared" si="3"/>
        <v>294528632</v>
      </c>
      <c r="W34" s="73">
        <f t="shared" si="3"/>
        <v>294528632</v>
      </c>
      <c r="X34" s="73">
        <f t="shared" si="3"/>
        <v>57739000</v>
      </c>
      <c r="Y34" s="73">
        <f t="shared" si="3"/>
        <v>236789632</v>
      </c>
      <c r="Z34" s="170">
        <f>+IF(X34&lt;&gt;0,+(Y34/X34)*100,0)</f>
        <v>410.10345173972536</v>
      </c>
      <c r="AA34" s="74">
        <f>SUM(AA29:AA33)</f>
        <v>57739000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19640069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19640069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70137465</v>
      </c>
      <c r="D40" s="168">
        <f>+D34+D39</f>
        <v>0</v>
      </c>
      <c r="E40" s="72">
        <f t="shared" si="5"/>
        <v>57739000</v>
      </c>
      <c r="F40" s="73">
        <f t="shared" si="5"/>
        <v>57739000</v>
      </c>
      <c r="G40" s="73">
        <f t="shared" si="5"/>
        <v>335859637</v>
      </c>
      <c r="H40" s="73">
        <f t="shared" si="5"/>
        <v>144073675</v>
      </c>
      <c r="I40" s="73">
        <f t="shared" si="5"/>
        <v>165691804</v>
      </c>
      <c r="J40" s="73">
        <f t="shared" si="5"/>
        <v>165691804</v>
      </c>
      <c r="K40" s="73">
        <f t="shared" si="5"/>
        <v>171984604</v>
      </c>
      <c r="L40" s="73">
        <f t="shared" si="5"/>
        <v>185147182</v>
      </c>
      <c r="M40" s="73">
        <f t="shared" si="5"/>
        <v>189318878</v>
      </c>
      <c r="N40" s="73">
        <f t="shared" si="5"/>
        <v>189318878</v>
      </c>
      <c r="O40" s="73">
        <f t="shared" si="5"/>
        <v>201418551</v>
      </c>
      <c r="P40" s="73">
        <f t="shared" si="5"/>
        <v>212654510</v>
      </c>
      <c r="Q40" s="73">
        <f t="shared" si="5"/>
        <v>236571174</v>
      </c>
      <c r="R40" s="73">
        <f t="shared" si="5"/>
        <v>236571174</v>
      </c>
      <c r="S40" s="73">
        <f t="shared" si="5"/>
        <v>247564067</v>
      </c>
      <c r="T40" s="73">
        <f t="shared" si="5"/>
        <v>257560960</v>
      </c>
      <c r="U40" s="73">
        <f t="shared" si="5"/>
        <v>294528632</v>
      </c>
      <c r="V40" s="73">
        <f t="shared" si="5"/>
        <v>294528632</v>
      </c>
      <c r="W40" s="73">
        <f t="shared" si="5"/>
        <v>294528632</v>
      </c>
      <c r="X40" s="73">
        <f t="shared" si="5"/>
        <v>57739000</v>
      </c>
      <c r="Y40" s="73">
        <f t="shared" si="5"/>
        <v>236789632</v>
      </c>
      <c r="Z40" s="170">
        <f>+IF(X40&lt;&gt;0,+(Y40/X40)*100,0)</f>
        <v>410.10345173972536</v>
      </c>
      <c r="AA40" s="74">
        <f>+AA34+AA39</f>
        <v>57739000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539723083</v>
      </c>
      <c r="D42" s="257">
        <f>+D25-D40</f>
        <v>0</v>
      </c>
      <c r="E42" s="258">
        <f t="shared" si="6"/>
        <v>431310000</v>
      </c>
      <c r="F42" s="259">
        <f t="shared" si="6"/>
        <v>451310000</v>
      </c>
      <c r="G42" s="259">
        <f t="shared" si="6"/>
        <v>545579933</v>
      </c>
      <c r="H42" s="259">
        <f t="shared" si="6"/>
        <v>704772362</v>
      </c>
      <c r="I42" s="259">
        <f t="shared" si="6"/>
        <v>587138139</v>
      </c>
      <c r="J42" s="259">
        <f t="shared" si="6"/>
        <v>587138139</v>
      </c>
      <c r="K42" s="259">
        <f t="shared" si="6"/>
        <v>574232570</v>
      </c>
      <c r="L42" s="259">
        <f t="shared" si="6"/>
        <v>540738947</v>
      </c>
      <c r="M42" s="259">
        <f t="shared" si="6"/>
        <v>511622634</v>
      </c>
      <c r="N42" s="259">
        <f t="shared" si="6"/>
        <v>511622634</v>
      </c>
      <c r="O42" s="259">
        <f t="shared" si="6"/>
        <v>493590363</v>
      </c>
      <c r="P42" s="259">
        <f t="shared" si="6"/>
        <v>483723785</v>
      </c>
      <c r="Q42" s="259">
        <f t="shared" si="6"/>
        <v>442265437</v>
      </c>
      <c r="R42" s="259">
        <f t="shared" si="6"/>
        <v>442265437</v>
      </c>
      <c r="S42" s="259">
        <f t="shared" si="6"/>
        <v>419326795</v>
      </c>
      <c r="T42" s="259">
        <f t="shared" si="6"/>
        <v>407000779</v>
      </c>
      <c r="U42" s="259">
        <f t="shared" si="6"/>
        <v>375166305</v>
      </c>
      <c r="V42" s="259">
        <f t="shared" si="6"/>
        <v>375166305</v>
      </c>
      <c r="W42" s="259">
        <f t="shared" si="6"/>
        <v>375166305</v>
      </c>
      <c r="X42" s="259">
        <f t="shared" si="6"/>
        <v>451310000</v>
      </c>
      <c r="Y42" s="259">
        <f t="shared" si="6"/>
        <v>-76143695</v>
      </c>
      <c r="Z42" s="260">
        <f>+IF(X42&lt;&gt;0,+(Y42/X42)*100,0)</f>
        <v>-16.871705701181007</v>
      </c>
      <c r="AA42" s="261">
        <f>+AA25-AA40</f>
        <v>451310000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539723083</v>
      </c>
      <c r="D45" s="155"/>
      <c r="E45" s="59">
        <v>431310000</v>
      </c>
      <c r="F45" s="60">
        <v>451310000</v>
      </c>
      <c r="G45" s="60">
        <v>545579933</v>
      </c>
      <c r="H45" s="60">
        <v>704772362</v>
      </c>
      <c r="I45" s="60">
        <v>587138139</v>
      </c>
      <c r="J45" s="60">
        <v>587138139</v>
      </c>
      <c r="K45" s="60">
        <v>574232570</v>
      </c>
      <c r="L45" s="60">
        <v>540738947</v>
      </c>
      <c r="M45" s="60">
        <v>511622634</v>
      </c>
      <c r="N45" s="60">
        <v>511622634</v>
      </c>
      <c r="O45" s="60">
        <v>493590363</v>
      </c>
      <c r="P45" s="60">
        <v>483723785</v>
      </c>
      <c r="Q45" s="60">
        <v>442265437</v>
      </c>
      <c r="R45" s="60">
        <v>442265437</v>
      </c>
      <c r="S45" s="60">
        <v>419326795</v>
      </c>
      <c r="T45" s="60">
        <v>407000779</v>
      </c>
      <c r="U45" s="60">
        <v>375166305</v>
      </c>
      <c r="V45" s="60">
        <v>375166305</v>
      </c>
      <c r="W45" s="60">
        <v>375166305</v>
      </c>
      <c r="X45" s="60">
        <v>451310000</v>
      </c>
      <c r="Y45" s="60">
        <v>-76143695</v>
      </c>
      <c r="Z45" s="139">
        <v>-16.87</v>
      </c>
      <c r="AA45" s="62">
        <v>451310000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539723083</v>
      </c>
      <c r="D48" s="217">
        <f>SUM(D45:D47)</f>
        <v>0</v>
      </c>
      <c r="E48" s="264">
        <f t="shared" si="7"/>
        <v>431310000</v>
      </c>
      <c r="F48" s="219">
        <f t="shared" si="7"/>
        <v>451310000</v>
      </c>
      <c r="G48" s="219">
        <f t="shared" si="7"/>
        <v>545579933</v>
      </c>
      <c r="H48" s="219">
        <f t="shared" si="7"/>
        <v>704772362</v>
      </c>
      <c r="I48" s="219">
        <f t="shared" si="7"/>
        <v>587138139</v>
      </c>
      <c r="J48" s="219">
        <f t="shared" si="7"/>
        <v>587138139</v>
      </c>
      <c r="K48" s="219">
        <f t="shared" si="7"/>
        <v>574232570</v>
      </c>
      <c r="L48" s="219">
        <f t="shared" si="7"/>
        <v>540738947</v>
      </c>
      <c r="M48" s="219">
        <f t="shared" si="7"/>
        <v>511622634</v>
      </c>
      <c r="N48" s="219">
        <f t="shared" si="7"/>
        <v>511622634</v>
      </c>
      <c r="O48" s="219">
        <f t="shared" si="7"/>
        <v>493590363</v>
      </c>
      <c r="P48" s="219">
        <f t="shared" si="7"/>
        <v>483723785</v>
      </c>
      <c r="Q48" s="219">
        <f t="shared" si="7"/>
        <v>442265437</v>
      </c>
      <c r="R48" s="219">
        <f t="shared" si="7"/>
        <v>442265437</v>
      </c>
      <c r="S48" s="219">
        <f t="shared" si="7"/>
        <v>419326795</v>
      </c>
      <c r="T48" s="219">
        <f t="shared" si="7"/>
        <v>407000779</v>
      </c>
      <c r="U48" s="219">
        <f t="shared" si="7"/>
        <v>375166305</v>
      </c>
      <c r="V48" s="219">
        <f t="shared" si="7"/>
        <v>375166305</v>
      </c>
      <c r="W48" s="219">
        <f t="shared" si="7"/>
        <v>375166305</v>
      </c>
      <c r="X48" s="219">
        <f t="shared" si="7"/>
        <v>451310000</v>
      </c>
      <c r="Y48" s="219">
        <f t="shared" si="7"/>
        <v>-76143695</v>
      </c>
      <c r="Z48" s="265">
        <f>+IF(X48&lt;&gt;0,+(Y48/X48)*100,0)</f>
        <v>-16.871705701181007</v>
      </c>
      <c r="AA48" s="232">
        <f>SUM(AA45:AA47)</f>
        <v>451310000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58327054</v>
      </c>
      <c r="D6" s="155"/>
      <c r="E6" s="59">
        <v>21000000</v>
      </c>
      <c r="F6" s="60">
        <v>18600000</v>
      </c>
      <c r="G6" s="60">
        <v>219615</v>
      </c>
      <c r="H6" s="60">
        <v>3634058</v>
      </c>
      <c r="I6" s="60">
        <v>499605</v>
      </c>
      <c r="J6" s="60">
        <v>4353278</v>
      </c>
      <c r="K6" s="60">
        <v>1778953</v>
      </c>
      <c r="L6" s="60">
        <v>447723</v>
      </c>
      <c r="M6" s="60">
        <v>543905</v>
      </c>
      <c r="N6" s="60">
        <v>2770581</v>
      </c>
      <c r="O6" s="60">
        <v>758871</v>
      </c>
      <c r="P6" s="60">
        <v>4841435</v>
      </c>
      <c r="Q6" s="60">
        <v>409583</v>
      </c>
      <c r="R6" s="60">
        <v>6009889</v>
      </c>
      <c r="S6" s="60">
        <v>1372862</v>
      </c>
      <c r="T6" s="60">
        <v>4228134</v>
      </c>
      <c r="U6" s="60">
        <v>1860983</v>
      </c>
      <c r="V6" s="60">
        <v>7461979</v>
      </c>
      <c r="W6" s="60">
        <v>20595727</v>
      </c>
      <c r="X6" s="60">
        <v>18600000</v>
      </c>
      <c r="Y6" s="60">
        <v>1995727</v>
      </c>
      <c r="Z6" s="140">
        <v>10.73</v>
      </c>
      <c r="AA6" s="62">
        <v>18600000</v>
      </c>
    </row>
    <row r="7" spans="1:27" ht="12.75">
      <c r="A7" s="249" t="s">
        <v>32</v>
      </c>
      <c r="B7" s="182"/>
      <c r="C7" s="155">
        <v>3953160</v>
      </c>
      <c r="D7" s="155"/>
      <c r="E7" s="59">
        <v>2340000</v>
      </c>
      <c r="F7" s="60">
        <v>2460000</v>
      </c>
      <c r="G7" s="60">
        <v>208948</v>
      </c>
      <c r="H7" s="60">
        <v>626358</v>
      </c>
      <c r="I7" s="60">
        <v>107739</v>
      </c>
      <c r="J7" s="60">
        <v>943045</v>
      </c>
      <c r="K7" s="60">
        <v>388465</v>
      </c>
      <c r="L7" s="60">
        <v>514235</v>
      </c>
      <c r="M7" s="60">
        <v>409503</v>
      </c>
      <c r="N7" s="60">
        <v>1312203</v>
      </c>
      <c r="O7" s="60">
        <v>112864</v>
      </c>
      <c r="P7" s="60">
        <v>197035</v>
      </c>
      <c r="Q7" s="60">
        <v>527223</v>
      </c>
      <c r="R7" s="60">
        <v>837122</v>
      </c>
      <c r="S7" s="60">
        <v>188806</v>
      </c>
      <c r="T7" s="60">
        <v>643376</v>
      </c>
      <c r="U7" s="60">
        <v>408480</v>
      </c>
      <c r="V7" s="60">
        <v>1240662</v>
      </c>
      <c r="W7" s="60">
        <v>4333032</v>
      </c>
      <c r="X7" s="60">
        <v>2460000</v>
      </c>
      <c r="Y7" s="60">
        <v>1873032</v>
      </c>
      <c r="Z7" s="140">
        <v>76.14</v>
      </c>
      <c r="AA7" s="62">
        <v>2460000</v>
      </c>
    </row>
    <row r="8" spans="1:27" ht="12.75">
      <c r="A8" s="249" t="s">
        <v>178</v>
      </c>
      <c r="B8" s="182"/>
      <c r="C8" s="155">
        <v>3296543</v>
      </c>
      <c r="D8" s="155"/>
      <c r="E8" s="59">
        <v>8104970</v>
      </c>
      <c r="F8" s="60">
        <v>21136870</v>
      </c>
      <c r="G8" s="60">
        <v>1426645</v>
      </c>
      <c r="H8" s="60">
        <v>177847</v>
      </c>
      <c r="I8" s="60">
        <v>844570</v>
      </c>
      <c r="J8" s="60">
        <v>2449062</v>
      </c>
      <c r="K8" s="60">
        <v>1201223</v>
      </c>
      <c r="L8" s="60">
        <v>156932</v>
      </c>
      <c r="M8" s="60">
        <v>1413200</v>
      </c>
      <c r="N8" s="60">
        <v>2771355</v>
      </c>
      <c r="O8" s="60">
        <v>98483</v>
      </c>
      <c r="P8" s="60">
        <v>1098361</v>
      </c>
      <c r="Q8" s="60">
        <v>-28514</v>
      </c>
      <c r="R8" s="60">
        <v>1168330</v>
      </c>
      <c r="S8" s="60">
        <v>462949</v>
      </c>
      <c r="T8" s="60">
        <v>276723</v>
      </c>
      <c r="U8" s="60">
        <v>1027944</v>
      </c>
      <c r="V8" s="60">
        <v>1767616</v>
      </c>
      <c r="W8" s="60">
        <v>8156363</v>
      </c>
      <c r="X8" s="60">
        <v>21136870</v>
      </c>
      <c r="Y8" s="60">
        <v>-12980507</v>
      </c>
      <c r="Z8" s="140">
        <v>-61.41</v>
      </c>
      <c r="AA8" s="62">
        <v>21136870</v>
      </c>
    </row>
    <row r="9" spans="1:27" ht="12.75">
      <c r="A9" s="249" t="s">
        <v>179</v>
      </c>
      <c r="B9" s="182"/>
      <c r="C9" s="155">
        <v>177849504</v>
      </c>
      <c r="D9" s="155"/>
      <c r="E9" s="59">
        <v>226517000</v>
      </c>
      <c r="F9" s="60">
        <v>226517000</v>
      </c>
      <c r="G9" s="60">
        <v>95093000</v>
      </c>
      <c r="H9" s="60">
        <v>632000</v>
      </c>
      <c r="I9" s="60">
        <v>45894</v>
      </c>
      <c r="J9" s="60">
        <v>95770894</v>
      </c>
      <c r="K9" s="60"/>
      <c r="L9" s="60">
        <v>73892000</v>
      </c>
      <c r="M9" s="60">
        <v>29131</v>
      </c>
      <c r="N9" s="60">
        <v>73921131</v>
      </c>
      <c r="O9" s="60"/>
      <c r="P9" s="60"/>
      <c r="Q9" s="60">
        <v>55967000</v>
      </c>
      <c r="R9" s="60">
        <v>55967000</v>
      </c>
      <c r="S9" s="60">
        <v>53782</v>
      </c>
      <c r="T9" s="60"/>
      <c r="U9" s="60"/>
      <c r="V9" s="60">
        <v>53782</v>
      </c>
      <c r="W9" s="60">
        <v>225712807</v>
      </c>
      <c r="X9" s="60">
        <v>226517000</v>
      </c>
      <c r="Y9" s="60">
        <v>-804193</v>
      </c>
      <c r="Z9" s="140">
        <v>-0.36</v>
      </c>
      <c r="AA9" s="62">
        <v>226517000</v>
      </c>
    </row>
    <row r="10" spans="1:27" ht="12.75">
      <c r="A10" s="249" t="s">
        <v>180</v>
      </c>
      <c r="B10" s="182"/>
      <c r="C10" s="155">
        <v>79480784</v>
      </c>
      <c r="D10" s="155"/>
      <c r="E10" s="59">
        <v>88660000</v>
      </c>
      <c r="F10" s="60">
        <v>110172907</v>
      </c>
      <c r="G10" s="60">
        <v>35000000</v>
      </c>
      <c r="H10" s="60"/>
      <c r="I10" s="60">
        <v>24000000</v>
      </c>
      <c r="J10" s="60">
        <v>59000000</v>
      </c>
      <c r="K10" s="60"/>
      <c r="L10" s="60">
        <v>20938000</v>
      </c>
      <c r="M10" s="60">
        <v>2000000</v>
      </c>
      <c r="N10" s="60">
        <v>22938000</v>
      </c>
      <c r="O10" s="60"/>
      <c r="P10" s="60">
        <v>4000000</v>
      </c>
      <c r="Q10" s="60">
        <v>22722000</v>
      </c>
      <c r="R10" s="60">
        <v>26722000</v>
      </c>
      <c r="S10" s="60"/>
      <c r="T10" s="60"/>
      <c r="U10" s="60"/>
      <c r="V10" s="60"/>
      <c r="W10" s="60">
        <v>108660000</v>
      </c>
      <c r="X10" s="60">
        <v>110172907</v>
      </c>
      <c r="Y10" s="60">
        <v>-1512907</v>
      </c>
      <c r="Z10" s="140">
        <v>-1.37</v>
      </c>
      <c r="AA10" s="62">
        <v>110172907</v>
      </c>
    </row>
    <row r="11" spans="1:27" ht="12.75">
      <c r="A11" s="249" t="s">
        <v>181</v>
      </c>
      <c r="B11" s="182"/>
      <c r="C11" s="155">
        <v>14804846</v>
      </c>
      <c r="D11" s="155"/>
      <c r="E11" s="59">
        <v>11600000</v>
      </c>
      <c r="F11" s="60">
        <v>16000000</v>
      </c>
      <c r="G11" s="60">
        <v>752152</v>
      </c>
      <c r="H11" s="60">
        <v>343285</v>
      </c>
      <c r="I11" s="60">
        <v>1027196</v>
      </c>
      <c r="J11" s="60">
        <v>2122633</v>
      </c>
      <c r="K11" s="60">
        <v>989211</v>
      </c>
      <c r="L11" s="60">
        <v>853309</v>
      </c>
      <c r="M11" s="60">
        <v>928967</v>
      </c>
      <c r="N11" s="60">
        <v>2771487</v>
      </c>
      <c r="O11" s="60">
        <v>1201340</v>
      </c>
      <c r="P11" s="60">
        <v>1034612</v>
      </c>
      <c r="Q11" s="60">
        <v>783007</v>
      </c>
      <c r="R11" s="60">
        <v>3018959</v>
      </c>
      <c r="S11" s="60">
        <v>1157994</v>
      </c>
      <c r="T11" s="60">
        <v>967117</v>
      </c>
      <c r="U11" s="60">
        <v>1201368</v>
      </c>
      <c r="V11" s="60">
        <v>3326479</v>
      </c>
      <c r="W11" s="60">
        <v>11239558</v>
      </c>
      <c r="X11" s="60">
        <v>16000000</v>
      </c>
      <c r="Y11" s="60">
        <v>-4760442</v>
      </c>
      <c r="Z11" s="140">
        <v>-29.75</v>
      </c>
      <c r="AA11" s="62">
        <v>16000000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-188267380</v>
      </c>
      <c r="D14" s="155"/>
      <c r="E14" s="59">
        <v>-217424319</v>
      </c>
      <c r="F14" s="60">
        <v>-229690799</v>
      </c>
      <c r="G14" s="60">
        <v>-28447198</v>
      </c>
      <c r="H14" s="60">
        <v>-10280840</v>
      </c>
      <c r="I14" s="60">
        <v>-18938539</v>
      </c>
      <c r="J14" s="60">
        <v>-57666577</v>
      </c>
      <c r="K14" s="60">
        <v>-32512314</v>
      </c>
      <c r="L14" s="60">
        <v>-16337015</v>
      </c>
      <c r="M14" s="60">
        <v>-15782316</v>
      </c>
      <c r="N14" s="60">
        <v>-64631645</v>
      </c>
      <c r="O14" s="60">
        <v>-13082786</v>
      </c>
      <c r="P14" s="60">
        <v>-13966276</v>
      </c>
      <c r="Q14" s="60">
        <v>-13200000</v>
      </c>
      <c r="R14" s="60">
        <v>-40249062</v>
      </c>
      <c r="S14" s="60">
        <v>-17517131</v>
      </c>
      <c r="T14" s="60">
        <v>-13987620</v>
      </c>
      <c r="U14" s="60">
        <v>-6222291</v>
      </c>
      <c r="V14" s="60">
        <v>-37727042</v>
      </c>
      <c r="W14" s="60">
        <v>-200274326</v>
      </c>
      <c r="X14" s="60">
        <v>-229690799</v>
      </c>
      <c r="Y14" s="60">
        <v>29416473</v>
      </c>
      <c r="Z14" s="140">
        <v>-12.81</v>
      </c>
      <c r="AA14" s="62">
        <v>-229690799</v>
      </c>
    </row>
    <row r="15" spans="1:27" ht="12.75">
      <c r="A15" s="249" t="s">
        <v>40</v>
      </c>
      <c r="B15" s="182"/>
      <c r="C15" s="155"/>
      <c r="D15" s="155"/>
      <c r="E15" s="59">
        <v>-500000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149444511</v>
      </c>
      <c r="D17" s="168">
        <f t="shared" si="0"/>
        <v>0</v>
      </c>
      <c r="E17" s="72">
        <f t="shared" si="0"/>
        <v>140297651</v>
      </c>
      <c r="F17" s="73">
        <f t="shared" si="0"/>
        <v>165195978</v>
      </c>
      <c r="G17" s="73">
        <f t="shared" si="0"/>
        <v>104253162</v>
      </c>
      <c r="H17" s="73">
        <f t="shared" si="0"/>
        <v>-4867292</v>
      </c>
      <c r="I17" s="73">
        <f t="shared" si="0"/>
        <v>7586465</v>
      </c>
      <c r="J17" s="73">
        <f t="shared" si="0"/>
        <v>106972335</v>
      </c>
      <c r="K17" s="73">
        <f t="shared" si="0"/>
        <v>-28154462</v>
      </c>
      <c r="L17" s="73">
        <f t="shared" si="0"/>
        <v>80465184</v>
      </c>
      <c r="M17" s="73">
        <f t="shared" si="0"/>
        <v>-10457610</v>
      </c>
      <c r="N17" s="73">
        <f t="shared" si="0"/>
        <v>41853112</v>
      </c>
      <c r="O17" s="73">
        <f t="shared" si="0"/>
        <v>-10911228</v>
      </c>
      <c r="P17" s="73">
        <f t="shared" si="0"/>
        <v>-2794833</v>
      </c>
      <c r="Q17" s="73">
        <f t="shared" si="0"/>
        <v>67180299</v>
      </c>
      <c r="R17" s="73">
        <f t="shared" si="0"/>
        <v>53474238</v>
      </c>
      <c r="S17" s="73">
        <f t="shared" si="0"/>
        <v>-14280738</v>
      </c>
      <c r="T17" s="73">
        <f t="shared" si="0"/>
        <v>-7872270</v>
      </c>
      <c r="U17" s="73">
        <f t="shared" si="0"/>
        <v>-1723516</v>
      </c>
      <c r="V17" s="73">
        <f t="shared" si="0"/>
        <v>-23876524</v>
      </c>
      <c r="W17" s="73">
        <f t="shared" si="0"/>
        <v>178423161</v>
      </c>
      <c r="X17" s="73">
        <f t="shared" si="0"/>
        <v>165195978</v>
      </c>
      <c r="Y17" s="73">
        <f t="shared" si="0"/>
        <v>13227183</v>
      </c>
      <c r="Z17" s="170">
        <f>+IF(X17&lt;&gt;0,+(Y17/X17)*100,0)</f>
        <v>8.006964309990646</v>
      </c>
      <c r="AA17" s="74">
        <f>SUM(AA6:AA16)</f>
        <v>165195978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1776608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-87545649</v>
      </c>
      <c r="D26" s="155"/>
      <c r="E26" s="59">
        <v>-135857700</v>
      </c>
      <c r="F26" s="60">
        <v>-159235979</v>
      </c>
      <c r="G26" s="60">
        <v>-7078863</v>
      </c>
      <c r="H26" s="60">
        <v>-2710627</v>
      </c>
      <c r="I26" s="60">
        <v>-18031294</v>
      </c>
      <c r="J26" s="60">
        <v>-27820784</v>
      </c>
      <c r="K26" s="60">
        <v>-5521896</v>
      </c>
      <c r="L26" s="60">
        <v>-16259538</v>
      </c>
      <c r="M26" s="60">
        <v>-24289789</v>
      </c>
      <c r="N26" s="60">
        <v>-46071223</v>
      </c>
      <c r="O26" s="60">
        <v>-4448130</v>
      </c>
      <c r="P26" s="60">
        <v>-595476</v>
      </c>
      <c r="Q26" s="60">
        <v>-29079449</v>
      </c>
      <c r="R26" s="60">
        <v>-34123055</v>
      </c>
      <c r="S26" s="60">
        <v>-9671421</v>
      </c>
      <c r="T26" s="60">
        <v>-5895605</v>
      </c>
      <c r="U26" s="60">
        <v>-25153655</v>
      </c>
      <c r="V26" s="60">
        <v>-40720681</v>
      </c>
      <c r="W26" s="60">
        <v>-148735743</v>
      </c>
      <c r="X26" s="60">
        <v>-159235979</v>
      </c>
      <c r="Y26" s="60">
        <v>10500236</v>
      </c>
      <c r="Z26" s="140">
        <v>-6.59</v>
      </c>
      <c r="AA26" s="62">
        <v>-159235979</v>
      </c>
    </row>
    <row r="27" spans="1:27" ht="12.75">
      <c r="A27" s="250" t="s">
        <v>192</v>
      </c>
      <c r="B27" s="251"/>
      <c r="C27" s="168">
        <f aca="true" t="shared" si="1" ref="C27:Y27">SUM(C21:C26)</f>
        <v>-85769041</v>
      </c>
      <c r="D27" s="168">
        <f>SUM(D21:D26)</f>
        <v>0</v>
      </c>
      <c r="E27" s="72">
        <f t="shared" si="1"/>
        <v>-135857700</v>
      </c>
      <c r="F27" s="73">
        <f t="shared" si="1"/>
        <v>-159235979</v>
      </c>
      <c r="G27" s="73">
        <f t="shared" si="1"/>
        <v>-7078863</v>
      </c>
      <c r="H27" s="73">
        <f t="shared" si="1"/>
        <v>-2710627</v>
      </c>
      <c r="I27" s="73">
        <f t="shared" si="1"/>
        <v>-18031294</v>
      </c>
      <c r="J27" s="73">
        <f t="shared" si="1"/>
        <v>-27820784</v>
      </c>
      <c r="K27" s="73">
        <f t="shared" si="1"/>
        <v>-5521896</v>
      </c>
      <c r="L27" s="73">
        <f t="shared" si="1"/>
        <v>-16259538</v>
      </c>
      <c r="M27" s="73">
        <f t="shared" si="1"/>
        <v>-24289789</v>
      </c>
      <c r="N27" s="73">
        <f t="shared" si="1"/>
        <v>-46071223</v>
      </c>
      <c r="O27" s="73">
        <f t="shared" si="1"/>
        <v>-4448130</v>
      </c>
      <c r="P27" s="73">
        <f t="shared" si="1"/>
        <v>-595476</v>
      </c>
      <c r="Q27" s="73">
        <f t="shared" si="1"/>
        <v>-29079449</v>
      </c>
      <c r="R27" s="73">
        <f t="shared" si="1"/>
        <v>-34123055</v>
      </c>
      <c r="S27" s="73">
        <f t="shared" si="1"/>
        <v>-9671421</v>
      </c>
      <c r="T27" s="73">
        <f t="shared" si="1"/>
        <v>-5895605</v>
      </c>
      <c r="U27" s="73">
        <f t="shared" si="1"/>
        <v>-25153655</v>
      </c>
      <c r="V27" s="73">
        <f t="shared" si="1"/>
        <v>-40720681</v>
      </c>
      <c r="W27" s="73">
        <f t="shared" si="1"/>
        <v>-148735743</v>
      </c>
      <c r="X27" s="73">
        <f t="shared" si="1"/>
        <v>-159235979</v>
      </c>
      <c r="Y27" s="73">
        <f t="shared" si="1"/>
        <v>10500236</v>
      </c>
      <c r="Z27" s="170">
        <f>+IF(X27&lt;&gt;0,+(Y27/X27)*100,0)</f>
        <v>-6.594135361833018</v>
      </c>
      <c r="AA27" s="74">
        <f>SUM(AA21:AA26)</f>
        <v>-159235979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63675470</v>
      </c>
      <c r="D38" s="153">
        <f>+D17+D27+D36</f>
        <v>0</v>
      </c>
      <c r="E38" s="99">
        <f t="shared" si="3"/>
        <v>4439951</v>
      </c>
      <c r="F38" s="100">
        <f t="shared" si="3"/>
        <v>5959999</v>
      </c>
      <c r="G38" s="100">
        <f t="shared" si="3"/>
        <v>97174299</v>
      </c>
      <c r="H38" s="100">
        <f t="shared" si="3"/>
        <v>-7577919</v>
      </c>
      <c r="I38" s="100">
        <f t="shared" si="3"/>
        <v>-10444829</v>
      </c>
      <c r="J38" s="100">
        <f t="shared" si="3"/>
        <v>79151551</v>
      </c>
      <c r="K38" s="100">
        <f t="shared" si="3"/>
        <v>-33676358</v>
      </c>
      <c r="L38" s="100">
        <f t="shared" si="3"/>
        <v>64205646</v>
      </c>
      <c r="M38" s="100">
        <f t="shared" si="3"/>
        <v>-34747399</v>
      </c>
      <c r="N38" s="100">
        <f t="shared" si="3"/>
        <v>-4218111</v>
      </c>
      <c r="O38" s="100">
        <f t="shared" si="3"/>
        <v>-15359358</v>
      </c>
      <c r="P38" s="100">
        <f t="shared" si="3"/>
        <v>-3390309</v>
      </c>
      <c r="Q38" s="100">
        <f t="shared" si="3"/>
        <v>38100850</v>
      </c>
      <c r="R38" s="100">
        <f t="shared" si="3"/>
        <v>19351183</v>
      </c>
      <c r="S38" s="100">
        <f t="shared" si="3"/>
        <v>-23952159</v>
      </c>
      <c r="T38" s="100">
        <f t="shared" si="3"/>
        <v>-13767875</v>
      </c>
      <c r="U38" s="100">
        <f t="shared" si="3"/>
        <v>-26877171</v>
      </c>
      <c r="V38" s="100">
        <f t="shared" si="3"/>
        <v>-64597205</v>
      </c>
      <c r="W38" s="100">
        <f t="shared" si="3"/>
        <v>29687418</v>
      </c>
      <c r="X38" s="100">
        <f t="shared" si="3"/>
        <v>5959999</v>
      </c>
      <c r="Y38" s="100">
        <f t="shared" si="3"/>
        <v>23727419</v>
      </c>
      <c r="Z38" s="137">
        <f>+IF(X38&lt;&gt;0,+(Y38/X38)*100,0)</f>
        <v>398.11112384414827</v>
      </c>
      <c r="AA38" s="102">
        <f>+AA17+AA27+AA36</f>
        <v>5959999</v>
      </c>
    </row>
    <row r="39" spans="1:27" ht="12.75">
      <c r="A39" s="249" t="s">
        <v>200</v>
      </c>
      <c r="B39" s="182"/>
      <c r="C39" s="153">
        <v>86643612</v>
      </c>
      <c r="D39" s="153"/>
      <c r="E39" s="99">
        <v>84000000</v>
      </c>
      <c r="F39" s="100">
        <v>150053921</v>
      </c>
      <c r="G39" s="100">
        <v>150053921</v>
      </c>
      <c r="H39" s="100">
        <v>247228220</v>
      </c>
      <c r="I39" s="100">
        <v>239650301</v>
      </c>
      <c r="J39" s="100">
        <v>150053921</v>
      </c>
      <c r="K39" s="100">
        <v>229205472</v>
      </c>
      <c r="L39" s="100">
        <v>195529114</v>
      </c>
      <c r="M39" s="100">
        <v>259734760</v>
      </c>
      <c r="N39" s="100">
        <v>229205472</v>
      </c>
      <c r="O39" s="100">
        <v>224987361</v>
      </c>
      <c r="P39" s="100">
        <v>209628003</v>
      </c>
      <c r="Q39" s="100">
        <v>206237694</v>
      </c>
      <c r="R39" s="100">
        <v>224987361</v>
      </c>
      <c r="S39" s="100">
        <v>244338544</v>
      </c>
      <c r="T39" s="100">
        <v>220386385</v>
      </c>
      <c r="U39" s="100">
        <v>206618510</v>
      </c>
      <c r="V39" s="100">
        <v>244338544</v>
      </c>
      <c r="W39" s="100">
        <v>150053921</v>
      </c>
      <c r="X39" s="100">
        <v>150053921</v>
      </c>
      <c r="Y39" s="100"/>
      <c r="Z39" s="137"/>
      <c r="AA39" s="102">
        <v>150053921</v>
      </c>
    </row>
    <row r="40" spans="1:27" ht="12.75">
      <c r="A40" s="269" t="s">
        <v>201</v>
      </c>
      <c r="B40" s="256"/>
      <c r="C40" s="257">
        <v>150319082</v>
      </c>
      <c r="D40" s="257"/>
      <c r="E40" s="258">
        <v>88439951</v>
      </c>
      <c r="F40" s="259">
        <v>156013920</v>
      </c>
      <c r="G40" s="259">
        <v>247228220</v>
      </c>
      <c r="H40" s="259">
        <v>239650301</v>
      </c>
      <c r="I40" s="259">
        <v>229205472</v>
      </c>
      <c r="J40" s="259">
        <v>229205472</v>
      </c>
      <c r="K40" s="259">
        <v>195529114</v>
      </c>
      <c r="L40" s="259">
        <v>259734760</v>
      </c>
      <c r="M40" s="259">
        <v>224987361</v>
      </c>
      <c r="N40" s="259">
        <v>224987361</v>
      </c>
      <c r="O40" s="259">
        <v>209628003</v>
      </c>
      <c r="P40" s="259">
        <v>206237694</v>
      </c>
      <c r="Q40" s="259">
        <v>244338544</v>
      </c>
      <c r="R40" s="259">
        <v>209628003</v>
      </c>
      <c r="S40" s="259">
        <v>220386385</v>
      </c>
      <c r="T40" s="259">
        <v>206618510</v>
      </c>
      <c r="U40" s="259">
        <v>179741339</v>
      </c>
      <c r="V40" s="259">
        <v>179741339</v>
      </c>
      <c r="W40" s="259">
        <v>179741339</v>
      </c>
      <c r="X40" s="259">
        <v>156013920</v>
      </c>
      <c r="Y40" s="259">
        <v>23727419</v>
      </c>
      <c r="Z40" s="260">
        <v>15.21</v>
      </c>
      <c r="AA40" s="261">
        <v>156013920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27207726</v>
      </c>
      <c r="D5" s="200">
        <f t="shared" si="0"/>
        <v>0</v>
      </c>
      <c r="E5" s="106">
        <f t="shared" si="0"/>
        <v>72557700</v>
      </c>
      <c r="F5" s="106">
        <f t="shared" si="0"/>
        <v>93841036</v>
      </c>
      <c r="G5" s="106">
        <f t="shared" si="0"/>
        <v>3579660</v>
      </c>
      <c r="H5" s="106">
        <f t="shared" si="0"/>
        <v>1563758</v>
      </c>
      <c r="I5" s="106">
        <f t="shared" si="0"/>
        <v>6578800</v>
      </c>
      <c r="J5" s="106">
        <f t="shared" si="0"/>
        <v>11722218</v>
      </c>
      <c r="K5" s="106">
        <f t="shared" si="0"/>
        <v>2437905</v>
      </c>
      <c r="L5" s="106">
        <f t="shared" si="0"/>
        <v>9419133</v>
      </c>
      <c r="M5" s="106">
        <f t="shared" si="0"/>
        <v>8175695</v>
      </c>
      <c r="N5" s="106">
        <f t="shared" si="0"/>
        <v>20032733</v>
      </c>
      <c r="O5" s="106">
        <f t="shared" si="0"/>
        <v>0</v>
      </c>
      <c r="P5" s="106">
        <f t="shared" si="0"/>
        <v>169718</v>
      </c>
      <c r="Q5" s="106">
        <f t="shared" si="0"/>
        <v>22660853</v>
      </c>
      <c r="R5" s="106">
        <f t="shared" si="0"/>
        <v>22830571</v>
      </c>
      <c r="S5" s="106">
        <f t="shared" si="0"/>
        <v>3103177</v>
      </c>
      <c r="T5" s="106">
        <f t="shared" si="0"/>
        <v>5545937</v>
      </c>
      <c r="U5" s="106">
        <f t="shared" si="0"/>
        <v>16033798</v>
      </c>
      <c r="V5" s="106">
        <f t="shared" si="0"/>
        <v>24682912</v>
      </c>
      <c r="W5" s="106">
        <f t="shared" si="0"/>
        <v>79268434</v>
      </c>
      <c r="X5" s="106">
        <f t="shared" si="0"/>
        <v>93841036</v>
      </c>
      <c r="Y5" s="106">
        <f t="shared" si="0"/>
        <v>-14572602</v>
      </c>
      <c r="Z5" s="201">
        <f>+IF(X5&lt;&gt;0,+(Y5/X5)*100,0)</f>
        <v>-15.529029325720572</v>
      </c>
      <c r="AA5" s="199">
        <f>SUM(AA11:AA18)</f>
        <v>93841036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>
        <v>19630700</v>
      </c>
      <c r="F7" s="60">
        <v>18630700</v>
      </c>
      <c r="G7" s="60">
        <v>1913221</v>
      </c>
      <c r="H7" s="60">
        <v>1394040</v>
      </c>
      <c r="I7" s="60">
        <v>2032351</v>
      </c>
      <c r="J7" s="60">
        <v>5339612</v>
      </c>
      <c r="K7" s="60"/>
      <c r="L7" s="60">
        <v>322332</v>
      </c>
      <c r="M7" s="60">
        <v>1240537</v>
      </c>
      <c r="N7" s="60">
        <v>1562869</v>
      </c>
      <c r="O7" s="60"/>
      <c r="P7" s="60"/>
      <c r="Q7" s="60">
        <v>2970346</v>
      </c>
      <c r="R7" s="60">
        <v>2970346</v>
      </c>
      <c r="S7" s="60">
        <v>1684844</v>
      </c>
      <c r="T7" s="60"/>
      <c r="U7" s="60">
        <v>6984164</v>
      </c>
      <c r="V7" s="60">
        <v>8669008</v>
      </c>
      <c r="W7" s="60">
        <v>18541835</v>
      </c>
      <c r="X7" s="60">
        <v>18630700</v>
      </c>
      <c r="Y7" s="60">
        <v>-88865</v>
      </c>
      <c r="Z7" s="140">
        <v>-0.48</v>
      </c>
      <c r="AA7" s="155">
        <v>18630700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1800000</v>
      </c>
      <c r="F10" s="60">
        <v>4687313</v>
      </c>
      <c r="G10" s="60"/>
      <c r="H10" s="60"/>
      <c r="I10" s="60">
        <v>1309971</v>
      </c>
      <c r="J10" s="60">
        <v>1309971</v>
      </c>
      <c r="K10" s="60"/>
      <c r="L10" s="60"/>
      <c r="M10" s="60">
        <v>1377342</v>
      </c>
      <c r="N10" s="60">
        <v>1377342</v>
      </c>
      <c r="O10" s="60"/>
      <c r="P10" s="60"/>
      <c r="Q10" s="60"/>
      <c r="R10" s="60"/>
      <c r="S10" s="60"/>
      <c r="T10" s="60"/>
      <c r="U10" s="60">
        <v>1513362</v>
      </c>
      <c r="V10" s="60">
        <v>1513362</v>
      </c>
      <c r="W10" s="60">
        <v>4200675</v>
      </c>
      <c r="X10" s="60">
        <v>4687313</v>
      </c>
      <c r="Y10" s="60">
        <v>-486638</v>
      </c>
      <c r="Z10" s="140">
        <v>-10.38</v>
      </c>
      <c r="AA10" s="155">
        <v>4687313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21430700</v>
      </c>
      <c r="F11" s="295">
        <f t="shared" si="1"/>
        <v>23318013</v>
      </c>
      <c r="G11" s="295">
        <f t="shared" si="1"/>
        <v>1913221</v>
      </c>
      <c r="H11" s="295">
        <f t="shared" si="1"/>
        <v>1394040</v>
      </c>
      <c r="I11" s="295">
        <f t="shared" si="1"/>
        <v>3342322</v>
      </c>
      <c r="J11" s="295">
        <f t="shared" si="1"/>
        <v>6649583</v>
      </c>
      <c r="K11" s="295">
        <f t="shared" si="1"/>
        <v>0</v>
      </c>
      <c r="L11" s="295">
        <f t="shared" si="1"/>
        <v>322332</v>
      </c>
      <c r="M11" s="295">
        <f t="shared" si="1"/>
        <v>2617879</v>
      </c>
      <c r="N11" s="295">
        <f t="shared" si="1"/>
        <v>2940211</v>
      </c>
      <c r="O11" s="295">
        <f t="shared" si="1"/>
        <v>0</v>
      </c>
      <c r="P11" s="295">
        <f t="shared" si="1"/>
        <v>0</v>
      </c>
      <c r="Q11" s="295">
        <f t="shared" si="1"/>
        <v>2970346</v>
      </c>
      <c r="R11" s="295">
        <f t="shared" si="1"/>
        <v>2970346</v>
      </c>
      <c r="S11" s="295">
        <f t="shared" si="1"/>
        <v>1684844</v>
      </c>
      <c r="T11" s="295">
        <f t="shared" si="1"/>
        <v>0</v>
      </c>
      <c r="U11" s="295">
        <f t="shared" si="1"/>
        <v>8497526</v>
      </c>
      <c r="V11" s="295">
        <f t="shared" si="1"/>
        <v>10182370</v>
      </c>
      <c r="W11" s="295">
        <f t="shared" si="1"/>
        <v>22742510</v>
      </c>
      <c r="X11" s="295">
        <f t="shared" si="1"/>
        <v>23318013</v>
      </c>
      <c r="Y11" s="295">
        <f t="shared" si="1"/>
        <v>-575503</v>
      </c>
      <c r="Z11" s="296">
        <f>+IF(X11&lt;&gt;0,+(Y11/X11)*100,0)</f>
        <v>-2.468061922771893</v>
      </c>
      <c r="AA11" s="297">
        <f>SUM(AA6:AA10)</f>
        <v>23318013</v>
      </c>
    </row>
    <row r="12" spans="1:27" ht="12.75">
      <c r="A12" s="298" t="s">
        <v>211</v>
      </c>
      <c r="B12" s="136"/>
      <c r="C12" s="62">
        <v>16080890</v>
      </c>
      <c r="D12" s="156"/>
      <c r="E12" s="60">
        <v>24427000</v>
      </c>
      <c r="F12" s="60">
        <v>32164682</v>
      </c>
      <c r="G12" s="60">
        <v>1666439</v>
      </c>
      <c r="H12" s="60"/>
      <c r="I12" s="60">
        <v>389068</v>
      </c>
      <c r="J12" s="60">
        <v>2055507</v>
      </c>
      <c r="K12" s="60">
        <v>519154</v>
      </c>
      <c r="L12" s="60">
        <v>4738611</v>
      </c>
      <c r="M12" s="60"/>
      <c r="N12" s="60">
        <v>5257765</v>
      </c>
      <c r="O12" s="60"/>
      <c r="P12" s="60"/>
      <c r="Q12" s="60">
        <v>7504541</v>
      </c>
      <c r="R12" s="60">
        <v>7504541</v>
      </c>
      <c r="S12" s="60">
        <v>782230</v>
      </c>
      <c r="T12" s="60">
        <v>4470389</v>
      </c>
      <c r="U12" s="60">
        <v>5037875</v>
      </c>
      <c r="V12" s="60">
        <v>10290494</v>
      </c>
      <c r="W12" s="60">
        <v>25108307</v>
      </c>
      <c r="X12" s="60">
        <v>32164682</v>
      </c>
      <c r="Y12" s="60">
        <v>-7056375</v>
      </c>
      <c r="Z12" s="140">
        <v>-21.94</v>
      </c>
      <c r="AA12" s="155">
        <v>32164682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11126836</v>
      </c>
      <c r="D15" s="156"/>
      <c r="E15" s="60">
        <v>26700000</v>
      </c>
      <c r="F15" s="60">
        <v>38358341</v>
      </c>
      <c r="G15" s="60"/>
      <c r="H15" s="60">
        <v>169718</v>
      </c>
      <c r="I15" s="60">
        <v>2847410</v>
      </c>
      <c r="J15" s="60">
        <v>3017128</v>
      </c>
      <c r="K15" s="60">
        <v>1918751</v>
      </c>
      <c r="L15" s="60">
        <v>4358190</v>
      </c>
      <c r="M15" s="60">
        <v>5557816</v>
      </c>
      <c r="N15" s="60">
        <v>11834757</v>
      </c>
      <c r="O15" s="60"/>
      <c r="P15" s="60">
        <v>169718</v>
      </c>
      <c r="Q15" s="60">
        <v>12185966</v>
      </c>
      <c r="R15" s="60">
        <v>12355684</v>
      </c>
      <c r="S15" s="60">
        <v>636103</v>
      </c>
      <c r="T15" s="60">
        <v>1075548</v>
      </c>
      <c r="U15" s="60">
        <v>2498397</v>
      </c>
      <c r="V15" s="60">
        <v>4210048</v>
      </c>
      <c r="W15" s="60">
        <v>31417617</v>
      </c>
      <c r="X15" s="60">
        <v>38358341</v>
      </c>
      <c r="Y15" s="60">
        <v>-6940724</v>
      </c>
      <c r="Z15" s="140">
        <v>-18.09</v>
      </c>
      <c r="AA15" s="155">
        <v>38358341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61277481</v>
      </c>
      <c r="D20" s="154">
        <f t="shared" si="2"/>
        <v>0</v>
      </c>
      <c r="E20" s="100">
        <f t="shared" si="2"/>
        <v>63300036</v>
      </c>
      <c r="F20" s="100">
        <f t="shared" si="2"/>
        <v>65394943</v>
      </c>
      <c r="G20" s="100">
        <f t="shared" si="2"/>
        <v>3499202</v>
      </c>
      <c r="H20" s="100">
        <f t="shared" si="2"/>
        <v>1146869</v>
      </c>
      <c r="I20" s="100">
        <f t="shared" si="2"/>
        <v>11452494</v>
      </c>
      <c r="J20" s="100">
        <f t="shared" si="2"/>
        <v>16098565</v>
      </c>
      <c r="K20" s="100">
        <f t="shared" si="2"/>
        <v>3083991</v>
      </c>
      <c r="L20" s="100">
        <f t="shared" si="2"/>
        <v>6840405</v>
      </c>
      <c r="M20" s="100">
        <f t="shared" si="2"/>
        <v>16114094</v>
      </c>
      <c r="N20" s="100">
        <f t="shared" si="2"/>
        <v>26038490</v>
      </c>
      <c r="O20" s="100">
        <f t="shared" si="2"/>
        <v>4448130</v>
      </c>
      <c r="P20" s="100">
        <f t="shared" si="2"/>
        <v>425758</v>
      </c>
      <c r="Q20" s="100">
        <f t="shared" si="2"/>
        <v>6418596</v>
      </c>
      <c r="R20" s="100">
        <f t="shared" si="2"/>
        <v>11292484</v>
      </c>
      <c r="S20" s="100">
        <f t="shared" si="2"/>
        <v>6568244</v>
      </c>
      <c r="T20" s="100">
        <f t="shared" si="2"/>
        <v>349668</v>
      </c>
      <c r="U20" s="100">
        <f t="shared" si="2"/>
        <v>9119857</v>
      </c>
      <c r="V20" s="100">
        <f t="shared" si="2"/>
        <v>16037769</v>
      </c>
      <c r="W20" s="100">
        <f t="shared" si="2"/>
        <v>69467308</v>
      </c>
      <c r="X20" s="100">
        <f t="shared" si="2"/>
        <v>65394943</v>
      </c>
      <c r="Y20" s="100">
        <f t="shared" si="2"/>
        <v>4072365</v>
      </c>
      <c r="Z20" s="137">
        <f>+IF(X20&lt;&gt;0,+(Y20/X20)*100,0)</f>
        <v>6.227339321941148</v>
      </c>
      <c r="AA20" s="153">
        <f>SUM(AA26:AA33)</f>
        <v>65394943</v>
      </c>
    </row>
    <row r="21" spans="1:27" ht="12.75">
      <c r="A21" s="291" t="s">
        <v>205</v>
      </c>
      <c r="B21" s="142"/>
      <c r="C21" s="62">
        <v>61277481</v>
      </c>
      <c r="D21" s="156"/>
      <c r="E21" s="60">
        <v>63300036</v>
      </c>
      <c r="F21" s="60">
        <v>65394943</v>
      </c>
      <c r="G21" s="60">
        <v>3499202</v>
      </c>
      <c r="H21" s="60">
        <v>1146869</v>
      </c>
      <c r="I21" s="60">
        <v>11452494</v>
      </c>
      <c r="J21" s="60">
        <v>16098565</v>
      </c>
      <c r="K21" s="60">
        <v>3083991</v>
      </c>
      <c r="L21" s="60">
        <v>6840405</v>
      </c>
      <c r="M21" s="60">
        <v>16114094</v>
      </c>
      <c r="N21" s="60">
        <v>26038490</v>
      </c>
      <c r="O21" s="60">
        <v>4448130</v>
      </c>
      <c r="P21" s="60"/>
      <c r="Q21" s="60">
        <v>6418596</v>
      </c>
      <c r="R21" s="60">
        <v>10866726</v>
      </c>
      <c r="S21" s="60">
        <v>6568244</v>
      </c>
      <c r="T21" s="60">
        <v>349668</v>
      </c>
      <c r="U21" s="60">
        <v>9119857</v>
      </c>
      <c r="V21" s="60">
        <v>16037769</v>
      </c>
      <c r="W21" s="60">
        <v>69041550</v>
      </c>
      <c r="X21" s="60">
        <v>65394943</v>
      </c>
      <c r="Y21" s="60">
        <v>3646607</v>
      </c>
      <c r="Z21" s="140">
        <v>5.58</v>
      </c>
      <c r="AA21" s="155">
        <v>65394943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61277481</v>
      </c>
      <c r="D26" s="294">
        <f t="shared" si="3"/>
        <v>0</v>
      </c>
      <c r="E26" s="295">
        <f t="shared" si="3"/>
        <v>63300036</v>
      </c>
      <c r="F26" s="295">
        <f t="shared" si="3"/>
        <v>65394943</v>
      </c>
      <c r="G26" s="295">
        <f t="shared" si="3"/>
        <v>3499202</v>
      </c>
      <c r="H26" s="295">
        <f t="shared" si="3"/>
        <v>1146869</v>
      </c>
      <c r="I26" s="295">
        <f t="shared" si="3"/>
        <v>11452494</v>
      </c>
      <c r="J26" s="295">
        <f t="shared" si="3"/>
        <v>16098565</v>
      </c>
      <c r="K26" s="295">
        <f t="shared" si="3"/>
        <v>3083991</v>
      </c>
      <c r="L26" s="295">
        <f t="shared" si="3"/>
        <v>6840405</v>
      </c>
      <c r="M26" s="295">
        <f t="shared" si="3"/>
        <v>16114094</v>
      </c>
      <c r="N26" s="295">
        <f t="shared" si="3"/>
        <v>26038490</v>
      </c>
      <c r="O26" s="295">
        <f t="shared" si="3"/>
        <v>4448130</v>
      </c>
      <c r="P26" s="295">
        <f t="shared" si="3"/>
        <v>0</v>
      </c>
      <c r="Q26" s="295">
        <f t="shared" si="3"/>
        <v>6418596</v>
      </c>
      <c r="R26" s="295">
        <f t="shared" si="3"/>
        <v>10866726</v>
      </c>
      <c r="S26" s="295">
        <f t="shared" si="3"/>
        <v>6568244</v>
      </c>
      <c r="T26" s="295">
        <f t="shared" si="3"/>
        <v>349668</v>
      </c>
      <c r="U26" s="295">
        <f t="shared" si="3"/>
        <v>9119857</v>
      </c>
      <c r="V26" s="295">
        <f t="shared" si="3"/>
        <v>16037769</v>
      </c>
      <c r="W26" s="295">
        <f t="shared" si="3"/>
        <v>69041550</v>
      </c>
      <c r="X26" s="295">
        <f t="shared" si="3"/>
        <v>65394943</v>
      </c>
      <c r="Y26" s="295">
        <f t="shared" si="3"/>
        <v>3646607</v>
      </c>
      <c r="Z26" s="296">
        <f>+IF(X26&lt;&gt;0,+(Y26/X26)*100,0)</f>
        <v>5.57628286334006</v>
      </c>
      <c r="AA26" s="297">
        <f>SUM(AA21:AA25)</f>
        <v>65394943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425758</v>
      </c>
      <c r="Q30" s="60"/>
      <c r="R30" s="60">
        <v>425758</v>
      </c>
      <c r="S30" s="60"/>
      <c r="T30" s="60"/>
      <c r="U30" s="60"/>
      <c r="V30" s="60"/>
      <c r="W30" s="60">
        <v>425758</v>
      </c>
      <c r="X30" s="60"/>
      <c r="Y30" s="60">
        <v>425758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61277481</v>
      </c>
      <c r="D36" s="156">
        <f t="shared" si="4"/>
        <v>0</v>
      </c>
      <c r="E36" s="60">
        <f t="shared" si="4"/>
        <v>63300036</v>
      </c>
      <c r="F36" s="60">
        <f t="shared" si="4"/>
        <v>65394943</v>
      </c>
      <c r="G36" s="60">
        <f t="shared" si="4"/>
        <v>3499202</v>
      </c>
      <c r="H36" s="60">
        <f t="shared" si="4"/>
        <v>1146869</v>
      </c>
      <c r="I36" s="60">
        <f t="shared" si="4"/>
        <v>11452494</v>
      </c>
      <c r="J36" s="60">
        <f t="shared" si="4"/>
        <v>16098565</v>
      </c>
      <c r="K36" s="60">
        <f t="shared" si="4"/>
        <v>3083991</v>
      </c>
      <c r="L36" s="60">
        <f t="shared" si="4"/>
        <v>6840405</v>
      </c>
      <c r="M36" s="60">
        <f t="shared" si="4"/>
        <v>16114094</v>
      </c>
      <c r="N36" s="60">
        <f t="shared" si="4"/>
        <v>26038490</v>
      </c>
      <c r="O36" s="60">
        <f t="shared" si="4"/>
        <v>4448130</v>
      </c>
      <c r="P36" s="60">
        <f t="shared" si="4"/>
        <v>0</v>
      </c>
      <c r="Q36" s="60">
        <f t="shared" si="4"/>
        <v>6418596</v>
      </c>
      <c r="R36" s="60">
        <f t="shared" si="4"/>
        <v>10866726</v>
      </c>
      <c r="S36" s="60">
        <f t="shared" si="4"/>
        <v>6568244</v>
      </c>
      <c r="T36" s="60">
        <f t="shared" si="4"/>
        <v>349668</v>
      </c>
      <c r="U36" s="60">
        <f t="shared" si="4"/>
        <v>9119857</v>
      </c>
      <c r="V36" s="60">
        <f t="shared" si="4"/>
        <v>16037769</v>
      </c>
      <c r="W36" s="60">
        <f t="shared" si="4"/>
        <v>69041550</v>
      </c>
      <c r="X36" s="60">
        <f t="shared" si="4"/>
        <v>65394943</v>
      </c>
      <c r="Y36" s="60">
        <f t="shared" si="4"/>
        <v>3646607</v>
      </c>
      <c r="Z36" s="140">
        <f aca="true" t="shared" si="5" ref="Z36:Z49">+IF(X36&lt;&gt;0,+(Y36/X36)*100,0)</f>
        <v>5.57628286334006</v>
      </c>
      <c r="AA36" s="155">
        <f>AA6+AA21</f>
        <v>65394943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19630700</v>
      </c>
      <c r="F37" s="60">
        <f t="shared" si="4"/>
        <v>18630700</v>
      </c>
      <c r="G37" s="60">
        <f t="shared" si="4"/>
        <v>1913221</v>
      </c>
      <c r="H37" s="60">
        <f t="shared" si="4"/>
        <v>1394040</v>
      </c>
      <c r="I37" s="60">
        <f t="shared" si="4"/>
        <v>2032351</v>
      </c>
      <c r="J37" s="60">
        <f t="shared" si="4"/>
        <v>5339612</v>
      </c>
      <c r="K37" s="60">
        <f t="shared" si="4"/>
        <v>0</v>
      </c>
      <c r="L37" s="60">
        <f t="shared" si="4"/>
        <v>322332</v>
      </c>
      <c r="M37" s="60">
        <f t="shared" si="4"/>
        <v>1240537</v>
      </c>
      <c r="N37" s="60">
        <f t="shared" si="4"/>
        <v>1562869</v>
      </c>
      <c r="O37" s="60">
        <f t="shared" si="4"/>
        <v>0</v>
      </c>
      <c r="P37" s="60">
        <f t="shared" si="4"/>
        <v>0</v>
      </c>
      <c r="Q37" s="60">
        <f t="shared" si="4"/>
        <v>2970346</v>
      </c>
      <c r="R37" s="60">
        <f t="shared" si="4"/>
        <v>2970346</v>
      </c>
      <c r="S37" s="60">
        <f t="shared" si="4"/>
        <v>1684844</v>
      </c>
      <c r="T37" s="60">
        <f t="shared" si="4"/>
        <v>0</v>
      </c>
      <c r="U37" s="60">
        <f t="shared" si="4"/>
        <v>6984164</v>
      </c>
      <c r="V37" s="60">
        <f t="shared" si="4"/>
        <v>8669008</v>
      </c>
      <c r="W37" s="60">
        <f t="shared" si="4"/>
        <v>18541835</v>
      </c>
      <c r="X37" s="60">
        <f t="shared" si="4"/>
        <v>18630700</v>
      </c>
      <c r="Y37" s="60">
        <f t="shared" si="4"/>
        <v>-88865</v>
      </c>
      <c r="Z37" s="140">
        <f t="shared" si="5"/>
        <v>-0.4769815412195999</v>
      </c>
      <c r="AA37" s="155">
        <f>AA7+AA22</f>
        <v>18630700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1800000</v>
      </c>
      <c r="F40" s="60">
        <f t="shared" si="4"/>
        <v>4687313</v>
      </c>
      <c r="G40" s="60">
        <f t="shared" si="4"/>
        <v>0</v>
      </c>
      <c r="H40" s="60">
        <f t="shared" si="4"/>
        <v>0</v>
      </c>
      <c r="I40" s="60">
        <f t="shared" si="4"/>
        <v>1309971</v>
      </c>
      <c r="J40" s="60">
        <f t="shared" si="4"/>
        <v>1309971</v>
      </c>
      <c r="K40" s="60">
        <f t="shared" si="4"/>
        <v>0</v>
      </c>
      <c r="L40" s="60">
        <f t="shared" si="4"/>
        <v>0</v>
      </c>
      <c r="M40" s="60">
        <f t="shared" si="4"/>
        <v>1377342</v>
      </c>
      <c r="N40" s="60">
        <f t="shared" si="4"/>
        <v>1377342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1513362</v>
      </c>
      <c r="V40" s="60">
        <f t="shared" si="4"/>
        <v>1513362</v>
      </c>
      <c r="W40" s="60">
        <f t="shared" si="4"/>
        <v>4200675</v>
      </c>
      <c r="X40" s="60">
        <f t="shared" si="4"/>
        <v>4687313</v>
      </c>
      <c r="Y40" s="60">
        <f t="shared" si="4"/>
        <v>-486638</v>
      </c>
      <c r="Z40" s="140">
        <f t="shared" si="5"/>
        <v>-10.382024840244293</v>
      </c>
      <c r="AA40" s="155">
        <f>AA10+AA25</f>
        <v>4687313</v>
      </c>
    </row>
    <row r="41" spans="1:27" ht="12.75">
      <c r="A41" s="292" t="s">
        <v>210</v>
      </c>
      <c r="B41" s="142"/>
      <c r="C41" s="293">
        <f aca="true" t="shared" si="6" ref="C41:Y41">SUM(C36:C40)</f>
        <v>61277481</v>
      </c>
      <c r="D41" s="294">
        <f t="shared" si="6"/>
        <v>0</v>
      </c>
      <c r="E41" s="295">
        <f t="shared" si="6"/>
        <v>84730736</v>
      </c>
      <c r="F41" s="295">
        <f t="shared" si="6"/>
        <v>88712956</v>
      </c>
      <c r="G41" s="295">
        <f t="shared" si="6"/>
        <v>5412423</v>
      </c>
      <c r="H41" s="295">
        <f t="shared" si="6"/>
        <v>2540909</v>
      </c>
      <c r="I41" s="295">
        <f t="shared" si="6"/>
        <v>14794816</v>
      </c>
      <c r="J41" s="295">
        <f t="shared" si="6"/>
        <v>22748148</v>
      </c>
      <c r="K41" s="295">
        <f t="shared" si="6"/>
        <v>3083991</v>
      </c>
      <c r="L41" s="295">
        <f t="shared" si="6"/>
        <v>7162737</v>
      </c>
      <c r="M41" s="295">
        <f t="shared" si="6"/>
        <v>18731973</v>
      </c>
      <c r="N41" s="295">
        <f t="shared" si="6"/>
        <v>28978701</v>
      </c>
      <c r="O41" s="295">
        <f t="shared" si="6"/>
        <v>4448130</v>
      </c>
      <c r="P41" s="295">
        <f t="shared" si="6"/>
        <v>0</v>
      </c>
      <c r="Q41" s="295">
        <f t="shared" si="6"/>
        <v>9388942</v>
      </c>
      <c r="R41" s="295">
        <f t="shared" si="6"/>
        <v>13837072</v>
      </c>
      <c r="S41" s="295">
        <f t="shared" si="6"/>
        <v>8253088</v>
      </c>
      <c r="T41" s="295">
        <f t="shared" si="6"/>
        <v>349668</v>
      </c>
      <c r="U41" s="295">
        <f t="shared" si="6"/>
        <v>17617383</v>
      </c>
      <c r="V41" s="295">
        <f t="shared" si="6"/>
        <v>26220139</v>
      </c>
      <c r="W41" s="295">
        <f t="shared" si="6"/>
        <v>91784060</v>
      </c>
      <c r="X41" s="295">
        <f t="shared" si="6"/>
        <v>88712956</v>
      </c>
      <c r="Y41" s="295">
        <f t="shared" si="6"/>
        <v>3071104</v>
      </c>
      <c r="Z41" s="296">
        <f t="shared" si="5"/>
        <v>3.4618438371053717</v>
      </c>
      <c r="AA41" s="297">
        <f>SUM(AA36:AA40)</f>
        <v>88712956</v>
      </c>
    </row>
    <row r="42" spans="1:27" ht="12.75">
      <c r="A42" s="298" t="s">
        <v>211</v>
      </c>
      <c r="B42" s="136"/>
      <c r="C42" s="95">
        <f aca="true" t="shared" si="7" ref="C42:Y48">C12+C27</f>
        <v>16080890</v>
      </c>
      <c r="D42" s="129">
        <f t="shared" si="7"/>
        <v>0</v>
      </c>
      <c r="E42" s="54">
        <f t="shared" si="7"/>
        <v>24427000</v>
      </c>
      <c r="F42" s="54">
        <f t="shared" si="7"/>
        <v>32164682</v>
      </c>
      <c r="G42" s="54">
        <f t="shared" si="7"/>
        <v>1666439</v>
      </c>
      <c r="H42" s="54">
        <f t="shared" si="7"/>
        <v>0</v>
      </c>
      <c r="I42" s="54">
        <f t="shared" si="7"/>
        <v>389068</v>
      </c>
      <c r="J42" s="54">
        <f t="shared" si="7"/>
        <v>2055507</v>
      </c>
      <c r="K42" s="54">
        <f t="shared" si="7"/>
        <v>519154</v>
      </c>
      <c r="L42" s="54">
        <f t="shared" si="7"/>
        <v>4738611</v>
      </c>
      <c r="M42" s="54">
        <f t="shared" si="7"/>
        <v>0</v>
      </c>
      <c r="N42" s="54">
        <f t="shared" si="7"/>
        <v>5257765</v>
      </c>
      <c r="O42" s="54">
        <f t="shared" si="7"/>
        <v>0</v>
      </c>
      <c r="P42" s="54">
        <f t="shared" si="7"/>
        <v>0</v>
      </c>
      <c r="Q42" s="54">
        <f t="shared" si="7"/>
        <v>7504541</v>
      </c>
      <c r="R42" s="54">
        <f t="shared" si="7"/>
        <v>7504541</v>
      </c>
      <c r="S42" s="54">
        <f t="shared" si="7"/>
        <v>782230</v>
      </c>
      <c r="T42" s="54">
        <f t="shared" si="7"/>
        <v>4470389</v>
      </c>
      <c r="U42" s="54">
        <f t="shared" si="7"/>
        <v>5037875</v>
      </c>
      <c r="V42" s="54">
        <f t="shared" si="7"/>
        <v>10290494</v>
      </c>
      <c r="W42" s="54">
        <f t="shared" si="7"/>
        <v>25108307</v>
      </c>
      <c r="X42" s="54">
        <f t="shared" si="7"/>
        <v>32164682</v>
      </c>
      <c r="Y42" s="54">
        <f t="shared" si="7"/>
        <v>-7056375</v>
      </c>
      <c r="Z42" s="184">
        <f t="shared" si="5"/>
        <v>-21.938270678379475</v>
      </c>
      <c r="AA42" s="130">
        <f aca="true" t="shared" si="8" ref="AA42:AA48">AA12+AA27</f>
        <v>32164682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11126836</v>
      </c>
      <c r="D45" s="129">
        <f t="shared" si="7"/>
        <v>0</v>
      </c>
      <c r="E45" s="54">
        <f t="shared" si="7"/>
        <v>26700000</v>
      </c>
      <c r="F45" s="54">
        <f t="shared" si="7"/>
        <v>38358341</v>
      </c>
      <c r="G45" s="54">
        <f t="shared" si="7"/>
        <v>0</v>
      </c>
      <c r="H45" s="54">
        <f t="shared" si="7"/>
        <v>169718</v>
      </c>
      <c r="I45" s="54">
        <f t="shared" si="7"/>
        <v>2847410</v>
      </c>
      <c r="J45" s="54">
        <f t="shared" si="7"/>
        <v>3017128</v>
      </c>
      <c r="K45" s="54">
        <f t="shared" si="7"/>
        <v>1918751</v>
      </c>
      <c r="L45" s="54">
        <f t="shared" si="7"/>
        <v>4358190</v>
      </c>
      <c r="M45" s="54">
        <f t="shared" si="7"/>
        <v>5557816</v>
      </c>
      <c r="N45" s="54">
        <f t="shared" si="7"/>
        <v>11834757</v>
      </c>
      <c r="O45" s="54">
        <f t="shared" si="7"/>
        <v>0</v>
      </c>
      <c r="P45" s="54">
        <f t="shared" si="7"/>
        <v>595476</v>
      </c>
      <c r="Q45" s="54">
        <f t="shared" si="7"/>
        <v>12185966</v>
      </c>
      <c r="R45" s="54">
        <f t="shared" si="7"/>
        <v>12781442</v>
      </c>
      <c r="S45" s="54">
        <f t="shared" si="7"/>
        <v>636103</v>
      </c>
      <c r="T45" s="54">
        <f t="shared" si="7"/>
        <v>1075548</v>
      </c>
      <c r="U45" s="54">
        <f t="shared" si="7"/>
        <v>2498397</v>
      </c>
      <c r="V45" s="54">
        <f t="shared" si="7"/>
        <v>4210048</v>
      </c>
      <c r="W45" s="54">
        <f t="shared" si="7"/>
        <v>31843375</v>
      </c>
      <c r="X45" s="54">
        <f t="shared" si="7"/>
        <v>38358341</v>
      </c>
      <c r="Y45" s="54">
        <f t="shared" si="7"/>
        <v>-6514966</v>
      </c>
      <c r="Z45" s="184">
        <f t="shared" si="5"/>
        <v>-16.984483244465657</v>
      </c>
      <c r="AA45" s="130">
        <f t="shared" si="8"/>
        <v>38358341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88485207</v>
      </c>
      <c r="D49" s="218">
        <f t="shared" si="9"/>
        <v>0</v>
      </c>
      <c r="E49" s="220">
        <f t="shared" si="9"/>
        <v>135857736</v>
      </c>
      <c r="F49" s="220">
        <f t="shared" si="9"/>
        <v>159235979</v>
      </c>
      <c r="G49" s="220">
        <f t="shared" si="9"/>
        <v>7078862</v>
      </c>
      <c r="H49" s="220">
        <f t="shared" si="9"/>
        <v>2710627</v>
      </c>
      <c r="I49" s="220">
        <f t="shared" si="9"/>
        <v>18031294</v>
      </c>
      <c r="J49" s="220">
        <f t="shared" si="9"/>
        <v>27820783</v>
      </c>
      <c r="K49" s="220">
        <f t="shared" si="9"/>
        <v>5521896</v>
      </c>
      <c r="L49" s="220">
        <f t="shared" si="9"/>
        <v>16259538</v>
      </c>
      <c r="M49" s="220">
        <f t="shared" si="9"/>
        <v>24289789</v>
      </c>
      <c r="N49" s="220">
        <f t="shared" si="9"/>
        <v>46071223</v>
      </c>
      <c r="O49" s="220">
        <f t="shared" si="9"/>
        <v>4448130</v>
      </c>
      <c r="P49" s="220">
        <f t="shared" si="9"/>
        <v>595476</v>
      </c>
      <c r="Q49" s="220">
        <f t="shared" si="9"/>
        <v>29079449</v>
      </c>
      <c r="R49" s="220">
        <f t="shared" si="9"/>
        <v>34123055</v>
      </c>
      <c r="S49" s="220">
        <f t="shared" si="9"/>
        <v>9671421</v>
      </c>
      <c r="T49" s="220">
        <f t="shared" si="9"/>
        <v>5895605</v>
      </c>
      <c r="U49" s="220">
        <f t="shared" si="9"/>
        <v>25153655</v>
      </c>
      <c r="V49" s="220">
        <f t="shared" si="9"/>
        <v>40720681</v>
      </c>
      <c r="W49" s="220">
        <f t="shared" si="9"/>
        <v>148735742</v>
      </c>
      <c r="X49" s="220">
        <f t="shared" si="9"/>
        <v>159235979</v>
      </c>
      <c r="Y49" s="220">
        <f t="shared" si="9"/>
        <v>-10500237</v>
      </c>
      <c r="Z49" s="221">
        <f t="shared" si="5"/>
        <v>-6.594135989831795</v>
      </c>
      <c r="AA49" s="222">
        <f>SUM(AA41:AA48)</f>
        <v>159235979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7888502</v>
      </c>
      <c r="D51" s="129">
        <f t="shared" si="10"/>
        <v>0</v>
      </c>
      <c r="E51" s="54">
        <f t="shared" si="10"/>
        <v>24135000</v>
      </c>
      <c r="F51" s="54">
        <f t="shared" si="10"/>
        <v>27663145</v>
      </c>
      <c r="G51" s="54">
        <f t="shared" si="10"/>
        <v>2561904</v>
      </c>
      <c r="H51" s="54">
        <f t="shared" si="10"/>
        <v>246539</v>
      </c>
      <c r="I51" s="54">
        <f t="shared" si="10"/>
        <v>1518712</v>
      </c>
      <c r="J51" s="54">
        <f t="shared" si="10"/>
        <v>4327155</v>
      </c>
      <c r="K51" s="54">
        <f t="shared" si="10"/>
        <v>1427227</v>
      </c>
      <c r="L51" s="54">
        <f t="shared" si="10"/>
        <v>2831326</v>
      </c>
      <c r="M51" s="54">
        <f t="shared" si="10"/>
        <v>401783</v>
      </c>
      <c r="N51" s="54">
        <f t="shared" si="10"/>
        <v>4660336</v>
      </c>
      <c r="O51" s="54">
        <f t="shared" si="10"/>
        <v>2470508</v>
      </c>
      <c r="P51" s="54">
        <f t="shared" si="10"/>
        <v>1316759</v>
      </c>
      <c r="Q51" s="54">
        <f t="shared" si="10"/>
        <v>72494</v>
      </c>
      <c r="R51" s="54">
        <f t="shared" si="10"/>
        <v>3859761</v>
      </c>
      <c r="S51" s="54">
        <f t="shared" si="10"/>
        <v>1040310</v>
      </c>
      <c r="T51" s="54">
        <f t="shared" si="10"/>
        <v>332733</v>
      </c>
      <c r="U51" s="54">
        <f t="shared" si="10"/>
        <v>538064</v>
      </c>
      <c r="V51" s="54">
        <f t="shared" si="10"/>
        <v>1911107</v>
      </c>
      <c r="W51" s="54">
        <f t="shared" si="10"/>
        <v>14758359</v>
      </c>
      <c r="X51" s="54">
        <f t="shared" si="10"/>
        <v>27663145</v>
      </c>
      <c r="Y51" s="54">
        <f t="shared" si="10"/>
        <v>-12904786</v>
      </c>
      <c r="Z51" s="184">
        <f>+IF(X51&lt;&gt;0,+(Y51/X51)*100,0)</f>
        <v>-46.64974282569824</v>
      </c>
      <c r="AA51" s="130">
        <f>SUM(AA57:AA61)</f>
        <v>27663145</v>
      </c>
    </row>
    <row r="52" spans="1:27" ht="12.75">
      <c r="A52" s="310" t="s">
        <v>205</v>
      </c>
      <c r="B52" s="142"/>
      <c r="C52" s="62">
        <v>5090790</v>
      </c>
      <c r="D52" s="156"/>
      <c r="E52" s="60">
        <v>15000000</v>
      </c>
      <c r="F52" s="60">
        <v>20598145</v>
      </c>
      <c r="G52" s="60">
        <v>2267939</v>
      </c>
      <c r="H52" s="60">
        <v>221635</v>
      </c>
      <c r="I52" s="60">
        <v>1518251</v>
      </c>
      <c r="J52" s="60">
        <v>4007825</v>
      </c>
      <c r="K52" s="60">
        <v>1135380</v>
      </c>
      <c r="L52" s="60">
        <v>2679165</v>
      </c>
      <c r="M52" s="60">
        <v>181676</v>
      </c>
      <c r="N52" s="60">
        <v>3996221</v>
      </c>
      <c r="O52" s="60">
        <v>2277558</v>
      </c>
      <c r="P52" s="60">
        <v>1314361</v>
      </c>
      <c r="Q52" s="60"/>
      <c r="R52" s="60">
        <v>3591919</v>
      </c>
      <c r="S52" s="60">
        <v>882683</v>
      </c>
      <c r="T52" s="60">
        <v>238400</v>
      </c>
      <c r="U52" s="60">
        <v>184837</v>
      </c>
      <c r="V52" s="60">
        <v>1305920</v>
      </c>
      <c r="W52" s="60">
        <v>12901885</v>
      </c>
      <c r="X52" s="60">
        <v>20598145</v>
      </c>
      <c r="Y52" s="60">
        <v>-7696260</v>
      </c>
      <c r="Z52" s="140">
        <v>-37.36</v>
      </c>
      <c r="AA52" s="155">
        <v>20598145</v>
      </c>
    </row>
    <row r="53" spans="1:27" ht="12.75">
      <c r="A53" s="310" t="s">
        <v>206</v>
      </c>
      <c r="B53" s="142"/>
      <c r="C53" s="62"/>
      <c r="D53" s="156"/>
      <c r="E53" s="60">
        <v>2500000</v>
      </c>
      <c r="F53" s="60">
        <v>1500000</v>
      </c>
      <c r="G53" s="60"/>
      <c r="H53" s="60"/>
      <c r="I53" s="60">
        <v>461</v>
      </c>
      <c r="J53" s="60">
        <v>461</v>
      </c>
      <c r="K53" s="60">
        <v>197646</v>
      </c>
      <c r="L53" s="60">
        <v>80533</v>
      </c>
      <c r="M53" s="60"/>
      <c r="N53" s="60">
        <v>278179</v>
      </c>
      <c r="O53" s="60"/>
      <c r="P53" s="60"/>
      <c r="Q53" s="60"/>
      <c r="R53" s="60"/>
      <c r="S53" s="60">
        <v>98447</v>
      </c>
      <c r="T53" s="60">
        <v>37607</v>
      </c>
      <c r="U53" s="60">
        <v>53041</v>
      </c>
      <c r="V53" s="60">
        <v>189095</v>
      </c>
      <c r="W53" s="60">
        <v>467735</v>
      </c>
      <c r="X53" s="60">
        <v>1500000</v>
      </c>
      <c r="Y53" s="60">
        <v>-1032265</v>
      </c>
      <c r="Z53" s="140">
        <v>-68.82</v>
      </c>
      <c r="AA53" s="155">
        <v>1500000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108550</v>
      </c>
      <c r="D56" s="156"/>
      <c r="E56" s="60">
        <v>250000</v>
      </c>
      <c r="F56" s="60">
        <v>250000</v>
      </c>
      <c r="G56" s="60"/>
      <c r="H56" s="60"/>
      <c r="I56" s="60"/>
      <c r="J56" s="60"/>
      <c r="K56" s="60">
        <v>50000</v>
      </c>
      <c r="L56" s="60"/>
      <c r="M56" s="60"/>
      <c r="N56" s="60">
        <v>50000</v>
      </c>
      <c r="O56" s="60"/>
      <c r="P56" s="60"/>
      <c r="Q56" s="60">
        <v>19600</v>
      </c>
      <c r="R56" s="60">
        <v>19600</v>
      </c>
      <c r="S56" s="60">
        <v>42500</v>
      </c>
      <c r="T56" s="60"/>
      <c r="U56" s="60">
        <v>55000</v>
      </c>
      <c r="V56" s="60">
        <v>97500</v>
      </c>
      <c r="W56" s="60">
        <v>167100</v>
      </c>
      <c r="X56" s="60">
        <v>250000</v>
      </c>
      <c r="Y56" s="60">
        <v>-82900</v>
      </c>
      <c r="Z56" s="140">
        <v>-33.16</v>
      </c>
      <c r="AA56" s="155">
        <v>250000</v>
      </c>
    </row>
    <row r="57" spans="1:27" ht="12.75">
      <c r="A57" s="138" t="s">
        <v>210</v>
      </c>
      <c r="B57" s="142"/>
      <c r="C57" s="293">
        <f aca="true" t="shared" si="11" ref="C57:Y57">SUM(C52:C56)</f>
        <v>5199340</v>
      </c>
      <c r="D57" s="294">
        <f t="shared" si="11"/>
        <v>0</v>
      </c>
      <c r="E57" s="295">
        <f t="shared" si="11"/>
        <v>17750000</v>
      </c>
      <c r="F57" s="295">
        <f t="shared" si="11"/>
        <v>22348145</v>
      </c>
      <c r="G57" s="295">
        <f t="shared" si="11"/>
        <v>2267939</v>
      </c>
      <c r="H57" s="295">
        <f t="shared" si="11"/>
        <v>221635</v>
      </c>
      <c r="I57" s="295">
        <f t="shared" si="11"/>
        <v>1518712</v>
      </c>
      <c r="J57" s="295">
        <f t="shared" si="11"/>
        <v>4008286</v>
      </c>
      <c r="K57" s="295">
        <f t="shared" si="11"/>
        <v>1383026</v>
      </c>
      <c r="L57" s="295">
        <f t="shared" si="11"/>
        <v>2759698</v>
      </c>
      <c r="M57" s="295">
        <f t="shared" si="11"/>
        <v>181676</v>
      </c>
      <c r="N57" s="295">
        <f t="shared" si="11"/>
        <v>4324400</v>
      </c>
      <c r="O57" s="295">
        <f t="shared" si="11"/>
        <v>2277558</v>
      </c>
      <c r="P57" s="295">
        <f t="shared" si="11"/>
        <v>1314361</v>
      </c>
      <c r="Q57" s="295">
        <f t="shared" si="11"/>
        <v>19600</v>
      </c>
      <c r="R57" s="295">
        <f t="shared" si="11"/>
        <v>3611519</v>
      </c>
      <c r="S57" s="295">
        <f t="shared" si="11"/>
        <v>1023630</v>
      </c>
      <c r="T57" s="295">
        <f t="shared" si="11"/>
        <v>276007</v>
      </c>
      <c r="U57" s="295">
        <f t="shared" si="11"/>
        <v>292878</v>
      </c>
      <c r="V57" s="295">
        <f t="shared" si="11"/>
        <v>1592515</v>
      </c>
      <c r="W57" s="295">
        <f t="shared" si="11"/>
        <v>13536720</v>
      </c>
      <c r="X57" s="295">
        <f t="shared" si="11"/>
        <v>22348145</v>
      </c>
      <c r="Y57" s="295">
        <f t="shared" si="11"/>
        <v>-8811425</v>
      </c>
      <c r="Z57" s="296">
        <f>+IF(X57&lt;&gt;0,+(Y57/X57)*100,0)</f>
        <v>-39.42799279313787</v>
      </c>
      <c r="AA57" s="297">
        <f>SUM(AA52:AA56)</f>
        <v>22348145</v>
      </c>
    </row>
    <row r="58" spans="1:27" ht="12.75">
      <c r="A58" s="311" t="s">
        <v>211</v>
      </c>
      <c r="B58" s="136"/>
      <c r="C58" s="62">
        <v>66980</v>
      </c>
      <c r="D58" s="156"/>
      <c r="E58" s="60">
        <v>270000</v>
      </c>
      <c r="F58" s="60">
        <v>200000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200000</v>
      </c>
      <c r="Y58" s="60">
        <v>-200000</v>
      </c>
      <c r="Z58" s="140">
        <v>-100</v>
      </c>
      <c r="AA58" s="155">
        <v>200000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2622182</v>
      </c>
      <c r="D61" s="156"/>
      <c r="E61" s="60">
        <v>6115000</v>
      </c>
      <c r="F61" s="60">
        <v>5115000</v>
      </c>
      <c r="G61" s="60">
        <v>293965</v>
      </c>
      <c r="H61" s="60">
        <v>24904</v>
      </c>
      <c r="I61" s="60"/>
      <c r="J61" s="60">
        <v>318869</v>
      </c>
      <c r="K61" s="60">
        <v>44201</v>
      </c>
      <c r="L61" s="60">
        <v>71628</v>
      </c>
      <c r="M61" s="60">
        <v>220107</v>
      </c>
      <c r="N61" s="60">
        <v>335936</v>
      </c>
      <c r="O61" s="60">
        <v>192950</v>
      </c>
      <c r="P61" s="60">
        <v>2398</v>
      </c>
      <c r="Q61" s="60">
        <v>52894</v>
      </c>
      <c r="R61" s="60">
        <v>248242</v>
      </c>
      <c r="S61" s="60">
        <v>16680</v>
      </c>
      <c r="T61" s="60">
        <v>56726</v>
      </c>
      <c r="U61" s="60">
        <v>245186</v>
      </c>
      <c r="V61" s="60">
        <v>318592</v>
      </c>
      <c r="W61" s="60">
        <v>1221639</v>
      </c>
      <c r="X61" s="60">
        <v>5115000</v>
      </c>
      <c r="Y61" s="60">
        <v>-3893361</v>
      </c>
      <c r="Z61" s="140">
        <v>-76.12</v>
      </c>
      <c r="AA61" s="155">
        <v>5115000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7889000</v>
      </c>
      <c r="D66" s="274">
        <v>7065000</v>
      </c>
      <c r="E66" s="275">
        <v>9135000</v>
      </c>
      <c r="F66" s="275">
        <v>7065000</v>
      </c>
      <c r="G66" s="275">
        <v>293965</v>
      </c>
      <c r="H66" s="275">
        <v>24904</v>
      </c>
      <c r="I66" s="275">
        <v>461</v>
      </c>
      <c r="J66" s="275">
        <v>319330</v>
      </c>
      <c r="K66" s="275">
        <v>291847</v>
      </c>
      <c r="L66" s="275">
        <v>152161</v>
      </c>
      <c r="M66" s="275">
        <v>220107</v>
      </c>
      <c r="N66" s="275">
        <v>664115</v>
      </c>
      <c r="O66" s="275">
        <v>192950</v>
      </c>
      <c r="P66" s="275">
        <v>2398</v>
      </c>
      <c r="Q66" s="275">
        <v>72494</v>
      </c>
      <c r="R66" s="275">
        <v>267842</v>
      </c>
      <c r="S66" s="275">
        <v>157628</v>
      </c>
      <c r="T66" s="275">
        <v>94333</v>
      </c>
      <c r="U66" s="275">
        <v>353226</v>
      </c>
      <c r="V66" s="275">
        <v>605187</v>
      </c>
      <c r="W66" s="275">
        <v>1856474</v>
      </c>
      <c r="X66" s="275">
        <v>7065000</v>
      </c>
      <c r="Y66" s="275">
        <v>-5208526</v>
      </c>
      <c r="Z66" s="140">
        <v>-73.72</v>
      </c>
      <c r="AA66" s="277"/>
    </row>
    <row r="67" spans="1:27" ht="12.75">
      <c r="A67" s="311" t="s">
        <v>225</v>
      </c>
      <c r="B67" s="316"/>
      <c r="C67" s="62"/>
      <c r="D67" s="156">
        <v>20598145</v>
      </c>
      <c r="E67" s="60">
        <v>15000000</v>
      </c>
      <c r="F67" s="60">
        <v>20598145</v>
      </c>
      <c r="G67" s="60">
        <v>2267939</v>
      </c>
      <c r="H67" s="60">
        <v>221635</v>
      </c>
      <c r="I67" s="60">
        <v>1518251</v>
      </c>
      <c r="J67" s="60">
        <v>4007825</v>
      </c>
      <c r="K67" s="60">
        <v>1135380</v>
      </c>
      <c r="L67" s="60">
        <v>2679164</v>
      </c>
      <c r="M67" s="60">
        <v>181676</v>
      </c>
      <c r="N67" s="60">
        <v>3996220</v>
      </c>
      <c r="O67" s="60">
        <v>2277558</v>
      </c>
      <c r="P67" s="60">
        <v>1314361</v>
      </c>
      <c r="Q67" s="60"/>
      <c r="R67" s="60">
        <v>3591919</v>
      </c>
      <c r="S67" s="60">
        <v>882683</v>
      </c>
      <c r="T67" s="60">
        <v>238400</v>
      </c>
      <c r="U67" s="60">
        <v>184837</v>
      </c>
      <c r="V67" s="60">
        <v>1305920</v>
      </c>
      <c r="W67" s="60">
        <v>12901884</v>
      </c>
      <c r="X67" s="60">
        <v>20598145</v>
      </c>
      <c r="Y67" s="60">
        <v>-7696261</v>
      </c>
      <c r="Z67" s="140">
        <v>-37.36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7889000</v>
      </c>
      <c r="D69" s="218">
        <f t="shared" si="12"/>
        <v>27663145</v>
      </c>
      <c r="E69" s="220">
        <f t="shared" si="12"/>
        <v>24135000</v>
      </c>
      <c r="F69" s="220">
        <f t="shared" si="12"/>
        <v>27663145</v>
      </c>
      <c r="G69" s="220">
        <f t="shared" si="12"/>
        <v>2561904</v>
      </c>
      <c r="H69" s="220">
        <f t="shared" si="12"/>
        <v>246539</v>
      </c>
      <c r="I69" s="220">
        <f t="shared" si="12"/>
        <v>1518712</v>
      </c>
      <c r="J69" s="220">
        <f t="shared" si="12"/>
        <v>4327155</v>
      </c>
      <c r="K69" s="220">
        <f t="shared" si="12"/>
        <v>1427227</v>
      </c>
      <c r="L69" s="220">
        <f t="shared" si="12"/>
        <v>2831325</v>
      </c>
      <c r="M69" s="220">
        <f t="shared" si="12"/>
        <v>401783</v>
      </c>
      <c r="N69" s="220">
        <f t="shared" si="12"/>
        <v>4660335</v>
      </c>
      <c r="O69" s="220">
        <f t="shared" si="12"/>
        <v>2470508</v>
      </c>
      <c r="P69" s="220">
        <f t="shared" si="12"/>
        <v>1316759</v>
      </c>
      <c r="Q69" s="220">
        <f t="shared" si="12"/>
        <v>72494</v>
      </c>
      <c r="R69" s="220">
        <f t="shared" si="12"/>
        <v>3859761</v>
      </c>
      <c r="S69" s="220">
        <f t="shared" si="12"/>
        <v>1040311</v>
      </c>
      <c r="T69" s="220">
        <f t="shared" si="12"/>
        <v>332733</v>
      </c>
      <c r="U69" s="220">
        <f t="shared" si="12"/>
        <v>538063</v>
      </c>
      <c r="V69" s="220">
        <f t="shared" si="12"/>
        <v>1911107</v>
      </c>
      <c r="W69" s="220">
        <f t="shared" si="12"/>
        <v>14758358</v>
      </c>
      <c r="X69" s="220">
        <f t="shared" si="12"/>
        <v>27663145</v>
      </c>
      <c r="Y69" s="220">
        <f t="shared" si="12"/>
        <v>-12904787</v>
      </c>
      <c r="Z69" s="221">
        <f>+IF(X69&lt;&gt;0,+(Y69/X69)*100,0)</f>
        <v>-46.649746440616205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21430700</v>
      </c>
      <c r="F5" s="358">
        <f t="shared" si="0"/>
        <v>23318013</v>
      </c>
      <c r="G5" s="358">
        <f t="shared" si="0"/>
        <v>1913221</v>
      </c>
      <c r="H5" s="356">
        <f t="shared" si="0"/>
        <v>1394040</v>
      </c>
      <c r="I5" s="356">
        <f t="shared" si="0"/>
        <v>3342322</v>
      </c>
      <c r="J5" s="358">
        <f t="shared" si="0"/>
        <v>6649583</v>
      </c>
      <c r="K5" s="358">
        <f t="shared" si="0"/>
        <v>0</v>
      </c>
      <c r="L5" s="356">
        <f t="shared" si="0"/>
        <v>322332</v>
      </c>
      <c r="M5" s="356">
        <f t="shared" si="0"/>
        <v>2617879</v>
      </c>
      <c r="N5" s="358">
        <f t="shared" si="0"/>
        <v>2940211</v>
      </c>
      <c r="O5" s="358">
        <f t="shared" si="0"/>
        <v>0</v>
      </c>
      <c r="P5" s="356">
        <f t="shared" si="0"/>
        <v>0</v>
      </c>
      <c r="Q5" s="356">
        <f t="shared" si="0"/>
        <v>2970346</v>
      </c>
      <c r="R5" s="358">
        <f t="shared" si="0"/>
        <v>2970346</v>
      </c>
      <c r="S5" s="358">
        <f t="shared" si="0"/>
        <v>1684844</v>
      </c>
      <c r="T5" s="356">
        <f t="shared" si="0"/>
        <v>0</v>
      </c>
      <c r="U5" s="356">
        <f t="shared" si="0"/>
        <v>8497526</v>
      </c>
      <c r="V5" s="358">
        <f t="shared" si="0"/>
        <v>10182370</v>
      </c>
      <c r="W5" s="358">
        <f t="shared" si="0"/>
        <v>22742510</v>
      </c>
      <c r="X5" s="356">
        <f t="shared" si="0"/>
        <v>23318013</v>
      </c>
      <c r="Y5" s="358">
        <f t="shared" si="0"/>
        <v>-575503</v>
      </c>
      <c r="Z5" s="359">
        <f>+IF(X5&lt;&gt;0,+(Y5/X5)*100,0)</f>
        <v>-2.468061922771893</v>
      </c>
      <c r="AA5" s="360">
        <f>+AA6+AA8+AA11+AA13+AA15</f>
        <v>23318013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19630700</v>
      </c>
      <c r="F8" s="59">
        <f t="shared" si="2"/>
        <v>18630700</v>
      </c>
      <c r="G8" s="59">
        <f t="shared" si="2"/>
        <v>1913221</v>
      </c>
      <c r="H8" s="60">
        <f t="shared" si="2"/>
        <v>1394040</v>
      </c>
      <c r="I8" s="60">
        <f t="shared" si="2"/>
        <v>2032351</v>
      </c>
      <c r="J8" s="59">
        <f t="shared" si="2"/>
        <v>5339612</v>
      </c>
      <c r="K8" s="59">
        <f t="shared" si="2"/>
        <v>0</v>
      </c>
      <c r="L8" s="60">
        <f t="shared" si="2"/>
        <v>322332</v>
      </c>
      <c r="M8" s="60">
        <f t="shared" si="2"/>
        <v>1240537</v>
      </c>
      <c r="N8" s="59">
        <f t="shared" si="2"/>
        <v>1562869</v>
      </c>
      <c r="O8" s="59">
        <f t="shared" si="2"/>
        <v>0</v>
      </c>
      <c r="P8" s="60">
        <f t="shared" si="2"/>
        <v>0</v>
      </c>
      <c r="Q8" s="60">
        <f t="shared" si="2"/>
        <v>2970346</v>
      </c>
      <c r="R8" s="59">
        <f t="shared" si="2"/>
        <v>2970346</v>
      </c>
      <c r="S8" s="59">
        <f t="shared" si="2"/>
        <v>1684844</v>
      </c>
      <c r="T8" s="60">
        <f t="shared" si="2"/>
        <v>0</v>
      </c>
      <c r="U8" s="60">
        <f t="shared" si="2"/>
        <v>6984164</v>
      </c>
      <c r="V8" s="59">
        <f t="shared" si="2"/>
        <v>8669008</v>
      </c>
      <c r="W8" s="59">
        <f t="shared" si="2"/>
        <v>18541835</v>
      </c>
      <c r="X8" s="60">
        <f t="shared" si="2"/>
        <v>18630700</v>
      </c>
      <c r="Y8" s="59">
        <f t="shared" si="2"/>
        <v>-88865</v>
      </c>
      <c r="Z8" s="61">
        <f>+IF(X8&lt;&gt;0,+(Y8/X8)*100,0)</f>
        <v>-0.4769815412195999</v>
      </c>
      <c r="AA8" s="62">
        <f>SUM(AA9:AA10)</f>
        <v>18630700</v>
      </c>
    </row>
    <row r="9" spans="1:27" ht="12.75">
      <c r="A9" s="291" t="s">
        <v>230</v>
      </c>
      <c r="B9" s="142"/>
      <c r="C9" s="60"/>
      <c r="D9" s="340"/>
      <c r="E9" s="60">
        <v>19630700</v>
      </c>
      <c r="F9" s="59">
        <v>18630700</v>
      </c>
      <c r="G9" s="59">
        <v>1913221</v>
      </c>
      <c r="H9" s="60">
        <v>1394040</v>
      </c>
      <c r="I9" s="60">
        <v>2032351</v>
      </c>
      <c r="J9" s="59">
        <v>5339612</v>
      </c>
      <c r="K9" s="59"/>
      <c r="L9" s="60">
        <v>322332</v>
      </c>
      <c r="M9" s="60">
        <v>1240537</v>
      </c>
      <c r="N9" s="59">
        <v>1562869</v>
      </c>
      <c r="O9" s="59"/>
      <c r="P9" s="60"/>
      <c r="Q9" s="60">
        <v>2970346</v>
      </c>
      <c r="R9" s="59">
        <v>2970346</v>
      </c>
      <c r="S9" s="59">
        <v>1684844</v>
      </c>
      <c r="T9" s="60"/>
      <c r="U9" s="60">
        <v>6984164</v>
      </c>
      <c r="V9" s="59">
        <v>8669008</v>
      </c>
      <c r="W9" s="59">
        <v>18541835</v>
      </c>
      <c r="X9" s="60">
        <v>18630700</v>
      </c>
      <c r="Y9" s="59">
        <v>-88865</v>
      </c>
      <c r="Z9" s="61">
        <v>-0.48</v>
      </c>
      <c r="AA9" s="62">
        <v>18630700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1800000</v>
      </c>
      <c r="F15" s="59">
        <f t="shared" si="5"/>
        <v>4687313</v>
      </c>
      <c r="G15" s="59">
        <f t="shared" si="5"/>
        <v>0</v>
      </c>
      <c r="H15" s="60">
        <f t="shared" si="5"/>
        <v>0</v>
      </c>
      <c r="I15" s="60">
        <f t="shared" si="5"/>
        <v>1309971</v>
      </c>
      <c r="J15" s="59">
        <f t="shared" si="5"/>
        <v>1309971</v>
      </c>
      <c r="K15" s="59">
        <f t="shared" si="5"/>
        <v>0</v>
      </c>
      <c r="L15" s="60">
        <f t="shared" si="5"/>
        <v>0</v>
      </c>
      <c r="M15" s="60">
        <f t="shared" si="5"/>
        <v>1377342</v>
      </c>
      <c r="N15" s="59">
        <f t="shared" si="5"/>
        <v>1377342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1513362</v>
      </c>
      <c r="V15" s="59">
        <f t="shared" si="5"/>
        <v>1513362</v>
      </c>
      <c r="W15" s="59">
        <f t="shared" si="5"/>
        <v>4200675</v>
      </c>
      <c r="X15" s="60">
        <f t="shared" si="5"/>
        <v>4687313</v>
      </c>
      <c r="Y15" s="59">
        <f t="shared" si="5"/>
        <v>-486638</v>
      </c>
      <c r="Z15" s="61">
        <f>+IF(X15&lt;&gt;0,+(Y15/X15)*100,0)</f>
        <v>-10.382024840244293</v>
      </c>
      <c r="AA15" s="62">
        <f>SUM(AA16:AA20)</f>
        <v>4687313</v>
      </c>
    </row>
    <row r="16" spans="1:27" ht="12.75">
      <c r="A16" s="291" t="s">
        <v>234</v>
      </c>
      <c r="B16" s="300"/>
      <c r="C16" s="60"/>
      <c r="D16" s="340"/>
      <c r="E16" s="60"/>
      <c r="F16" s="59">
        <v>4687313</v>
      </c>
      <c r="G16" s="59"/>
      <c r="H16" s="60"/>
      <c r="I16" s="60">
        <v>1309971</v>
      </c>
      <c r="J16" s="59">
        <v>1309971</v>
      </c>
      <c r="K16" s="59"/>
      <c r="L16" s="60"/>
      <c r="M16" s="60">
        <v>1377342</v>
      </c>
      <c r="N16" s="59">
        <v>1377342</v>
      </c>
      <c r="O16" s="59"/>
      <c r="P16" s="60"/>
      <c r="Q16" s="60"/>
      <c r="R16" s="59"/>
      <c r="S16" s="59"/>
      <c r="T16" s="60"/>
      <c r="U16" s="60">
        <v>1513362</v>
      </c>
      <c r="V16" s="59">
        <v>1513362</v>
      </c>
      <c r="W16" s="59">
        <v>4200675</v>
      </c>
      <c r="X16" s="60">
        <v>4687313</v>
      </c>
      <c r="Y16" s="59">
        <v>-486638</v>
      </c>
      <c r="Z16" s="61">
        <v>-10.38</v>
      </c>
      <c r="AA16" s="62">
        <v>4687313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1800000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16080890</v>
      </c>
      <c r="D22" s="344">
        <f t="shared" si="6"/>
        <v>0</v>
      </c>
      <c r="E22" s="343">
        <f t="shared" si="6"/>
        <v>24427000</v>
      </c>
      <c r="F22" s="345">
        <f t="shared" si="6"/>
        <v>32164682</v>
      </c>
      <c r="G22" s="345">
        <f t="shared" si="6"/>
        <v>1666439</v>
      </c>
      <c r="H22" s="343">
        <f t="shared" si="6"/>
        <v>0</v>
      </c>
      <c r="I22" s="343">
        <f t="shared" si="6"/>
        <v>389068</v>
      </c>
      <c r="J22" s="345">
        <f t="shared" si="6"/>
        <v>2055507</v>
      </c>
      <c r="K22" s="345">
        <f t="shared" si="6"/>
        <v>519154</v>
      </c>
      <c r="L22" s="343">
        <f t="shared" si="6"/>
        <v>4738611</v>
      </c>
      <c r="M22" s="343">
        <f t="shared" si="6"/>
        <v>0</v>
      </c>
      <c r="N22" s="345">
        <f t="shared" si="6"/>
        <v>5257765</v>
      </c>
      <c r="O22" s="345">
        <f t="shared" si="6"/>
        <v>0</v>
      </c>
      <c r="P22" s="343">
        <f t="shared" si="6"/>
        <v>0</v>
      </c>
      <c r="Q22" s="343">
        <f t="shared" si="6"/>
        <v>7504541</v>
      </c>
      <c r="R22" s="345">
        <f t="shared" si="6"/>
        <v>7504541</v>
      </c>
      <c r="S22" s="345">
        <f t="shared" si="6"/>
        <v>782230</v>
      </c>
      <c r="T22" s="343">
        <f t="shared" si="6"/>
        <v>4470389</v>
      </c>
      <c r="U22" s="343">
        <f t="shared" si="6"/>
        <v>5037875</v>
      </c>
      <c r="V22" s="345">
        <f t="shared" si="6"/>
        <v>10290494</v>
      </c>
      <c r="W22" s="345">
        <f t="shared" si="6"/>
        <v>25108307</v>
      </c>
      <c r="X22" s="343">
        <f t="shared" si="6"/>
        <v>32164682</v>
      </c>
      <c r="Y22" s="345">
        <f t="shared" si="6"/>
        <v>-7056375</v>
      </c>
      <c r="Z22" s="336">
        <f>+IF(X22&lt;&gt;0,+(Y22/X22)*100,0)</f>
        <v>-21.938270678379475</v>
      </c>
      <c r="AA22" s="350">
        <f>SUM(AA23:AA32)</f>
        <v>32164682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3570078</v>
      </c>
      <c r="D25" s="340"/>
      <c r="E25" s="60">
        <v>8097499</v>
      </c>
      <c r="F25" s="59">
        <v>5078434</v>
      </c>
      <c r="G25" s="59"/>
      <c r="H25" s="60"/>
      <c r="I25" s="60">
        <v>389068</v>
      </c>
      <c r="J25" s="59">
        <v>389068</v>
      </c>
      <c r="K25" s="59"/>
      <c r="L25" s="60"/>
      <c r="M25" s="60"/>
      <c r="N25" s="59"/>
      <c r="O25" s="59"/>
      <c r="P25" s="60"/>
      <c r="Q25" s="60">
        <v>685902</v>
      </c>
      <c r="R25" s="59">
        <v>685902</v>
      </c>
      <c r="S25" s="59">
        <v>782230</v>
      </c>
      <c r="T25" s="60">
        <v>1060577</v>
      </c>
      <c r="U25" s="60">
        <v>1510789</v>
      </c>
      <c r="V25" s="59">
        <v>3353596</v>
      </c>
      <c r="W25" s="59">
        <v>4428566</v>
      </c>
      <c r="X25" s="60">
        <v>5078434</v>
      </c>
      <c r="Y25" s="59">
        <v>-649868</v>
      </c>
      <c r="Z25" s="61">
        <v>-12.8</v>
      </c>
      <c r="AA25" s="62">
        <v>5078434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9782732</v>
      </c>
      <c r="D27" s="340"/>
      <c r="E27" s="60">
        <v>12329501</v>
      </c>
      <c r="F27" s="59">
        <v>26795364</v>
      </c>
      <c r="G27" s="59">
        <v>1666439</v>
      </c>
      <c r="H27" s="60"/>
      <c r="I27" s="60"/>
      <c r="J27" s="59">
        <v>1666439</v>
      </c>
      <c r="K27" s="59">
        <v>519154</v>
      </c>
      <c r="L27" s="60">
        <v>4738611</v>
      </c>
      <c r="M27" s="60"/>
      <c r="N27" s="59">
        <v>5257765</v>
      </c>
      <c r="O27" s="59"/>
      <c r="P27" s="60"/>
      <c r="Q27" s="60">
        <v>6818639</v>
      </c>
      <c r="R27" s="59">
        <v>6818639</v>
      </c>
      <c r="S27" s="59"/>
      <c r="T27" s="60">
        <v>3409812</v>
      </c>
      <c r="U27" s="60">
        <v>3527086</v>
      </c>
      <c r="V27" s="59">
        <v>6936898</v>
      </c>
      <c r="W27" s="59">
        <v>20679741</v>
      </c>
      <c r="X27" s="60">
        <v>26795364</v>
      </c>
      <c r="Y27" s="59">
        <v>-6115623</v>
      </c>
      <c r="Z27" s="61">
        <v>-22.82</v>
      </c>
      <c r="AA27" s="62">
        <v>26795364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2728080</v>
      </c>
      <c r="D32" s="340"/>
      <c r="E32" s="60">
        <v>4000000</v>
      </c>
      <c r="F32" s="59">
        <v>290884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290884</v>
      </c>
      <c r="Y32" s="59">
        <v>-290884</v>
      </c>
      <c r="Z32" s="61">
        <v>-100</v>
      </c>
      <c r="AA32" s="62">
        <v>290884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11126836</v>
      </c>
      <c r="D40" s="344">
        <f t="shared" si="9"/>
        <v>0</v>
      </c>
      <c r="E40" s="343">
        <f t="shared" si="9"/>
        <v>26700000</v>
      </c>
      <c r="F40" s="345">
        <f t="shared" si="9"/>
        <v>38358341</v>
      </c>
      <c r="G40" s="345">
        <f t="shared" si="9"/>
        <v>0</v>
      </c>
      <c r="H40" s="343">
        <f t="shared" si="9"/>
        <v>169718</v>
      </c>
      <c r="I40" s="343">
        <f t="shared" si="9"/>
        <v>2847410</v>
      </c>
      <c r="J40" s="345">
        <f t="shared" si="9"/>
        <v>3017128</v>
      </c>
      <c r="K40" s="345">
        <f t="shared" si="9"/>
        <v>1918751</v>
      </c>
      <c r="L40" s="343">
        <f t="shared" si="9"/>
        <v>4358190</v>
      </c>
      <c r="M40" s="343">
        <f t="shared" si="9"/>
        <v>5557816</v>
      </c>
      <c r="N40" s="345">
        <f t="shared" si="9"/>
        <v>11834757</v>
      </c>
      <c r="O40" s="345">
        <f t="shared" si="9"/>
        <v>0</v>
      </c>
      <c r="P40" s="343">
        <f t="shared" si="9"/>
        <v>169718</v>
      </c>
      <c r="Q40" s="343">
        <f t="shared" si="9"/>
        <v>12185966</v>
      </c>
      <c r="R40" s="345">
        <f t="shared" si="9"/>
        <v>12355684</v>
      </c>
      <c r="S40" s="345">
        <f t="shared" si="9"/>
        <v>636103</v>
      </c>
      <c r="T40" s="343">
        <f t="shared" si="9"/>
        <v>1075548</v>
      </c>
      <c r="U40" s="343">
        <f t="shared" si="9"/>
        <v>2498397</v>
      </c>
      <c r="V40" s="345">
        <f t="shared" si="9"/>
        <v>4210048</v>
      </c>
      <c r="W40" s="345">
        <f t="shared" si="9"/>
        <v>31417617</v>
      </c>
      <c r="X40" s="343">
        <f t="shared" si="9"/>
        <v>38358341</v>
      </c>
      <c r="Y40" s="345">
        <f t="shared" si="9"/>
        <v>-6940724</v>
      </c>
      <c r="Z40" s="336">
        <f>+IF(X40&lt;&gt;0,+(Y40/X40)*100,0)</f>
        <v>-18.094432186209513</v>
      </c>
      <c r="AA40" s="350">
        <f>SUM(AA41:AA49)</f>
        <v>38358341</v>
      </c>
    </row>
    <row r="41" spans="1:27" ht="12.75">
      <c r="A41" s="361" t="s">
        <v>248</v>
      </c>
      <c r="B41" s="142"/>
      <c r="C41" s="362">
        <v>602628</v>
      </c>
      <c r="D41" s="363"/>
      <c r="E41" s="362">
        <v>2300000</v>
      </c>
      <c r="F41" s="364">
        <v>2300000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2300000</v>
      </c>
      <c r="Y41" s="364">
        <v>-2300000</v>
      </c>
      <c r="Z41" s="365">
        <v>-100</v>
      </c>
      <c r="AA41" s="366">
        <v>2300000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4213556</v>
      </c>
      <c r="D43" s="369"/>
      <c r="E43" s="305">
        <v>11450000</v>
      </c>
      <c r="F43" s="370">
        <v>7850000</v>
      </c>
      <c r="G43" s="370"/>
      <c r="H43" s="305"/>
      <c r="I43" s="305">
        <v>98325</v>
      </c>
      <c r="J43" s="370">
        <v>98325</v>
      </c>
      <c r="K43" s="370"/>
      <c r="L43" s="305">
        <v>255515</v>
      </c>
      <c r="M43" s="305"/>
      <c r="N43" s="370">
        <v>255515</v>
      </c>
      <c r="O43" s="370"/>
      <c r="P43" s="305"/>
      <c r="Q43" s="305"/>
      <c r="R43" s="370"/>
      <c r="S43" s="370"/>
      <c r="T43" s="305">
        <v>435570</v>
      </c>
      <c r="U43" s="305"/>
      <c r="V43" s="370">
        <v>435570</v>
      </c>
      <c r="W43" s="370">
        <v>789410</v>
      </c>
      <c r="X43" s="305">
        <v>7850000</v>
      </c>
      <c r="Y43" s="370">
        <v>-7060590</v>
      </c>
      <c r="Z43" s="371">
        <v>-89.94</v>
      </c>
      <c r="AA43" s="303">
        <v>7850000</v>
      </c>
    </row>
    <row r="44" spans="1:27" ht="12.75">
      <c r="A44" s="361" t="s">
        <v>251</v>
      </c>
      <c r="B44" s="136"/>
      <c r="C44" s="60">
        <v>1005935</v>
      </c>
      <c r="D44" s="368"/>
      <c r="E44" s="54">
        <v>2750000</v>
      </c>
      <c r="F44" s="53">
        <v>2280000</v>
      </c>
      <c r="G44" s="53"/>
      <c r="H44" s="54">
        <v>169718</v>
      </c>
      <c r="I44" s="54"/>
      <c r="J44" s="53">
        <v>169718</v>
      </c>
      <c r="K44" s="53">
        <v>119512</v>
      </c>
      <c r="L44" s="54">
        <v>204753</v>
      </c>
      <c r="M44" s="54">
        <v>109000</v>
      </c>
      <c r="N44" s="53">
        <v>433265</v>
      </c>
      <c r="O44" s="53"/>
      <c r="P44" s="54">
        <v>169718</v>
      </c>
      <c r="Q44" s="54">
        <v>114923</v>
      </c>
      <c r="R44" s="53">
        <v>284641</v>
      </c>
      <c r="S44" s="53">
        <v>169718</v>
      </c>
      <c r="T44" s="54"/>
      <c r="U44" s="54"/>
      <c r="V44" s="53">
        <v>169718</v>
      </c>
      <c r="W44" s="53">
        <v>1057342</v>
      </c>
      <c r="X44" s="54">
        <v>2280000</v>
      </c>
      <c r="Y44" s="53">
        <v>-1222658</v>
      </c>
      <c r="Z44" s="94">
        <v>-53.63</v>
      </c>
      <c r="AA44" s="95">
        <v>2280000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778147</v>
      </c>
      <c r="D47" s="368"/>
      <c r="E47" s="54">
        <v>200000</v>
      </c>
      <c r="F47" s="53">
        <v>1140000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1140000</v>
      </c>
      <c r="Y47" s="53">
        <v>-1140000</v>
      </c>
      <c r="Z47" s="94">
        <v>-100</v>
      </c>
      <c r="AA47" s="95">
        <v>1140000</v>
      </c>
    </row>
    <row r="48" spans="1:27" ht="12.75">
      <c r="A48" s="361" t="s">
        <v>255</v>
      </c>
      <c r="B48" s="136"/>
      <c r="C48" s="60">
        <v>3695537</v>
      </c>
      <c r="D48" s="368"/>
      <c r="E48" s="54">
        <v>10000000</v>
      </c>
      <c r="F48" s="53">
        <v>24788341</v>
      </c>
      <c r="G48" s="53"/>
      <c r="H48" s="54"/>
      <c r="I48" s="54">
        <v>2749085</v>
      </c>
      <c r="J48" s="53">
        <v>2749085</v>
      </c>
      <c r="K48" s="53">
        <v>1799239</v>
      </c>
      <c r="L48" s="54">
        <v>3897922</v>
      </c>
      <c r="M48" s="54">
        <v>3959322</v>
      </c>
      <c r="N48" s="53">
        <v>9656483</v>
      </c>
      <c r="O48" s="53"/>
      <c r="P48" s="54"/>
      <c r="Q48" s="54">
        <v>12071043</v>
      </c>
      <c r="R48" s="53">
        <v>12071043</v>
      </c>
      <c r="S48" s="53">
        <v>466385</v>
      </c>
      <c r="T48" s="54">
        <v>639978</v>
      </c>
      <c r="U48" s="54">
        <v>2498397</v>
      </c>
      <c r="V48" s="53">
        <v>3604760</v>
      </c>
      <c r="W48" s="53">
        <v>28081371</v>
      </c>
      <c r="X48" s="54">
        <v>24788341</v>
      </c>
      <c r="Y48" s="53">
        <v>3293030</v>
      </c>
      <c r="Z48" s="94">
        <v>13.28</v>
      </c>
      <c r="AA48" s="95">
        <v>24788341</v>
      </c>
    </row>
    <row r="49" spans="1:27" ht="12.75">
      <c r="A49" s="361" t="s">
        <v>93</v>
      </c>
      <c r="B49" s="136"/>
      <c r="C49" s="54">
        <v>831033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1489494</v>
      </c>
      <c r="N49" s="53">
        <v>1489494</v>
      </c>
      <c r="O49" s="53"/>
      <c r="P49" s="54"/>
      <c r="Q49" s="54"/>
      <c r="R49" s="53"/>
      <c r="S49" s="53"/>
      <c r="T49" s="54"/>
      <c r="U49" s="54"/>
      <c r="V49" s="53"/>
      <c r="W49" s="53">
        <v>1489494</v>
      </c>
      <c r="X49" s="54"/>
      <c r="Y49" s="53">
        <v>1489494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27207726</v>
      </c>
      <c r="D60" s="346">
        <f t="shared" si="14"/>
        <v>0</v>
      </c>
      <c r="E60" s="219">
        <f t="shared" si="14"/>
        <v>72557700</v>
      </c>
      <c r="F60" s="264">
        <f t="shared" si="14"/>
        <v>93841036</v>
      </c>
      <c r="G60" s="264">
        <f t="shared" si="14"/>
        <v>3579660</v>
      </c>
      <c r="H60" s="219">
        <f t="shared" si="14"/>
        <v>1563758</v>
      </c>
      <c r="I60" s="219">
        <f t="shared" si="14"/>
        <v>6578800</v>
      </c>
      <c r="J60" s="264">
        <f t="shared" si="14"/>
        <v>11722218</v>
      </c>
      <c r="K60" s="264">
        <f t="shared" si="14"/>
        <v>2437905</v>
      </c>
      <c r="L60" s="219">
        <f t="shared" si="14"/>
        <v>9419133</v>
      </c>
      <c r="M60" s="219">
        <f t="shared" si="14"/>
        <v>8175695</v>
      </c>
      <c r="N60" s="264">
        <f t="shared" si="14"/>
        <v>20032733</v>
      </c>
      <c r="O60" s="264">
        <f t="shared" si="14"/>
        <v>0</v>
      </c>
      <c r="P60" s="219">
        <f t="shared" si="14"/>
        <v>169718</v>
      </c>
      <c r="Q60" s="219">
        <f t="shared" si="14"/>
        <v>22660853</v>
      </c>
      <c r="R60" s="264">
        <f t="shared" si="14"/>
        <v>22830571</v>
      </c>
      <c r="S60" s="264">
        <f t="shared" si="14"/>
        <v>3103177</v>
      </c>
      <c r="T60" s="219">
        <f t="shared" si="14"/>
        <v>5545937</v>
      </c>
      <c r="U60" s="219">
        <f t="shared" si="14"/>
        <v>16033798</v>
      </c>
      <c r="V60" s="264">
        <f t="shared" si="14"/>
        <v>24682912</v>
      </c>
      <c r="W60" s="264">
        <f t="shared" si="14"/>
        <v>79268434</v>
      </c>
      <c r="X60" s="219">
        <f t="shared" si="14"/>
        <v>93841036</v>
      </c>
      <c r="Y60" s="264">
        <f t="shared" si="14"/>
        <v>-14572602</v>
      </c>
      <c r="Z60" s="337">
        <f>+IF(X60&lt;&gt;0,+(Y60/X60)*100,0)</f>
        <v>-15.529029325720572</v>
      </c>
      <c r="AA60" s="232">
        <f>+AA57+AA54+AA51+AA40+AA37+AA34+AA22+AA5</f>
        <v>93841036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61277481</v>
      </c>
      <c r="D5" s="357">
        <f t="shared" si="0"/>
        <v>0</v>
      </c>
      <c r="E5" s="356">
        <f t="shared" si="0"/>
        <v>63300036</v>
      </c>
      <c r="F5" s="358">
        <f t="shared" si="0"/>
        <v>65394943</v>
      </c>
      <c r="G5" s="358">
        <f t="shared" si="0"/>
        <v>3499202</v>
      </c>
      <c r="H5" s="356">
        <f t="shared" si="0"/>
        <v>1146869</v>
      </c>
      <c r="I5" s="356">
        <f t="shared" si="0"/>
        <v>11452494</v>
      </c>
      <c r="J5" s="358">
        <f t="shared" si="0"/>
        <v>16098565</v>
      </c>
      <c r="K5" s="358">
        <f t="shared" si="0"/>
        <v>3083991</v>
      </c>
      <c r="L5" s="356">
        <f t="shared" si="0"/>
        <v>6840405</v>
      </c>
      <c r="M5" s="356">
        <f t="shared" si="0"/>
        <v>16114094</v>
      </c>
      <c r="N5" s="358">
        <f t="shared" si="0"/>
        <v>26038490</v>
      </c>
      <c r="O5" s="358">
        <f t="shared" si="0"/>
        <v>4448130</v>
      </c>
      <c r="P5" s="356">
        <f t="shared" si="0"/>
        <v>0</v>
      </c>
      <c r="Q5" s="356">
        <f t="shared" si="0"/>
        <v>6418596</v>
      </c>
      <c r="R5" s="358">
        <f t="shared" si="0"/>
        <v>10866726</v>
      </c>
      <c r="S5" s="358">
        <f t="shared" si="0"/>
        <v>6568244</v>
      </c>
      <c r="T5" s="356">
        <f t="shared" si="0"/>
        <v>349668</v>
      </c>
      <c r="U5" s="356">
        <f t="shared" si="0"/>
        <v>9119857</v>
      </c>
      <c r="V5" s="358">
        <f t="shared" si="0"/>
        <v>16037769</v>
      </c>
      <c r="W5" s="358">
        <f t="shared" si="0"/>
        <v>69041550</v>
      </c>
      <c r="X5" s="356">
        <f t="shared" si="0"/>
        <v>65394943</v>
      </c>
      <c r="Y5" s="358">
        <f t="shared" si="0"/>
        <v>3646607</v>
      </c>
      <c r="Z5" s="359">
        <f>+IF(X5&lt;&gt;0,+(Y5/X5)*100,0)</f>
        <v>5.57628286334006</v>
      </c>
      <c r="AA5" s="360">
        <f>+AA6+AA8+AA11+AA13+AA15</f>
        <v>65394943</v>
      </c>
    </row>
    <row r="6" spans="1:27" ht="12.75">
      <c r="A6" s="361" t="s">
        <v>205</v>
      </c>
      <c r="B6" s="142"/>
      <c r="C6" s="60">
        <f>+C7</f>
        <v>61277481</v>
      </c>
      <c r="D6" s="340">
        <f aca="true" t="shared" si="1" ref="D6:AA6">+D7</f>
        <v>0</v>
      </c>
      <c r="E6" s="60">
        <f t="shared" si="1"/>
        <v>63300036</v>
      </c>
      <c r="F6" s="59">
        <f t="shared" si="1"/>
        <v>65394943</v>
      </c>
      <c r="G6" s="59">
        <f t="shared" si="1"/>
        <v>3499202</v>
      </c>
      <c r="H6" s="60">
        <f t="shared" si="1"/>
        <v>1146869</v>
      </c>
      <c r="I6" s="60">
        <f t="shared" si="1"/>
        <v>11452494</v>
      </c>
      <c r="J6" s="59">
        <f t="shared" si="1"/>
        <v>16098565</v>
      </c>
      <c r="K6" s="59">
        <f t="shared" si="1"/>
        <v>3083991</v>
      </c>
      <c r="L6" s="60">
        <f t="shared" si="1"/>
        <v>6840405</v>
      </c>
      <c r="M6" s="60">
        <f t="shared" si="1"/>
        <v>16114094</v>
      </c>
      <c r="N6" s="59">
        <f t="shared" si="1"/>
        <v>26038490</v>
      </c>
      <c r="O6" s="59">
        <f t="shared" si="1"/>
        <v>4448130</v>
      </c>
      <c r="P6" s="60">
        <f t="shared" si="1"/>
        <v>0</v>
      </c>
      <c r="Q6" s="60">
        <f t="shared" si="1"/>
        <v>6418596</v>
      </c>
      <c r="R6" s="59">
        <f t="shared" si="1"/>
        <v>10866726</v>
      </c>
      <c r="S6" s="59">
        <f t="shared" si="1"/>
        <v>6568244</v>
      </c>
      <c r="T6" s="60">
        <f t="shared" si="1"/>
        <v>349668</v>
      </c>
      <c r="U6" s="60">
        <f t="shared" si="1"/>
        <v>9119857</v>
      </c>
      <c r="V6" s="59">
        <f t="shared" si="1"/>
        <v>16037769</v>
      </c>
      <c r="W6" s="59">
        <f t="shared" si="1"/>
        <v>69041550</v>
      </c>
      <c r="X6" s="60">
        <f t="shared" si="1"/>
        <v>65394943</v>
      </c>
      <c r="Y6" s="59">
        <f t="shared" si="1"/>
        <v>3646607</v>
      </c>
      <c r="Z6" s="61">
        <f>+IF(X6&lt;&gt;0,+(Y6/X6)*100,0)</f>
        <v>5.57628286334006</v>
      </c>
      <c r="AA6" s="62">
        <f t="shared" si="1"/>
        <v>65394943</v>
      </c>
    </row>
    <row r="7" spans="1:27" ht="12.75">
      <c r="A7" s="291" t="s">
        <v>229</v>
      </c>
      <c r="B7" s="142"/>
      <c r="C7" s="60">
        <v>61277481</v>
      </c>
      <c r="D7" s="340"/>
      <c r="E7" s="60">
        <v>63300036</v>
      </c>
      <c r="F7" s="59">
        <v>65394943</v>
      </c>
      <c r="G7" s="59">
        <v>3499202</v>
      </c>
      <c r="H7" s="60">
        <v>1146869</v>
      </c>
      <c r="I7" s="60">
        <v>11452494</v>
      </c>
      <c r="J7" s="59">
        <v>16098565</v>
      </c>
      <c r="K7" s="59">
        <v>3083991</v>
      </c>
      <c r="L7" s="60">
        <v>6840405</v>
      </c>
      <c r="M7" s="60">
        <v>16114094</v>
      </c>
      <c r="N7" s="59">
        <v>26038490</v>
      </c>
      <c r="O7" s="59">
        <v>4448130</v>
      </c>
      <c r="P7" s="60"/>
      <c r="Q7" s="60">
        <v>6418596</v>
      </c>
      <c r="R7" s="59">
        <v>10866726</v>
      </c>
      <c r="S7" s="59">
        <v>6568244</v>
      </c>
      <c r="T7" s="60">
        <v>349668</v>
      </c>
      <c r="U7" s="60">
        <v>9119857</v>
      </c>
      <c r="V7" s="59">
        <v>16037769</v>
      </c>
      <c r="W7" s="59">
        <v>69041550</v>
      </c>
      <c r="X7" s="60">
        <v>65394943</v>
      </c>
      <c r="Y7" s="59">
        <v>3646607</v>
      </c>
      <c r="Z7" s="61">
        <v>5.58</v>
      </c>
      <c r="AA7" s="62">
        <v>65394943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425758</v>
      </c>
      <c r="Q40" s="343">
        <f t="shared" si="9"/>
        <v>0</v>
      </c>
      <c r="R40" s="345">
        <f t="shared" si="9"/>
        <v>425758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425758</v>
      </c>
      <c r="X40" s="343">
        <f t="shared" si="9"/>
        <v>0</v>
      </c>
      <c r="Y40" s="345">
        <f t="shared" si="9"/>
        <v>425758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425758</v>
      </c>
      <c r="Q47" s="54"/>
      <c r="R47" s="53">
        <v>425758</v>
      </c>
      <c r="S47" s="53"/>
      <c r="T47" s="54"/>
      <c r="U47" s="54"/>
      <c r="V47" s="53"/>
      <c r="W47" s="53">
        <v>425758</v>
      </c>
      <c r="X47" s="54"/>
      <c r="Y47" s="53">
        <v>425758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61277481</v>
      </c>
      <c r="D60" s="346">
        <f t="shared" si="14"/>
        <v>0</v>
      </c>
      <c r="E60" s="219">
        <f t="shared" si="14"/>
        <v>63300036</v>
      </c>
      <c r="F60" s="264">
        <f t="shared" si="14"/>
        <v>65394943</v>
      </c>
      <c r="G60" s="264">
        <f t="shared" si="14"/>
        <v>3499202</v>
      </c>
      <c r="H60" s="219">
        <f t="shared" si="14"/>
        <v>1146869</v>
      </c>
      <c r="I60" s="219">
        <f t="shared" si="14"/>
        <v>11452494</v>
      </c>
      <c r="J60" s="264">
        <f t="shared" si="14"/>
        <v>16098565</v>
      </c>
      <c r="K60" s="264">
        <f t="shared" si="14"/>
        <v>3083991</v>
      </c>
      <c r="L60" s="219">
        <f t="shared" si="14"/>
        <v>6840405</v>
      </c>
      <c r="M60" s="219">
        <f t="shared" si="14"/>
        <v>16114094</v>
      </c>
      <c r="N60" s="264">
        <f t="shared" si="14"/>
        <v>26038490</v>
      </c>
      <c r="O60" s="264">
        <f t="shared" si="14"/>
        <v>4448130</v>
      </c>
      <c r="P60" s="219">
        <f t="shared" si="14"/>
        <v>425758</v>
      </c>
      <c r="Q60" s="219">
        <f t="shared" si="14"/>
        <v>6418596</v>
      </c>
      <c r="R60" s="264">
        <f t="shared" si="14"/>
        <v>11292484</v>
      </c>
      <c r="S60" s="264">
        <f t="shared" si="14"/>
        <v>6568244</v>
      </c>
      <c r="T60" s="219">
        <f t="shared" si="14"/>
        <v>349668</v>
      </c>
      <c r="U60" s="219">
        <f t="shared" si="14"/>
        <v>9119857</v>
      </c>
      <c r="V60" s="264">
        <f t="shared" si="14"/>
        <v>16037769</v>
      </c>
      <c r="W60" s="264">
        <f t="shared" si="14"/>
        <v>69467308</v>
      </c>
      <c r="X60" s="219">
        <f t="shared" si="14"/>
        <v>65394943</v>
      </c>
      <c r="Y60" s="264">
        <f t="shared" si="14"/>
        <v>4072365</v>
      </c>
      <c r="Z60" s="337">
        <f>+IF(X60&lt;&gt;0,+(Y60/X60)*100,0)</f>
        <v>6.227339321941148</v>
      </c>
      <c r="AA60" s="232">
        <f>+AA57+AA54+AA51+AA40+AA37+AA34+AA22+AA5</f>
        <v>65394943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2017-07-27T11:48:21Z</dcterms:created>
  <dcterms:modified xsi:type="dcterms:W3CDTF">2017-07-27T11:48:24Z</dcterms:modified>
  <cp:category/>
  <cp:version/>
  <cp:contentType/>
  <cp:contentStatus/>
</cp:coreProperties>
</file>