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<sst xmlns="http://schemas.openxmlformats.org/spreadsheetml/2006/main" count="857" uniqueCount="303">
  <si>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Limpopo: Greater Letaba(LIM332)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</si>
  <si>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</si>
  <si>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</si>
  <si>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</si>
  <si>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</si>
  <si>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</si>
  <si>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</si>
  <si>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</si>
  <si>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</si>
  <si>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</si>
  <si>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</si>
  <si>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</si>
  <si>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</si>
  <si>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</si>
  <si>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</si>
  <si>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</si>
  <si>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</si>
  <si>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</si>
  <si>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</si>
  <si>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</si>
  <si>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</si>
  <si>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</si>
  <si>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</si>
  <si>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</si>
  <si>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</si>
  <si>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</si>
  <si>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</si>
  <si>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</si>
  <si>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</si>
  <si>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</si>
  <si>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</si>
  <si>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</si>
  <si>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</si>
  <si>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</si>
  <si>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</si>
  <si>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</si>
  <si>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</si>
  <si>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</si>
  <si>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</si>
  <si>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</si>
  <si>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</si>
  <si>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</si>
  <si>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</si>
  <si>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</si>
  <si>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</si>
  <si>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</si>
  <si>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</si>
  <si>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</si>
  <si>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</si>
  <si>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</si>
  <si>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</si>
  <si>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</si>
  <si>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</si>
  <si>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</si>
  <si>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</si>
  <si>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</si>
  <si>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</si>
  <si>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</si>
  <si>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</si>
  <si>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</si>
  <si>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</si>
  <si>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</si>
  <si>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</si>
  <si>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</si>
  <si>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</si>
  <si>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</si>
  <si>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</si>
  <si>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</si>
  <si>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</si>
  <si>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</si>
  <si>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Greater Letaba(LIM332)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</si>
  <si>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</si>
  <si>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</si>
  <si>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</si>
  <si>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</si>
  <si>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</si>
  <si>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</si>
  <si>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</si>
  <si>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</si>
  <si>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</si>
  <si>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</si>
  <si>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</si>
  <si>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</si>
  <si>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</si>
  <si>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</si>
  <si>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</si>
  <si>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</si>
  <si>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</si>
  <si>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</si>
  <si>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</si>
  <si>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</si>
  <si>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</si>
  <si>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</si>
  <si>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</si>
  <si>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</si>
  <si>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</si>
  <si>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</si>
  <si>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</si>
  <si>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</si>
  <si>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</si>
  <si>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Greater Letaba(LIM332)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</si>
  <si>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</si>
  <si>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</si>
  <si>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</si>
  <si>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</si>
  <si>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</si>
  <si>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</si>
  <si>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</si>
  <si>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</si>
  <si>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</si>
  <si>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</si>
  <si>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</si>
  <si>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</si>
  <si>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</si>
  <si>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</si>
  <si>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</si>
  <si>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</si>
  <si>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</si>
  <si>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</si>
  <si>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</si>
  <si>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</si>
  <si>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</si>
  <si>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</si>
  <si>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</si>
  <si>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</si>
  <si>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</si>
  <si>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</si>
  <si>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</si>
  <si>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</si>
  <si>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Greater Letaba(LIM332)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</si>
  <si>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</si>
  <si>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</si>
  <si>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</si>
  <si>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</si>
  <si>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</si>
  <si>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</si>
  <si>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</si>
  <si>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</si>
  <si>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</si>
  <si>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</si>
  <si>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Greater Letaba(LIM332)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</si>
  <si>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</si>
  <si>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</si>
  <si>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</si>
  <si>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</si>
  <si>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</si>
  <si>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</si>
  <si>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</si>
  <si>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</si>
  <si>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</si>
  <si>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</si>
  <si>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</si>
  <si>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</si>
  <si>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</si>
  <si>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</si>
  <si>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</si>
  <si>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</si>
  <si>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</si>
  <si>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</si>
  <si>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</si>
  <si>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</si>
  <si>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</si>
  <si>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</si>
  <si>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</si>
  <si>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</si>
  <si>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</si>
  <si>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</si>
  <si>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</si>
  <si>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</si>
  <si>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</si>
  <si>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</si>
  <si>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</si>
  <si>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</si>
  <si>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</si>
  <si>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Greater Letaba(LIM332)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</si>
  <si>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</si>
  <si>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</si>
  <si>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</si>
  <si>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</si>
  <si>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</si>
  <si>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</si>
  <si>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</si>
  <si>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</si>
  <si>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</si>
  <si>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</si>
  <si>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</si>
  <si>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</si>
  <si>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</si>
  <si>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</si>
  <si>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</si>
  <si>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</si>
  <si>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</si>
  <si>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</si>
  <si>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</si>
  <si>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</si>
  <si>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</si>
  <si>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</si>
  <si>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</si>
  <si>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</si>
  <si>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</si>
  <si>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</si>
  <si>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</si>
  <si>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Greater Letaba(LIM332)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</si>
  <si>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</si>
  <si>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</si>
  <si>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</si>
  <si>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</si>
  <si>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</si>
  <si>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</si>
  <si>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</si>
  <si>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</si>
  <si>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</si>
  <si>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</si>
  <si>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</si>
  <si>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</si>
  <si>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</si>
  <si>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</si>
  <si>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</si>
  <si>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</si>
  <si>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</si>
  <si>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</si>
  <si>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</si>
  <si>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</si>
  <si>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</si>
  <si>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</si>
  <si>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</si>
  <si>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</si>
  <si>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Greater Letaba(LIM332)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</si>
  <si>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</si>
  <si>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</si>
  <si>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</si>
  <si>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</si>
  <si>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</si>
  <si>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</si>
  <si>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</si>
  <si>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</si>
  <si>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</si>
  <si>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</si>
  <si>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</si>
  <si>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</si>
  <si>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</si>
  <si>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</si>
  <si>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</si>
  <si>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</si>
  <si>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</si>
  <si>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</si>
  <si>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</si>
  <si>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</si>
  <si>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</si>
  <si>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</si>
  <si>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</si>
  <si>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</si>
  <si>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</si>
  <si>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</si>
  <si>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</si>
  <si>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</si>
  <si>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</si>
  <si>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</si>
  <si>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</si>
  <si>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</si>
  <si>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</si>
  <si>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</si>
  <si>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</si>
  <si>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Greater Letaba(LIM332)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</si>
  <si>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</si>
  <si>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</si>
  <si>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Limpopo: Greater Letaba(LIM332)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</si>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</sst>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8685065</v>
      </c>
      <c r="C5" s="19">
        <v>0</v>
      </c>
      <c r="D5" s="59">
        <v>6660048</v>
      </c>
      <c r="E5" s="60">
        <v>6660048</v>
      </c>
      <c r="F5" s="60">
        <v>961135</v>
      </c>
      <c r="G5" s="60">
        <v>738814</v>
      </c>
      <c r="H5" s="60">
        <v>730432</v>
      </c>
      <c r="I5" s="60">
        <v>2430381</v>
      </c>
      <c r="J5" s="60">
        <v>728194</v>
      </c>
      <c r="K5" s="60">
        <v>728477</v>
      </c>
      <c r="L5" s="60">
        <v>734168</v>
      </c>
      <c r="M5" s="60">
        <v>2190839</v>
      </c>
      <c r="N5" s="60">
        <v>781949</v>
      </c>
      <c r="O5" s="60">
        <v>715095</v>
      </c>
      <c r="P5" s="60">
        <v>714417</v>
      </c>
      <c r="Q5" s="60">
        <v>2211461</v>
      </c>
      <c r="R5" s="60">
        <v>717672</v>
      </c>
      <c r="S5" s="60">
        <v>709423</v>
      </c>
      <c r="T5" s="60">
        <v>788703</v>
      </c>
      <c r="U5" s="60">
        <v>2215798</v>
      </c>
      <c r="V5" s="60">
        <v>9048479</v>
      </c>
      <c r="W5" s="60">
        <v>6660048</v>
      </c>
      <c r="X5" s="60">
        <v>2388431</v>
      </c>
      <c r="Y5" s="61">
        <v>35.86</v>
      </c>
      <c r="Z5" s="62">
        <v>6660048</v>
      </c>
    </row>
    <row r="6" spans="1:26" ht="12.75">
      <c r="A6" s="58" t="s">
        <v>32</v>
      </c>
      <c r="B6" s="19">
        <v>14016688</v>
      </c>
      <c r="C6" s="19">
        <v>0</v>
      </c>
      <c r="D6" s="59">
        <v>21091952</v>
      </c>
      <c r="E6" s="60">
        <v>21091952</v>
      </c>
      <c r="F6" s="60">
        <v>1214892</v>
      </c>
      <c r="G6" s="60">
        <v>811897</v>
      </c>
      <c r="H6" s="60">
        <v>776454</v>
      </c>
      <c r="I6" s="60">
        <v>2803243</v>
      </c>
      <c r="J6" s="60">
        <v>1204862</v>
      </c>
      <c r="K6" s="60">
        <v>973886</v>
      </c>
      <c r="L6" s="60">
        <v>979535</v>
      </c>
      <c r="M6" s="60">
        <v>3158283</v>
      </c>
      <c r="N6" s="60">
        <v>1323224</v>
      </c>
      <c r="O6" s="60">
        <v>1180194</v>
      </c>
      <c r="P6" s="60">
        <v>1718923</v>
      </c>
      <c r="Q6" s="60">
        <v>4222341</v>
      </c>
      <c r="R6" s="60">
        <v>1318417</v>
      </c>
      <c r="S6" s="60">
        <v>1154900</v>
      </c>
      <c r="T6" s="60">
        <v>1306045</v>
      </c>
      <c r="U6" s="60">
        <v>3779362</v>
      </c>
      <c r="V6" s="60">
        <v>13963229</v>
      </c>
      <c r="W6" s="60">
        <v>21091952</v>
      </c>
      <c r="X6" s="60">
        <v>-7128723</v>
      </c>
      <c r="Y6" s="61">
        <v>-33.8</v>
      </c>
      <c r="Z6" s="62">
        <v>21091952</v>
      </c>
    </row>
    <row r="7" spans="1:26" ht="12.75">
      <c r="A7" s="58" t="s">
        <v>33</v>
      </c>
      <c r="B7" s="19">
        <v>6458282</v>
      </c>
      <c r="C7" s="19">
        <v>0</v>
      </c>
      <c r="D7" s="59">
        <v>3784118</v>
      </c>
      <c r="E7" s="60">
        <v>3784118</v>
      </c>
      <c r="F7" s="60">
        <v>276905</v>
      </c>
      <c r="G7" s="60">
        <v>287418</v>
      </c>
      <c r="H7" s="60">
        <v>301610</v>
      </c>
      <c r="I7" s="60">
        <v>865933</v>
      </c>
      <c r="J7" s="60">
        <v>298213</v>
      </c>
      <c r="K7" s="60">
        <v>0</v>
      </c>
      <c r="L7" s="60">
        <v>652127</v>
      </c>
      <c r="M7" s="60">
        <v>950340</v>
      </c>
      <c r="N7" s="60">
        <v>352443</v>
      </c>
      <c r="O7" s="60">
        <v>348604</v>
      </c>
      <c r="P7" s="60">
        <v>336901</v>
      </c>
      <c r="Q7" s="60">
        <v>1037948</v>
      </c>
      <c r="R7" s="60">
        <v>336088</v>
      </c>
      <c r="S7" s="60">
        <v>362062</v>
      </c>
      <c r="T7" s="60">
        <v>364130</v>
      </c>
      <c r="U7" s="60">
        <v>1062280</v>
      </c>
      <c r="V7" s="60">
        <v>3916501</v>
      </c>
      <c r="W7" s="60">
        <v>3784118</v>
      </c>
      <c r="X7" s="60">
        <v>132383</v>
      </c>
      <c r="Y7" s="61">
        <v>3.5</v>
      </c>
      <c r="Z7" s="62">
        <v>3784118</v>
      </c>
    </row>
    <row r="8" spans="1:26" ht="12.75">
      <c r="A8" s="58" t="s">
        <v>34</v>
      </c>
      <c r="B8" s="19">
        <v>172659384</v>
      </c>
      <c r="C8" s="19">
        <v>0</v>
      </c>
      <c r="D8" s="59">
        <v>212960000</v>
      </c>
      <c r="E8" s="60">
        <v>213353195</v>
      </c>
      <c r="F8" s="60">
        <v>87218818</v>
      </c>
      <c r="G8" s="60">
        <v>365390</v>
      </c>
      <c r="H8" s="60">
        <v>394524</v>
      </c>
      <c r="I8" s="60">
        <v>87978732</v>
      </c>
      <c r="J8" s="60">
        <v>223454</v>
      </c>
      <c r="K8" s="60">
        <v>55705174</v>
      </c>
      <c r="L8" s="60">
        <v>200506</v>
      </c>
      <c r="M8" s="60">
        <v>56129134</v>
      </c>
      <c r="N8" s="60">
        <v>189936</v>
      </c>
      <c r="O8" s="60">
        <v>0</v>
      </c>
      <c r="P8" s="60">
        <v>52745458</v>
      </c>
      <c r="Q8" s="60">
        <v>52935394</v>
      </c>
      <c r="R8" s="60">
        <v>192499</v>
      </c>
      <c r="S8" s="60">
        <v>548633</v>
      </c>
      <c r="T8" s="60">
        <v>763449</v>
      </c>
      <c r="U8" s="60">
        <v>1504581</v>
      </c>
      <c r="V8" s="60">
        <v>198547841</v>
      </c>
      <c r="W8" s="60">
        <v>212960000</v>
      </c>
      <c r="X8" s="60">
        <v>-14412159</v>
      </c>
      <c r="Y8" s="61">
        <v>-6.77</v>
      </c>
      <c r="Z8" s="62">
        <v>213353195</v>
      </c>
    </row>
    <row r="9" spans="1:26" ht="12.75">
      <c r="A9" s="58" t="s">
        <v>35</v>
      </c>
      <c r="B9" s="19">
        <v>15383604</v>
      </c>
      <c r="C9" s="19">
        <v>0</v>
      </c>
      <c r="D9" s="59">
        <v>17178860</v>
      </c>
      <c r="E9" s="60">
        <v>19805378</v>
      </c>
      <c r="F9" s="60">
        <v>1786560</v>
      </c>
      <c r="G9" s="60">
        <v>1424264</v>
      </c>
      <c r="H9" s="60">
        <v>1084112</v>
      </c>
      <c r="I9" s="60">
        <v>4294936</v>
      </c>
      <c r="J9" s="60">
        <v>1838087</v>
      </c>
      <c r="K9" s="60">
        <v>440339</v>
      </c>
      <c r="L9" s="60">
        <v>2038668</v>
      </c>
      <c r="M9" s="60">
        <v>4317094</v>
      </c>
      <c r="N9" s="60">
        <v>859570</v>
      </c>
      <c r="O9" s="60">
        <v>357234</v>
      </c>
      <c r="P9" s="60">
        <v>2038497</v>
      </c>
      <c r="Q9" s="60">
        <v>3255301</v>
      </c>
      <c r="R9" s="60">
        <v>1283406</v>
      </c>
      <c r="S9" s="60">
        <v>1351137</v>
      </c>
      <c r="T9" s="60">
        <v>1281570</v>
      </c>
      <c r="U9" s="60">
        <v>3916113</v>
      </c>
      <c r="V9" s="60">
        <v>15783444</v>
      </c>
      <c r="W9" s="60">
        <v>17178859</v>
      </c>
      <c r="X9" s="60">
        <v>-1395415</v>
      </c>
      <c r="Y9" s="61">
        <v>-8.12</v>
      </c>
      <c r="Z9" s="62">
        <v>19805378</v>
      </c>
    </row>
    <row r="10" spans="1:26" ht="22.5">
      <c r="A10" s="63" t="s">
        <v>278</v>
      </c>
      <c r="B10" s="64">
        <f>SUM(B5:B9)</f>
        <v>217203023</v>
      </c>
      <c r="C10" s="64">
        <f>SUM(C5:C9)</f>
        <v>0</v>
      </c>
      <c r="D10" s="65">
        <f aca="true" t="shared" si="0" ref="D10:Z10">SUM(D5:D9)</f>
        <v>261674978</v>
      </c>
      <c r="E10" s="66">
        <f t="shared" si="0"/>
        <v>264694691</v>
      </c>
      <c r="F10" s="66">
        <f t="shared" si="0"/>
        <v>91458310</v>
      </c>
      <c r="G10" s="66">
        <f t="shared" si="0"/>
        <v>3627783</v>
      </c>
      <c r="H10" s="66">
        <f t="shared" si="0"/>
        <v>3287132</v>
      </c>
      <c r="I10" s="66">
        <f t="shared" si="0"/>
        <v>98373225</v>
      </c>
      <c r="J10" s="66">
        <f t="shared" si="0"/>
        <v>4292810</v>
      </c>
      <c r="K10" s="66">
        <f t="shared" si="0"/>
        <v>57847876</v>
      </c>
      <c r="L10" s="66">
        <f t="shared" si="0"/>
        <v>4605004</v>
      </c>
      <c r="M10" s="66">
        <f t="shared" si="0"/>
        <v>66745690</v>
      </c>
      <c r="N10" s="66">
        <f t="shared" si="0"/>
        <v>3507122</v>
      </c>
      <c r="O10" s="66">
        <f t="shared" si="0"/>
        <v>2601127</v>
      </c>
      <c r="P10" s="66">
        <f t="shared" si="0"/>
        <v>57554196</v>
      </c>
      <c r="Q10" s="66">
        <f t="shared" si="0"/>
        <v>63662445</v>
      </c>
      <c r="R10" s="66">
        <f t="shared" si="0"/>
        <v>3848082</v>
      </c>
      <c r="S10" s="66">
        <f t="shared" si="0"/>
        <v>4126155</v>
      </c>
      <c r="T10" s="66">
        <f t="shared" si="0"/>
        <v>4503897</v>
      </c>
      <c r="U10" s="66">
        <f t="shared" si="0"/>
        <v>12478134</v>
      </c>
      <c r="V10" s="66">
        <f t="shared" si="0"/>
        <v>241259494</v>
      </c>
      <c r="W10" s="66">
        <f t="shared" si="0"/>
        <v>261674977</v>
      </c>
      <c r="X10" s="66">
        <f t="shared" si="0"/>
        <v>-20415483</v>
      </c>
      <c r="Y10" s="67">
        <f>+IF(W10&lt;&gt;0,(X10/W10)*100,0)</f>
        <v>-7.801847633295102</v>
      </c>
      <c r="Z10" s="68">
        <f t="shared" si="0"/>
        <v>264694691</v>
      </c>
    </row>
    <row r="11" spans="1:26" ht="12.75">
      <c r="A11" s="58" t="s">
        <v>37</v>
      </c>
      <c r="B11" s="19">
        <v>61294546</v>
      </c>
      <c r="C11" s="19">
        <v>0</v>
      </c>
      <c r="D11" s="59">
        <v>65065494</v>
      </c>
      <c r="E11" s="60">
        <v>65065493</v>
      </c>
      <c r="F11" s="60">
        <v>4997764</v>
      </c>
      <c r="G11" s="60">
        <v>4954831</v>
      </c>
      <c r="H11" s="60">
        <v>4893484</v>
      </c>
      <c r="I11" s="60">
        <v>14846079</v>
      </c>
      <c r="J11" s="60">
        <v>5805077</v>
      </c>
      <c r="K11" s="60">
        <v>5118358</v>
      </c>
      <c r="L11" s="60">
        <v>5063603</v>
      </c>
      <c r="M11" s="60">
        <v>15987038</v>
      </c>
      <c r="N11" s="60">
        <v>5360861</v>
      </c>
      <c r="O11" s="60">
        <v>5181820</v>
      </c>
      <c r="P11" s="60">
        <v>5238597</v>
      </c>
      <c r="Q11" s="60">
        <v>15781278</v>
      </c>
      <c r="R11" s="60">
        <v>5364557</v>
      </c>
      <c r="S11" s="60">
        <v>5112639</v>
      </c>
      <c r="T11" s="60">
        <v>5275645</v>
      </c>
      <c r="U11" s="60">
        <v>15752841</v>
      </c>
      <c r="V11" s="60">
        <v>62367236</v>
      </c>
      <c r="W11" s="60">
        <v>65065484</v>
      </c>
      <c r="X11" s="60">
        <v>-2698248</v>
      </c>
      <c r="Y11" s="61">
        <v>-4.15</v>
      </c>
      <c r="Z11" s="62">
        <v>65065493</v>
      </c>
    </row>
    <row r="12" spans="1:26" ht="12.75">
      <c r="A12" s="58" t="s">
        <v>38</v>
      </c>
      <c r="B12" s="19">
        <v>16225142</v>
      </c>
      <c r="C12" s="19">
        <v>0</v>
      </c>
      <c r="D12" s="59">
        <v>17054288</v>
      </c>
      <c r="E12" s="60">
        <v>17879341</v>
      </c>
      <c r="F12" s="60">
        <v>1412767</v>
      </c>
      <c r="G12" s="60">
        <v>1412767</v>
      </c>
      <c r="H12" s="60">
        <v>1412757</v>
      </c>
      <c r="I12" s="60">
        <v>4238291</v>
      </c>
      <c r="J12" s="60">
        <v>1412767</v>
      </c>
      <c r="K12" s="60">
        <v>1412767</v>
      </c>
      <c r="L12" s="60">
        <v>1409712</v>
      </c>
      <c r="M12" s="60">
        <v>4235246</v>
      </c>
      <c r="N12" s="60">
        <v>1911085</v>
      </c>
      <c r="O12" s="60">
        <v>1469166</v>
      </c>
      <c r="P12" s="60">
        <v>1467166</v>
      </c>
      <c r="Q12" s="60">
        <v>4847417</v>
      </c>
      <c r="R12" s="60">
        <v>1469166</v>
      </c>
      <c r="S12" s="60">
        <v>1469166</v>
      </c>
      <c r="T12" s="60">
        <v>1469166</v>
      </c>
      <c r="U12" s="60">
        <v>4407498</v>
      </c>
      <c r="V12" s="60">
        <v>17728452</v>
      </c>
      <c r="W12" s="60">
        <v>17054287</v>
      </c>
      <c r="X12" s="60">
        <v>674165</v>
      </c>
      <c r="Y12" s="61">
        <v>3.95</v>
      </c>
      <c r="Z12" s="62">
        <v>17879341</v>
      </c>
    </row>
    <row r="13" spans="1:26" ht="12.75">
      <c r="A13" s="58" t="s">
        <v>279</v>
      </c>
      <c r="B13" s="19">
        <v>14095488</v>
      </c>
      <c r="C13" s="19">
        <v>0</v>
      </c>
      <c r="D13" s="59">
        <v>11605245</v>
      </c>
      <c r="E13" s="60">
        <v>13895428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9993565</v>
      </c>
      <c r="P13" s="60">
        <v>1235563</v>
      </c>
      <c r="Q13" s="60">
        <v>11229128</v>
      </c>
      <c r="R13" s="60">
        <v>1249127</v>
      </c>
      <c r="S13" s="60">
        <v>-106988</v>
      </c>
      <c r="T13" s="60">
        <v>0</v>
      </c>
      <c r="U13" s="60">
        <v>1142139</v>
      </c>
      <c r="V13" s="60">
        <v>12371267</v>
      </c>
      <c r="W13" s="60">
        <v>11605245</v>
      </c>
      <c r="X13" s="60">
        <v>766022</v>
      </c>
      <c r="Y13" s="61">
        <v>6.6</v>
      </c>
      <c r="Z13" s="62">
        <v>13895428</v>
      </c>
    </row>
    <row r="14" spans="1:26" ht="12.75">
      <c r="A14" s="58" t="s">
        <v>40</v>
      </c>
      <c r="B14" s="19">
        <v>1235494</v>
      </c>
      <c r="C14" s="19">
        <v>0</v>
      </c>
      <c r="D14" s="59">
        <v>200000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200000</v>
      </c>
      <c r="X14" s="60">
        <v>-200000</v>
      </c>
      <c r="Y14" s="61">
        <v>-100</v>
      </c>
      <c r="Z14" s="62">
        <v>0</v>
      </c>
    </row>
    <row r="15" spans="1:26" ht="12.75">
      <c r="A15" s="58" t="s">
        <v>41</v>
      </c>
      <c r="B15" s="19">
        <v>8476095</v>
      </c>
      <c r="C15" s="19">
        <v>0</v>
      </c>
      <c r="D15" s="59">
        <v>12884742</v>
      </c>
      <c r="E15" s="60">
        <v>9416830</v>
      </c>
      <c r="F15" s="60">
        <v>998519</v>
      </c>
      <c r="G15" s="60">
        <v>0</v>
      </c>
      <c r="H15" s="60">
        <v>1053889</v>
      </c>
      <c r="I15" s="60">
        <v>2052408</v>
      </c>
      <c r="J15" s="60">
        <v>1275929</v>
      </c>
      <c r="K15" s="60">
        <v>610070</v>
      </c>
      <c r="L15" s="60">
        <v>586303</v>
      </c>
      <c r="M15" s="60">
        <v>2472302</v>
      </c>
      <c r="N15" s="60">
        <v>579547</v>
      </c>
      <c r="O15" s="60">
        <v>627683</v>
      </c>
      <c r="P15" s="60">
        <v>585548</v>
      </c>
      <c r="Q15" s="60">
        <v>1792778</v>
      </c>
      <c r="R15" s="60">
        <v>653934</v>
      </c>
      <c r="S15" s="60">
        <v>653410</v>
      </c>
      <c r="T15" s="60">
        <v>1103936</v>
      </c>
      <c r="U15" s="60">
        <v>2411280</v>
      </c>
      <c r="V15" s="60">
        <v>8728768</v>
      </c>
      <c r="W15" s="60">
        <v>12884742</v>
      </c>
      <c r="X15" s="60">
        <v>-4155974</v>
      </c>
      <c r="Y15" s="61">
        <v>-32.26</v>
      </c>
      <c r="Z15" s="62">
        <v>9416830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76609327</v>
      </c>
      <c r="C17" s="19">
        <v>0</v>
      </c>
      <c r="D17" s="59">
        <v>75205700</v>
      </c>
      <c r="E17" s="60">
        <v>76258375</v>
      </c>
      <c r="F17" s="60">
        <v>2260994</v>
      </c>
      <c r="G17" s="60">
        <v>5155141</v>
      </c>
      <c r="H17" s="60">
        <v>6169400</v>
      </c>
      <c r="I17" s="60">
        <v>13585535</v>
      </c>
      <c r="J17" s="60">
        <v>6406959</v>
      </c>
      <c r="K17" s="60">
        <v>6402121</v>
      </c>
      <c r="L17" s="60">
        <v>6820793</v>
      </c>
      <c r="M17" s="60">
        <v>19629873</v>
      </c>
      <c r="N17" s="60">
        <v>3847260</v>
      </c>
      <c r="O17" s="60">
        <v>6130191</v>
      </c>
      <c r="P17" s="60">
        <v>4038872</v>
      </c>
      <c r="Q17" s="60">
        <v>14016323</v>
      </c>
      <c r="R17" s="60">
        <v>6219655</v>
      </c>
      <c r="S17" s="60">
        <v>5596399</v>
      </c>
      <c r="T17" s="60">
        <v>6410584</v>
      </c>
      <c r="U17" s="60">
        <v>18226638</v>
      </c>
      <c r="V17" s="60">
        <v>65458369</v>
      </c>
      <c r="W17" s="60">
        <v>75205712</v>
      </c>
      <c r="X17" s="60">
        <v>-9747343</v>
      </c>
      <c r="Y17" s="61">
        <v>-12.96</v>
      </c>
      <c r="Z17" s="62">
        <v>76258375</v>
      </c>
    </row>
    <row r="18" spans="1:26" ht="12.75">
      <c r="A18" s="70" t="s">
        <v>44</v>
      </c>
      <c r="B18" s="71">
        <f>SUM(B11:B17)</f>
        <v>177936092</v>
      </c>
      <c r="C18" s="71">
        <f>SUM(C11:C17)</f>
        <v>0</v>
      </c>
      <c r="D18" s="72">
        <f aca="true" t="shared" si="1" ref="D18:Z18">SUM(D11:D17)</f>
        <v>182015469</v>
      </c>
      <c r="E18" s="73">
        <f t="shared" si="1"/>
        <v>182515467</v>
      </c>
      <c r="F18" s="73">
        <f t="shared" si="1"/>
        <v>9670044</v>
      </c>
      <c r="G18" s="73">
        <f t="shared" si="1"/>
        <v>11522739</v>
      </c>
      <c r="H18" s="73">
        <f t="shared" si="1"/>
        <v>13529530</v>
      </c>
      <c r="I18" s="73">
        <f t="shared" si="1"/>
        <v>34722313</v>
      </c>
      <c r="J18" s="73">
        <f t="shared" si="1"/>
        <v>14900732</v>
      </c>
      <c r="K18" s="73">
        <f t="shared" si="1"/>
        <v>13543316</v>
      </c>
      <c r="L18" s="73">
        <f t="shared" si="1"/>
        <v>13880411</v>
      </c>
      <c r="M18" s="73">
        <f t="shared" si="1"/>
        <v>42324459</v>
      </c>
      <c r="N18" s="73">
        <f t="shared" si="1"/>
        <v>11698753</v>
      </c>
      <c r="O18" s="73">
        <f t="shared" si="1"/>
        <v>23402425</v>
      </c>
      <c r="P18" s="73">
        <f t="shared" si="1"/>
        <v>12565746</v>
      </c>
      <c r="Q18" s="73">
        <f t="shared" si="1"/>
        <v>47666924</v>
      </c>
      <c r="R18" s="73">
        <f t="shared" si="1"/>
        <v>14956439</v>
      </c>
      <c r="S18" s="73">
        <f t="shared" si="1"/>
        <v>12724626</v>
      </c>
      <c r="T18" s="73">
        <f t="shared" si="1"/>
        <v>14259331</v>
      </c>
      <c r="U18" s="73">
        <f t="shared" si="1"/>
        <v>41940396</v>
      </c>
      <c r="V18" s="73">
        <f t="shared" si="1"/>
        <v>166654092</v>
      </c>
      <c r="W18" s="73">
        <f t="shared" si="1"/>
        <v>182015470</v>
      </c>
      <c r="X18" s="73">
        <f t="shared" si="1"/>
        <v>-15361378</v>
      </c>
      <c r="Y18" s="67">
        <f>+IF(W18&lt;&gt;0,(X18/W18)*100,0)</f>
        <v>-8.439600216399189</v>
      </c>
      <c r="Z18" s="74">
        <f t="shared" si="1"/>
        <v>182515467</v>
      </c>
    </row>
    <row r="19" spans="1:26" ht="12.75">
      <c r="A19" s="70" t="s">
        <v>45</v>
      </c>
      <c r="B19" s="75">
        <f>+B10-B18</f>
        <v>39266931</v>
      </c>
      <c r="C19" s="75">
        <f>+C10-C18</f>
        <v>0</v>
      </c>
      <c r="D19" s="76">
        <f aca="true" t="shared" si="2" ref="D19:Z19">+D10-D18</f>
        <v>79659509</v>
      </c>
      <c r="E19" s="77">
        <f t="shared" si="2"/>
        <v>82179224</v>
      </c>
      <c r="F19" s="77">
        <f t="shared" si="2"/>
        <v>81788266</v>
      </c>
      <c r="G19" s="77">
        <f t="shared" si="2"/>
        <v>-7894956</v>
      </c>
      <c r="H19" s="77">
        <f t="shared" si="2"/>
        <v>-10242398</v>
      </c>
      <c r="I19" s="77">
        <f t="shared" si="2"/>
        <v>63650912</v>
      </c>
      <c r="J19" s="77">
        <f t="shared" si="2"/>
        <v>-10607922</v>
      </c>
      <c r="K19" s="77">
        <f t="shared" si="2"/>
        <v>44304560</v>
      </c>
      <c r="L19" s="77">
        <f t="shared" si="2"/>
        <v>-9275407</v>
      </c>
      <c r="M19" s="77">
        <f t="shared" si="2"/>
        <v>24421231</v>
      </c>
      <c r="N19" s="77">
        <f t="shared" si="2"/>
        <v>-8191631</v>
      </c>
      <c r="O19" s="77">
        <f t="shared" si="2"/>
        <v>-20801298</v>
      </c>
      <c r="P19" s="77">
        <f t="shared" si="2"/>
        <v>44988450</v>
      </c>
      <c r="Q19" s="77">
        <f t="shared" si="2"/>
        <v>15995521</v>
      </c>
      <c r="R19" s="77">
        <f t="shared" si="2"/>
        <v>-11108357</v>
      </c>
      <c r="S19" s="77">
        <f t="shared" si="2"/>
        <v>-8598471</v>
      </c>
      <c r="T19" s="77">
        <f t="shared" si="2"/>
        <v>-9755434</v>
      </c>
      <c r="U19" s="77">
        <f t="shared" si="2"/>
        <v>-29462262</v>
      </c>
      <c r="V19" s="77">
        <f t="shared" si="2"/>
        <v>74605402</v>
      </c>
      <c r="W19" s="77">
        <f>IF(E10=E18,0,W10-W18)</f>
        <v>79659507</v>
      </c>
      <c r="X19" s="77">
        <f t="shared" si="2"/>
        <v>-5054105</v>
      </c>
      <c r="Y19" s="78">
        <f>+IF(W19&lt;&gt;0,(X19/W19)*100,0)</f>
        <v>-6.34463504776649</v>
      </c>
      <c r="Z19" s="79">
        <f t="shared" si="2"/>
        <v>82179224</v>
      </c>
    </row>
    <row r="20" spans="1:26" ht="12.75">
      <c r="A20" s="58" t="s">
        <v>46</v>
      </c>
      <c r="B20" s="19">
        <v>43859778</v>
      </c>
      <c r="C20" s="19">
        <v>0</v>
      </c>
      <c r="D20" s="59">
        <v>55692000</v>
      </c>
      <c r="E20" s="60">
        <v>88766515</v>
      </c>
      <c r="F20" s="60">
        <v>2105989</v>
      </c>
      <c r="G20" s="60">
        <v>6908076</v>
      </c>
      <c r="H20" s="60">
        <v>4651931</v>
      </c>
      <c r="I20" s="60">
        <v>13665996</v>
      </c>
      <c r="J20" s="60">
        <v>4491493</v>
      </c>
      <c r="K20" s="60">
        <v>3741109</v>
      </c>
      <c r="L20" s="60">
        <v>4162624</v>
      </c>
      <c r="M20" s="60">
        <v>12395226</v>
      </c>
      <c r="N20" s="60">
        <v>527950</v>
      </c>
      <c r="O20" s="60">
        <v>14818000</v>
      </c>
      <c r="P20" s="60">
        <v>9735516</v>
      </c>
      <c r="Q20" s="60">
        <v>25081466</v>
      </c>
      <c r="R20" s="60">
        <v>7896196</v>
      </c>
      <c r="S20" s="60">
        <v>0</v>
      </c>
      <c r="T20" s="60">
        <v>15445742</v>
      </c>
      <c r="U20" s="60">
        <v>23341938</v>
      </c>
      <c r="V20" s="60">
        <v>74484626</v>
      </c>
      <c r="W20" s="60">
        <v>55692000</v>
      </c>
      <c r="X20" s="60">
        <v>18792626</v>
      </c>
      <c r="Y20" s="61">
        <v>33.74</v>
      </c>
      <c r="Z20" s="62">
        <v>88766515</v>
      </c>
    </row>
    <row r="21" spans="1:26" ht="12.75">
      <c r="A21" s="58" t="s">
        <v>280</v>
      </c>
      <c r="B21" s="80">
        <v>0</v>
      </c>
      <c r="C21" s="80">
        <v>0</v>
      </c>
      <c r="D21" s="81">
        <v>33699000</v>
      </c>
      <c r="E21" s="82">
        <v>65900441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33699000</v>
      </c>
      <c r="X21" s="82">
        <v>-33699000</v>
      </c>
      <c r="Y21" s="83">
        <v>-100</v>
      </c>
      <c r="Z21" s="84">
        <v>65900441</v>
      </c>
    </row>
    <row r="22" spans="1:26" ht="22.5">
      <c r="A22" s="85" t="s">
        <v>281</v>
      </c>
      <c r="B22" s="86">
        <f>SUM(B19:B21)</f>
        <v>83126709</v>
      </c>
      <c r="C22" s="86">
        <f>SUM(C19:C21)</f>
        <v>0</v>
      </c>
      <c r="D22" s="87">
        <f aca="true" t="shared" si="3" ref="D22:Z22">SUM(D19:D21)</f>
        <v>169050509</v>
      </c>
      <c r="E22" s="88">
        <f t="shared" si="3"/>
        <v>236846180</v>
      </c>
      <c r="F22" s="88">
        <f t="shared" si="3"/>
        <v>83894255</v>
      </c>
      <c r="G22" s="88">
        <f t="shared" si="3"/>
        <v>-986880</v>
      </c>
      <c r="H22" s="88">
        <f t="shared" si="3"/>
        <v>-5590467</v>
      </c>
      <c r="I22" s="88">
        <f t="shared" si="3"/>
        <v>77316908</v>
      </c>
      <c r="J22" s="88">
        <f t="shared" si="3"/>
        <v>-6116429</v>
      </c>
      <c r="K22" s="88">
        <f t="shared" si="3"/>
        <v>48045669</v>
      </c>
      <c r="L22" s="88">
        <f t="shared" si="3"/>
        <v>-5112783</v>
      </c>
      <c r="M22" s="88">
        <f t="shared" si="3"/>
        <v>36816457</v>
      </c>
      <c r="N22" s="88">
        <f t="shared" si="3"/>
        <v>-7663681</v>
      </c>
      <c r="O22" s="88">
        <f t="shared" si="3"/>
        <v>-5983298</v>
      </c>
      <c r="P22" s="88">
        <f t="shared" si="3"/>
        <v>54723966</v>
      </c>
      <c r="Q22" s="88">
        <f t="shared" si="3"/>
        <v>41076987</v>
      </c>
      <c r="R22" s="88">
        <f t="shared" si="3"/>
        <v>-3212161</v>
      </c>
      <c r="S22" s="88">
        <f t="shared" si="3"/>
        <v>-8598471</v>
      </c>
      <c r="T22" s="88">
        <f t="shared" si="3"/>
        <v>5690308</v>
      </c>
      <c r="U22" s="88">
        <f t="shared" si="3"/>
        <v>-6120324</v>
      </c>
      <c r="V22" s="88">
        <f t="shared" si="3"/>
        <v>149090028</v>
      </c>
      <c r="W22" s="88">
        <f t="shared" si="3"/>
        <v>169050507</v>
      </c>
      <c r="X22" s="88">
        <f t="shared" si="3"/>
        <v>-19960479</v>
      </c>
      <c r="Y22" s="89">
        <f>+IF(W22&lt;&gt;0,(X22/W22)*100,0)</f>
        <v>-11.80740558204892</v>
      </c>
      <c r="Z22" s="90">
        <f t="shared" si="3"/>
        <v>236846180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83126709</v>
      </c>
      <c r="C24" s="75">
        <f>SUM(C22:C23)</f>
        <v>0</v>
      </c>
      <c r="D24" s="76">
        <f aca="true" t="shared" si="4" ref="D24:Z24">SUM(D22:D23)</f>
        <v>169050509</v>
      </c>
      <c r="E24" s="77">
        <f t="shared" si="4"/>
        <v>236846180</v>
      </c>
      <c r="F24" s="77">
        <f t="shared" si="4"/>
        <v>83894255</v>
      </c>
      <c r="G24" s="77">
        <f t="shared" si="4"/>
        <v>-986880</v>
      </c>
      <c r="H24" s="77">
        <f t="shared" si="4"/>
        <v>-5590467</v>
      </c>
      <c r="I24" s="77">
        <f t="shared" si="4"/>
        <v>77316908</v>
      </c>
      <c r="J24" s="77">
        <f t="shared" si="4"/>
        <v>-6116429</v>
      </c>
      <c r="K24" s="77">
        <f t="shared" si="4"/>
        <v>48045669</v>
      </c>
      <c r="L24" s="77">
        <f t="shared" si="4"/>
        <v>-5112783</v>
      </c>
      <c r="M24" s="77">
        <f t="shared" si="4"/>
        <v>36816457</v>
      </c>
      <c r="N24" s="77">
        <f t="shared" si="4"/>
        <v>-7663681</v>
      </c>
      <c r="O24" s="77">
        <f t="shared" si="4"/>
        <v>-5983298</v>
      </c>
      <c r="P24" s="77">
        <f t="shared" si="4"/>
        <v>54723966</v>
      </c>
      <c r="Q24" s="77">
        <f t="shared" si="4"/>
        <v>41076987</v>
      </c>
      <c r="R24" s="77">
        <f t="shared" si="4"/>
        <v>-3212161</v>
      </c>
      <c r="S24" s="77">
        <f t="shared" si="4"/>
        <v>-8598471</v>
      </c>
      <c r="T24" s="77">
        <f t="shared" si="4"/>
        <v>5690308</v>
      </c>
      <c r="U24" s="77">
        <f t="shared" si="4"/>
        <v>-6120324</v>
      </c>
      <c r="V24" s="77">
        <f t="shared" si="4"/>
        <v>149090028</v>
      </c>
      <c r="W24" s="77">
        <f t="shared" si="4"/>
        <v>169050507</v>
      </c>
      <c r="X24" s="77">
        <f t="shared" si="4"/>
        <v>-19960479</v>
      </c>
      <c r="Y24" s="78">
        <f>+IF(W24&lt;&gt;0,(X24/W24)*100,0)</f>
        <v>-11.80740558204892</v>
      </c>
      <c r="Z24" s="79">
        <f t="shared" si="4"/>
        <v>236846180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117210091</v>
      </c>
      <c r="C27" s="22">
        <v>0</v>
      </c>
      <c r="D27" s="99">
        <v>169050607</v>
      </c>
      <c r="E27" s="100">
        <v>236846177</v>
      </c>
      <c r="F27" s="100">
        <v>6933750</v>
      </c>
      <c r="G27" s="100">
        <v>19489982</v>
      </c>
      <c r="H27" s="100">
        <v>10228246</v>
      </c>
      <c r="I27" s="100">
        <v>36651978</v>
      </c>
      <c r="J27" s="100">
        <v>14116529</v>
      </c>
      <c r="K27" s="100">
        <v>11907129</v>
      </c>
      <c r="L27" s="100">
        <v>13135364</v>
      </c>
      <c r="M27" s="100">
        <v>39159022</v>
      </c>
      <c r="N27" s="100">
        <v>7459535</v>
      </c>
      <c r="O27" s="100">
        <v>17122802</v>
      </c>
      <c r="P27" s="100">
        <v>13950919</v>
      </c>
      <c r="Q27" s="100">
        <v>38533256</v>
      </c>
      <c r="R27" s="100">
        <v>14025947</v>
      </c>
      <c r="S27" s="100">
        <v>15364297</v>
      </c>
      <c r="T27" s="100">
        <v>28973240</v>
      </c>
      <c r="U27" s="100">
        <v>58363484</v>
      </c>
      <c r="V27" s="100">
        <v>172707740</v>
      </c>
      <c r="W27" s="100">
        <v>236846177</v>
      </c>
      <c r="X27" s="100">
        <v>-64138437</v>
      </c>
      <c r="Y27" s="101">
        <v>-27.08</v>
      </c>
      <c r="Z27" s="102">
        <v>236846177</v>
      </c>
    </row>
    <row r="28" spans="1:26" ht="12.75">
      <c r="A28" s="103" t="s">
        <v>46</v>
      </c>
      <c r="B28" s="19">
        <v>43859772</v>
      </c>
      <c r="C28" s="19">
        <v>0</v>
      </c>
      <c r="D28" s="59">
        <v>55692000</v>
      </c>
      <c r="E28" s="60">
        <v>88766515</v>
      </c>
      <c r="F28" s="60">
        <v>2105990</v>
      </c>
      <c r="G28" s="60">
        <v>6908075</v>
      </c>
      <c r="H28" s="60">
        <v>4651929</v>
      </c>
      <c r="I28" s="60">
        <v>13665994</v>
      </c>
      <c r="J28" s="60">
        <v>4491495</v>
      </c>
      <c r="K28" s="60">
        <v>3741110</v>
      </c>
      <c r="L28" s="60">
        <v>4162624</v>
      </c>
      <c r="M28" s="60">
        <v>12395229</v>
      </c>
      <c r="N28" s="60">
        <v>527950</v>
      </c>
      <c r="O28" s="60">
        <v>14818198</v>
      </c>
      <c r="P28" s="60">
        <v>9737178</v>
      </c>
      <c r="Q28" s="60">
        <v>25083326</v>
      </c>
      <c r="R28" s="60">
        <v>7896197</v>
      </c>
      <c r="S28" s="60">
        <v>8197974</v>
      </c>
      <c r="T28" s="60">
        <v>15445743</v>
      </c>
      <c r="U28" s="60">
        <v>31539914</v>
      </c>
      <c r="V28" s="60">
        <v>82684463</v>
      </c>
      <c r="W28" s="60">
        <v>88766515</v>
      </c>
      <c r="X28" s="60">
        <v>-6082052</v>
      </c>
      <c r="Y28" s="61">
        <v>-6.85</v>
      </c>
      <c r="Z28" s="62">
        <v>88766515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73350319</v>
      </c>
      <c r="C31" s="19">
        <v>0</v>
      </c>
      <c r="D31" s="59">
        <v>113358607</v>
      </c>
      <c r="E31" s="60">
        <v>148079662</v>
      </c>
      <c r="F31" s="60">
        <v>4827760</v>
      </c>
      <c r="G31" s="60">
        <v>12581907</v>
      </c>
      <c r="H31" s="60">
        <v>5576317</v>
      </c>
      <c r="I31" s="60">
        <v>22985984</v>
      </c>
      <c r="J31" s="60">
        <v>9625034</v>
      </c>
      <c r="K31" s="60">
        <v>8166019</v>
      </c>
      <c r="L31" s="60">
        <v>8972740</v>
      </c>
      <c r="M31" s="60">
        <v>26763793</v>
      </c>
      <c r="N31" s="60">
        <v>6931585</v>
      </c>
      <c r="O31" s="60">
        <v>2304604</v>
      </c>
      <c r="P31" s="60">
        <v>4213741</v>
      </c>
      <c r="Q31" s="60">
        <v>13449930</v>
      </c>
      <c r="R31" s="60">
        <v>6129750</v>
      </c>
      <c r="S31" s="60">
        <v>7166323</v>
      </c>
      <c r="T31" s="60">
        <v>13527497</v>
      </c>
      <c r="U31" s="60">
        <v>26823570</v>
      </c>
      <c r="V31" s="60">
        <v>90023277</v>
      </c>
      <c r="W31" s="60">
        <v>148079662</v>
      </c>
      <c r="X31" s="60">
        <v>-58056385</v>
      </c>
      <c r="Y31" s="61">
        <v>-39.21</v>
      </c>
      <c r="Z31" s="62">
        <v>148079662</v>
      </c>
    </row>
    <row r="32" spans="1:26" ht="12.75">
      <c r="A32" s="70" t="s">
        <v>54</v>
      </c>
      <c r="B32" s="22">
        <f>SUM(B28:B31)</f>
        <v>117210091</v>
      </c>
      <c r="C32" s="22">
        <f>SUM(C28:C31)</f>
        <v>0</v>
      </c>
      <c r="D32" s="99">
        <f aca="true" t="shared" si="5" ref="D32:Z32">SUM(D28:D31)</f>
        <v>169050607</v>
      </c>
      <c r="E32" s="100">
        <f t="shared" si="5"/>
        <v>236846177</v>
      </c>
      <c r="F32" s="100">
        <f t="shared" si="5"/>
        <v>6933750</v>
      </c>
      <c r="G32" s="100">
        <f t="shared" si="5"/>
        <v>19489982</v>
      </c>
      <c r="H32" s="100">
        <f t="shared" si="5"/>
        <v>10228246</v>
      </c>
      <c r="I32" s="100">
        <f t="shared" si="5"/>
        <v>36651978</v>
      </c>
      <c r="J32" s="100">
        <f t="shared" si="5"/>
        <v>14116529</v>
      </c>
      <c r="K32" s="100">
        <f t="shared" si="5"/>
        <v>11907129</v>
      </c>
      <c r="L32" s="100">
        <f t="shared" si="5"/>
        <v>13135364</v>
      </c>
      <c r="M32" s="100">
        <f t="shared" si="5"/>
        <v>39159022</v>
      </c>
      <c r="N32" s="100">
        <f t="shared" si="5"/>
        <v>7459535</v>
      </c>
      <c r="O32" s="100">
        <f t="shared" si="5"/>
        <v>17122802</v>
      </c>
      <c r="P32" s="100">
        <f t="shared" si="5"/>
        <v>13950919</v>
      </c>
      <c r="Q32" s="100">
        <f t="shared" si="5"/>
        <v>38533256</v>
      </c>
      <c r="R32" s="100">
        <f t="shared" si="5"/>
        <v>14025947</v>
      </c>
      <c r="S32" s="100">
        <f t="shared" si="5"/>
        <v>15364297</v>
      </c>
      <c r="T32" s="100">
        <f t="shared" si="5"/>
        <v>28973240</v>
      </c>
      <c r="U32" s="100">
        <f t="shared" si="5"/>
        <v>58363484</v>
      </c>
      <c r="V32" s="100">
        <f t="shared" si="5"/>
        <v>172707740</v>
      </c>
      <c r="W32" s="100">
        <f t="shared" si="5"/>
        <v>236846177</v>
      </c>
      <c r="X32" s="100">
        <f t="shared" si="5"/>
        <v>-64138437</v>
      </c>
      <c r="Y32" s="101">
        <f>+IF(W32&lt;&gt;0,(X32/W32)*100,0)</f>
        <v>-27.080207843084587</v>
      </c>
      <c r="Z32" s="102">
        <f t="shared" si="5"/>
        <v>236846177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132691658</v>
      </c>
      <c r="C35" s="19">
        <v>0</v>
      </c>
      <c r="D35" s="59">
        <v>150214002</v>
      </c>
      <c r="E35" s="60">
        <v>150214002</v>
      </c>
      <c r="F35" s="60">
        <v>221839146</v>
      </c>
      <c r="G35" s="60">
        <v>268466342</v>
      </c>
      <c r="H35" s="60">
        <v>245727535</v>
      </c>
      <c r="I35" s="60">
        <v>245727535</v>
      </c>
      <c r="J35" s="60">
        <v>215425955</v>
      </c>
      <c r="K35" s="60">
        <v>243624273</v>
      </c>
      <c r="L35" s="60">
        <v>237674524</v>
      </c>
      <c r="M35" s="60">
        <v>237674524</v>
      </c>
      <c r="N35" s="60">
        <v>226125441</v>
      </c>
      <c r="O35" s="60">
        <v>197674326</v>
      </c>
      <c r="P35" s="60">
        <v>262073404</v>
      </c>
      <c r="Q35" s="60">
        <v>262073404</v>
      </c>
      <c r="R35" s="60">
        <v>250736230</v>
      </c>
      <c r="S35" s="60">
        <v>224913870</v>
      </c>
      <c r="T35" s="60">
        <v>181659524</v>
      </c>
      <c r="U35" s="60">
        <v>181659524</v>
      </c>
      <c r="V35" s="60">
        <v>181659524</v>
      </c>
      <c r="W35" s="60">
        <v>150214002</v>
      </c>
      <c r="X35" s="60">
        <v>31445522</v>
      </c>
      <c r="Y35" s="61">
        <v>20.93</v>
      </c>
      <c r="Z35" s="62">
        <v>150214002</v>
      </c>
    </row>
    <row r="36" spans="1:26" ht="12.75">
      <c r="A36" s="58" t="s">
        <v>57</v>
      </c>
      <c r="B36" s="19">
        <v>459635331</v>
      </c>
      <c r="C36" s="19">
        <v>0</v>
      </c>
      <c r="D36" s="59">
        <v>685364421</v>
      </c>
      <c r="E36" s="60">
        <v>676178281</v>
      </c>
      <c r="F36" s="60">
        <v>466569081</v>
      </c>
      <c r="G36" s="60">
        <v>486059065</v>
      </c>
      <c r="H36" s="60">
        <v>496287312</v>
      </c>
      <c r="I36" s="60">
        <v>496287312</v>
      </c>
      <c r="J36" s="60">
        <v>510403838</v>
      </c>
      <c r="K36" s="60">
        <v>522310967</v>
      </c>
      <c r="L36" s="60">
        <v>535975826</v>
      </c>
      <c r="M36" s="60">
        <v>535975826</v>
      </c>
      <c r="N36" s="60">
        <v>542905866</v>
      </c>
      <c r="O36" s="60">
        <v>560028668</v>
      </c>
      <c r="P36" s="60">
        <v>573937459</v>
      </c>
      <c r="Q36" s="60">
        <v>573937459</v>
      </c>
      <c r="R36" s="60">
        <v>587963407</v>
      </c>
      <c r="S36" s="60">
        <v>603327705</v>
      </c>
      <c r="T36" s="60">
        <v>632300944</v>
      </c>
      <c r="U36" s="60">
        <v>632300944</v>
      </c>
      <c r="V36" s="60">
        <v>632300944</v>
      </c>
      <c r="W36" s="60">
        <v>676178281</v>
      </c>
      <c r="X36" s="60">
        <v>-43877337</v>
      </c>
      <c r="Y36" s="61">
        <v>-6.49</v>
      </c>
      <c r="Z36" s="62">
        <v>676178281</v>
      </c>
    </row>
    <row r="37" spans="1:26" ht="12.75">
      <c r="A37" s="58" t="s">
        <v>58</v>
      </c>
      <c r="B37" s="19">
        <v>55113461</v>
      </c>
      <c r="C37" s="19">
        <v>0</v>
      </c>
      <c r="D37" s="59">
        <v>40669564</v>
      </c>
      <c r="E37" s="60">
        <v>40669564</v>
      </c>
      <c r="F37" s="60">
        <v>55113461</v>
      </c>
      <c r="G37" s="60">
        <v>105304788</v>
      </c>
      <c r="H37" s="60">
        <v>66596733</v>
      </c>
      <c r="I37" s="60">
        <v>66596733</v>
      </c>
      <c r="J37" s="60">
        <v>61881786</v>
      </c>
      <c r="K37" s="60">
        <v>61881786</v>
      </c>
      <c r="L37" s="60">
        <v>74119516</v>
      </c>
      <c r="M37" s="60">
        <v>74119516</v>
      </c>
      <c r="N37" s="60">
        <v>73941288</v>
      </c>
      <c r="O37" s="60">
        <v>59318646</v>
      </c>
      <c r="P37" s="60">
        <v>86076892</v>
      </c>
      <c r="Q37" s="60">
        <v>86076892</v>
      </c>
      <c r="R37" s="60">
        <v>78017209</v>
      </c>
      <c r="S37" s="60">
        <v>69472325</v>
      </c>
      <c r="T37" s="60">
        <v>45593973</v>
      </c>
      <c r="U37" s="60">
        <v>45593973</v>
      </c>
      <c r="V37" s="60">
        <v>45593973</v>
      </c>
      <c r="W37" s="60">
        <v>40669564</v>
      </c>
      <c r="X37" s="60">
        <v>4924409</v>
      </c>
      <c r="Y37" s="61">
        <v>12.11</v>
      </c>
      <c r="Z37" s="62">
        <v>40669564</v>
      </c>
    </row>
    <row r="38" spans="1:26" ht="12.75">
      <c r="A38" s="58" t="s">
        <v>59</v>
      </c>
      <c r="B38" s="19">
        <v>12612615</v>
      </c>
      <c r="C38" s="19">
        <v>0</v>
      </c>
      <c r="D38" s="59">
        <v>10892318</v>
      </c>
      <c r="E38" s="60">
        <v>10892318</v>
      </c>
      <c r="F38" s="60">
        <v>12612615</v>
      </c>
      <c r="G38" s="60">
        <v>12612615</v>
      </c>
      <c r="H38" s="60">
        <v>12612615</v>
      </c>
      <c r="I38" s="60">
        <v>12612615</v>
      </c>
      <c r="J38" s="60">
        <v>12612615</v>
      </c>
      <c r="K38" s="60">
        <v>12612615</v>
      </c>
      <c r="L38" s="60">
        <v>12612615</v>
      </c>
      <c r="M38" s="60">
        <v>12612615</v>
      </c>
      <c r="N38" s="60">
        <v>12612615</v>
      </c>
      <c r="O38" s="60">
        <v>12612615</v>
      </c>
      <c r="P38" s="60">
        <v>12612615</v>
      </c>
      <c r="Q38" s="60">
        <v>12612615</v>
      </c>
      <c r="R38" s="60">
        <v>12612615</v>
      </c>
      <c r="S38" s="60">
        <v>12612615</v>
      </c>
      <c r="T38" s="60">
        <v>12612615</v>
      </c>
      <c r="U38" s="60">
        <v>12612615</v>
      </c>
      <c r="V38" s="60">
        <v>12612615</v>
      </c>
      <c r="W38" s="60">
        <v>10892318</v>
      </c>
      <c r="X38" s="60">
        <v>1720297</v>
      </c>
      <c r="Y38" s="61">
        <v>15.79</v>
      </c>
      <c r="Z38" s="62">
        <v>10892318</v>
      </c>
    </row>
    <row r="39" spans="1:26" ht="12.75">
      <c r="A39" s="58" t="s">
        <v>60</v>
      </c>
      <c r="B39" s="19">
        <v>524600913</v>
      </c>
      <c r="C39" s="19">
        <v>0</v>
      </c>
      <c r="D39" s="59">
        <v>784016542</v>
      </c>
      <c r="E39" s="60">
        <v>774830401</v>
      </c>
      <c r="F39" s="60">
        <v>620682151</v>
      </c>
      <c r="G39" s="60">
        <v>636608004</v>
      </c>
      <c r="H39" s="60">
        <v>662805499</v>
      </c>
      <c r="I39" s="60">
        <v>662805499</v>
      </c>
      <c r="J39" s="60">
        <v>651335392</v>
      </c>
      <c r="K39" s="60">
        <v>691440839</v>
      </c>
      <c r="L39" s="60">
        <v>686918219</v>
      </c>
      <c r="M39" s="60">
        <v>686918219</v>
      </c>
      <c r="N39" s="60">
        <v>682477404</v>
      </c>
      <c r="O39" s="60">
        <v>685771733</v>
      </c>
      <c r="P39" s="60">
        <v>737321356</v>
      </c>
      <c r="Q39" s="60">
        <v>737321356</v>
      </c>
      <c r="R39" s="60">
        <v>748069813</v>
      </c>
      <c r="S39" s="60">
        <v>746156635</v>
      </c>
      <c r="T39" s="60">
        <v>755753880</v>
      </c>
      <c r="U39" s="60">
        <v>755753880</v>
      </c>
      <c r="V39" s="60">
        <v>755753880</v>
      </c>
      <c r="W39" s="60">
        <v>774830401</v>
      </c>
      <c r="X39" s="60">
        <v>-19076521</v>
      </c>
      <c r="Y39" s="61">
        <v>-2.46</v>
      </c>
      <c r="Z39" s="62">
        <v>774830401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104417770</v>
      </c>
      <c r="C42" s="19">
        <v>0</v>
      </c>
      <c r="D42" s="59">
        <v>150137910</v>
      </c>
      <c r="E42" s="60">
        <v>154744413</v>
      </c>
      <c r="F42" s="60">
        <v>105789456</v>
      </c>
      <c r="G42" s="60">
        <v>-8667026</v>
      </c>
      <c r="H42" s="60">
        <v>-12024637</v>
      </c>
      <c r="I42" s="60">
        <v>85097793</v>
      </c>
      <c r="J42" s="60">
        <v>-11066627</v>
      </c>
      <c r="K42" s="60">
        <v>43553705</v>
      </c>
      <c r="L42" s="60">
        <v>9861619</v>
      </c>
      <c r="M42" s="60">
        <v>42348697</v>
      </c>
      <c r="N42" s="60">
        <v>-8971061</v>
      </c>
      <c r="O42" s="60">
        <v>-10409181</v>
      </c>
      <c r="P42" s="60">
        <v>79003748</v>
      </c>
      <c r="Q42" s="60">
        <v>59623506</v>
      </c>
      <c r="R42" s="60">
        <v>-10898953</v>
      </c>
      <c r="S42" s="60">
        <v>-9349350</v>
      </c>
      <c r="T42" s="60">
        <v>-11514612</v>
      </c>
      <c r="U42" s="60">
        <v>-31762915</v>
      </c>
      <c r="V42" s="60">
        <v>155307081</v>
      </c>
      <c r="W42" s="60">
        <v>154744413</v>
      </c>
      <c r="X42" s="60">
        <v>562668</v>
      </c>
      <c r="Y42" s="61">
        <v>0.36</v>
      </c>
      <c r="Z42" s="62">
        <v>154744413</v>
      </c>
    </row>
    <row r="43" spans="1:26" ht="12.75">
      <c r="A43" s="58" t="s">
        <v>63</v>
      </c>
      <c r="B43" s="19">
        <v>-117150062</v>
      </c>
      <c r="C43" s="19">
        <v>0</v>
      </c>
      <c r="D43" s="59">
        <v>-169050507</v>
      </c>
      <c r="E43" s="60">
        <v>-236846177</v>
      </c>
      <c r="F43" s="60">
        <v>-6933750</v>
      </c>
      <c r="G43" s="60">
        <v>-19489984</v>
      </c>
      <c r="H43" s="60">
        <v>-10228247</v>
      </c>
      <c r="I43" s="60">
        <v>-36651981</v>
      </c>
      <c r="J43" s="60">
        <v>-14116526</v>
      </c>
      <c r="K43" s="60">
        <v>-11907129</v>
      </c>
      <c r="L43" s="60">
        <v>-13135364</v>
      </c>
      <c r="M43" s="60">
        <v>-39159019</v>
      </c>
      <c r="N43" s="60">
        <v>-7459535</v>
      </c>
      <c r="O43" s="60">
        <v>-17122802</v>
      </c>
      <c r="P43" s="60">
        <v>-13908791</v>
      </c>
      <c r="Q43" s="60">
        <v>-38491128</v>
      </c>
      <c r="R43" s="60">
        <v>-14025948</v>
      </c>
      <c r="S43" s="60">
        <v>-15364298</v>
      </c>
      <c r="T43" s="60">
        <v>-28973239</v>
      </c>
      <c r="U43" s="60">
        <v>-58363485</v>
      </c>
      <c r="V43" s="60">
        <v>-172665613</v>
      </c>
      <c r="W43" s="60">
        <v>-236846177</v>
      </c>
      <c r="X43" s="60">
        <v>64180564</v>
      </c>
      <c r="Y43" s="61">
        <v>-27.1</v>
      </c>
      <c r="Z43" s="62">
        <v>-236846177</v>
      </c>
    </row>
    <row r="44" spans="1:26" ht="12.75">
      <c r="A44" s="58" t="s">
        <v>64</v>
      </c>
      <c r="B44" s="19">
        <v>-8454176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94518638</v>
      </c>
      <c r="C45" s="22">
        <v>0</v>
      </c>
      <c r="D45" s="99">
        <v>54428708</v>
      </c>
      <c r="E45" s="100">
        <v>-8760459</v>
      </c>
      <c r="F45" s="100">
        <v>193374346</v>
      </c>
      <c r="G45" s="100">
        <v>165217336</v>
      </c>
      <c r="H45" s="100">
        <v>142964452</v>
      </c>
      <c r="I45" s="100">
        <v>142964452</v>
      </c>
      <c r="J45" s="100">
        <v>117781299</v>
      </c>
      <c r="K45" s="100">
        <v>149427875</v>
      </c>
      <c r="L45" s="100">
        <v>146154130</v>
      </c>
      <c r="M45" s="100">
        <v>146154130</v>
      </c>
      <c r="N45" s="100">
        <v>129723534</v>
      </c>
      <c r="O45" s="100">
        <v>102191551</v>
      </c>
      <c r="P45" s="100">
        <v>167286508</v>
      </c>
      <c r="Q45" s="100">
        <v>129723534</v>
      </c>
      <c r="R45" s="100">
        <v>142361607</v>
      </c>
      <c r="S45" s="100">
        <v>117647959</v>
      </c>
      <c r="T45" s="100">
        <v>77160108</v>
      </c>
      <c r="U45" s="100">
        <v>77160108</v>
      </c>
      <c r="V45" s="100">
        <v>77160108</v>
      </c>
      <c r="W45" s="100">
        <v>-8760459</v>
      </c>
      <c r="X45" s="100">
        <v>85920567</v>
      </c>
      <c r="Y45" s="101">
        <v>-980.78</v>
      </c>
      <c r="Z45" s="102">
        <v>-8760459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2166279</v>
      </c>
      <c r="C49" s="52">
        <v>0</v>
      </c>
      <c r="D49" s="129">
        <v>2585533</v>
      </c>
      <c r="E49" s="54">
        <v>1810447</v>
      </c>
      <c r="F49" s="54">
        <v>0</v>
      </c>
      <c r="G49" s="54">
        <v>0</v>
      </c>
      <c r="H49" s="54">
        <v>0</v>
      </c>
      <c r="I49" s="54">
        <v>1740440</v>
      </c>
      <c r="J49" s="54">
        <v>0</v>
      </c>
      <c r="K49" s="54">
        <v>0</v>
      </c>
      <c r="L49" s="54">
        <v>0</v>
      </c>
      <c r="M49" s="54">
        <v>88507549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96810248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11547104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11547104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58.741434469767285</v>
      </c>
      <c r="C58" s="5">
        <f>IF(C67=0,0,+(C76/C67)*100)</f>
        <v>0</v>
      </c>
      <c r="D58" s="6">
        <f aca="true" t="shared" si="6" ref="D58:Z58">IF(D67=0,0,+(D76/D67)*100)</f>
        <v>94.79013538303046</v>
      </c>
      <c r="E58" s="7">
        <f t="shared" si="6"/>
        <v>95.00121445951216</v>
      </c>
      <c r="F58" s="7">
        <f t="shared" si="6"/>
        <v>55.56604781531993</v>
      </c>
      <c r="G58" s="7">
        <f t="shared" si="6"/>
        <v>102.30578212837618</v>
      </c>
      <c r="H58" s="7">
        <f t="shared" si="6"/>
        <v>64.27243292733958</v>
      </c>
      <c r="I58" s="7">
        <f t="shared" si="6"/>
        <v>72.76315449326405</v>
      </c>
      <c r="J58" s="7">
        <f t="shared" si="6"/>
        <v>90.79327397221675</v>
      </c>
      <c r="K58" s="7">
        <f t="shared" si="6"/>
        <v>74.0441230842148</v>
      </c>
      <c r="L58" s="7">
        <f t="shared" si="6"/>
        <v>80.1108263367951</v>
      </c>
      <c r="M58" s="7">
        <f t="shared" si="6"/>
        <v>82.01282851996127</v>
      </c>
      <c r="N58" s="7">
        <f t="shared" si="6"/>
        <v>80.33551944900337</v>
      </c>
      <c r="O58" s="7">
        <f t="shared" si="6"/>
        <v>60.96109136148837</v>
      </c>
      <c r="P58" s="7">
        <f t="shared" si="6"/>
        <v>56.68458014821823</v>
      </c>
      <c r="Q58" s="7">
        <f t="shared" si="6"/>
        <v>65.6511093539278</v>
      </c>
      <c r="R58" s="7">
        <f t="shared" si="6"/>
        <v>68.20719272411779</v>
      </c>
      <c r="S58" s="7">
        <f t="shared" si="6"/>
        <v>90.09538827834159</v>
      </c>
      <c r="T58" s="7">
        <f t="shared" si="6"/>
        <v>64.59179293768906</v>
      </c>
      <c r="U58" s="7">
        <f t="shared" si="6"/>
        <v>73.81278957592407</v>
      </c>
      <c r="V58" s="7">
        <f t="shared" si="6"/>
        <v>73.2218598696831</v>
      </c>
      <c r="W58" s="7">
        <f t="shared" si="6"/>
        <v>99.01274254975235</v>
      </c>
      <c r="X58" s="7">
        <f t="shared" si="6"/>
        <v>0</v>
      </c>
      <c r="Y58" s="7">
        <f t="shared" si="6"/>
        <v>0</v>
      </c>
      <c r="Z58" s="8">
        <f t="shared" si="6"/>
        <v>95.00121445951216</v>
      </c>
    </row>
    <row r="59" spans="1:26" ht="12.75">
      <c r="A59" s="37" t="s">
        <v>31</v>
      </c>
      <c r="B59" s="9">
        <f aca="true" t="shared" si="7" ref="B59:Z66">IF(B68=0,0,+(B77/B68)*100)</f>
        <v>42.42990697248668</v>
      </c>
      <c r="C59" s="9">
        <f t="shared" si="7"/>
        <v>0</v>
      </c>
      <c r="D59" s="2">
        <f t="shared" si="7"/>
        <v>90.08944079682308</v>
      </c>
      <c r="E59" s="10">
        <f t="shared" si="7"/>
        <v>90.08944079682308</v>
      </c>
      <c r="F59" s="10">
        <f t="shared" si="7"/>
        <v>29.29505220390476</v>
      </c>
      <c r="G59" s="10">
        <f t="shared" si="7"/>
        <v>127.4521056720636</v>
      </c>
      <c r="H59" s="10">
        <f t="shared" si="7"/>
        <v>23.937067379304303</v>
      </c>
      <c r="I59" s="10">
        <f t="shared" si="7"/>
        <v>57.52361461021955</v>
      </c>
      <c r="J59" s="10">
        <f t="shared" si="7"/>
        <v>77.45353573360944</v>
      </c>
      <c r="K59" s="10">
        <f t="shared" si="7"/>
        <v>46.24318955848983</v>
      </c>
      <c r="L59" s="10">
        <f t="shared" si="7"/>
        <v>53.61701953776248</v>
      </c>
      <c r="M59" s="10">
        <f t="shared" si="7"/>
        <v>59.087956714299864</v>
      </c>
      <c r="N59" s="10">
        <f t="shared" si="7"/>
        <v>107.08243120715034</v>
      </c>
      <c r="O59" s="10">
        <f t="shared" si="7"/>
        <v>22.93177829519155</v>
      </c>
      <c r="P59" s="10">
        <f t="shared" si="7"/>
        <v>41.877922837782414</v>
      </c>
      <c r="Q59" s="10">
        <f t="shared" si="7"/>
        <v>58.80714152318309</v>
      </c>
      <c r="R59" s="10">
        <f t="shared" si="7"/>
        <v>38.08954508466263</v>
      </c>
      <c r="S59" s="10">
        <f t="shared" si="7"/>
        <v>75.48176475812033</v>
      </c>
      <c r="T59" s="10">
        <f t="shared" si="7"/>
        <v>42.020633876123206</v>
      </c>
      <c r="U59" s="10">
        <f t="shared" si="7"/>
        <v>51.46051219470367</v>
      </c>
      <c r="V59" s="10">
        <f t="shared" si="7"/>
        <v>56.731335730568645</v>
      </c>
      <c r="W59" s="10">
        <f t="shared" si="7"/>
        <v>90.08944079682308</v>
      </c>
      <c r="X59" s="10">
        <f t="shared" si="7"/>
        <v>0</v>
      </c>
      <c r="Y59" s="10">
        <f t="shared" si="7"/>
        <v>0</v>
      </c>
      <c r="Z59" s="11">
        <f t="shared" si="7"/>
        <v>90.08944079682308</v>
      </c>
    </row>
    <row r="60" spans="1:26" ht="12.75">
      <c r="A60" s="38" t="s">
        <v>32</v>
      </c>
      <c r="B60" s="12">
        <f t="shared" si="7"/>
        <v>48.42885851493591</v>
      </c>
      <c r="C60" s="12">
        <f t="shared" si="7"/>
        <v>0</v>
      </c>
      <c r="D60" s="3">
        <f t="shared" si="7"/>
        <v>94.82289737810896</v>
      </c>
      <c r="E60" s="13">
        <f t="shared" si="7"/>
        <v>94.82289737810896</v>
      </c>
      <c r="F60" s="13">
        <f t="shared" si="7"/>
        <v>52.21336546787698</v>
      </c>
      <c r="G60" s="13">
        <f t="shared" si="7"/>
        <v>81.3263258763119</v>
      </c>
      <c r="H60" s="13">
        <f t="shared" si="7"/>
        <v>80.28872283483632</v>
      </c>
      <c r="I60" s="13">
        <f t="shared" si="7"/>
        <v>68.42171727531291</v>
      </c>
      <c r="J60" s="13">
        <f t="shared" si="7"/>
        <v>94.10148216144255</v>
      </c>
      <c r="K60" s="13">
        <f t="shared" si="7"/>
        <v>80.37983911874696</v>
      </c>
      <c r="L60" s="13">
        <f t="shared" si="7"/>
        <v>86.22417779864936</v>
      </c>
      <c r="M60" s="13">
        <f t="shared" si="7"/>
        <v>87.42715583119055</v>
      </c>
      <c r="N60" s="13">
        <f t="shared" si="7"/>
        <v>54.72353887172542</v>
      </c>
      <c r="O60" s="13">
        <f t="shared" si="7"/>
        <v>59.77932441615531</v>
      </c>
      <c r="P60" s="13">
        <f t="shared" si="7"/>
        <v>44.68193165138869</v>
      </c>
      <c r="Q60" s="13">
        <f t="shared" si="7"/>
        <v>52.04873315537518</v>
      </c>
      <c r="R60" s="13">
        <f t="shared" si="7"/>
        <v>69.43971444542963</v>
      </c>
      <c r="S60" s="13">
        <f t="shared" si="7"/>
        <v>93.53511126504459</v>
      </c>
      <c r="T60" s="13">
        <f t="shared" si="7"/>
        <v>58.77301318101596</v>
      </c>
      <c r="U60" s="13">
        <f t="shared" si="7"/>
        <v>73.11667948188081</v>
      </c>
      <c r="V60" s="13">
        <f t="shared" si="7"/>
        <v>69.04021269005901</v>
      </c>
      <c r="W60" s="13">
        <f t="shared" si="7"/>
        <v>94.82289737810896</v>
      </c>
      <c r="X60" s="13">
        <f t="shared" si="7"/>
        <v>0</v>
      </c>
      <c r="Y60" s="13">
        <f t="shared" si="7"/>
        <v>0</v>
      </c>
      <c r="Z60" s="14">
        <f t="shared" si="7"/>
        <v>94.82289737810896</v>
      </c>
    </row>
    <row r="61" spans="1:26" ht="12.75">
      <c r="A61" s="39" t="s">
        <v>103</v>
      </c>
      <c r="B61" s="12">
        <f t="shared" si="7"/>
        <v>36.47558730569681</v>
      </c>
      <c r="C61" s="12">
        <f t="shared" si="7"/>
        <v>0</v>
      </c>
      <c r="D61" s="3">
        <f t="shared" si="7"/>
        <v>95.22368698736179</v>
      </c>
      <c r="E61" s="13">
        <f t="shared" si="7"/>
        <v>95.22368698736179</v>
      </c>
      <c r="F61" s="13">
        <f t="shared" si="7"/>
        <v>66.08194303807167</v>
      </c>
      <c r="G61" s="13">
        <f t="shared" si="7"/>
        <v>121.34402101400934</v>
      </c>
      <c r="H61" s="13">
        <f t="shared" si="7"/>
        <v>121.2756920295369</v>
      </c>
      <c r="I61" s="13">
        <f t="shared" si="7"/>
        <v>94.81514072559301</v>
      </c>
      <c r="J61" s="13">
        <f t="shared" si="7"/>
        <v>112.3966075885797</v>
      </c>
      <c r="K61" s="13">
        <f t="shared" si="7"/>
        <v>110.34052222318319</v>
      </c>
      <c r="L61" s="13">
        <f t="shared" si="7"/>
        <v>114.90135780194213</v>
      </c>
      <c r="M61" s="13">
        <f t="shared" si="7"/>
        <v>112.5358155838284</v>
      </c>
      <c r="N61" s="13">
        <f t="shared" si="7"/>
        <v>57.89339524151911</v>
      </c>
      <c r="O61" s="13">
        <f t="shared" si="7"/>
        <v>75.43714540343166</v>
      </c>
      <c r="P61" s="13">
        <f t="shared" si="7"/>
        <v>45.68131435115889</v>
      </c>
      <c r="Q61" s="13">
        <f t="shared" si="7"/>
        <v>57.13760759640252</v>
      </c>
      <c r="R61" s="13">
        <f t="shared" si="7"/>
        <v>85.15203198598988</v>
      </c>
      <c r="S61" s="13">
        <f t="shared" si="7"/>
        <v>117.92913777465695</v>
      </c>
      <c r="T61" s="13">
        <f t="shared" si="7"/>
        <v>75.9222881369013</v>
      </c>
      <c r="U61" s="13">
        <f t="shared" si="7"/>
        <v>91.60525290273227</v>
      </c>
      <c r="V61" s="13">
        <f t="shared" si="7"/>
        <v>85.45735791999739</v>
      </c>
      <c r="W61" s="13">
        <f t="shared" si="7"/>
        <v>95.22368698736179</v>
      </c>
      <c r="X61" s="13">
        <f t="shared" si="7"/>
        <v>0</v>
      </c>
      <c r="Y61" s="13">
        <f t="shared" si="7"/>
        <v>0</v>
      </c>
      <c r="Z61" s="14">
        <f t="shared" si="7"/>
        <v>95.22368698736179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83.78385933446353</v>
      </c>
      <c r="C64" s="12">
        <f t="shared" si="7"/>
        <v>0</v>
      </c>
      <c r="D64" s="3">
        <f t="shared" si="7"/>
        <v>93.25291823350997</v>
      </c>
      <c r="E64" s="13">
        <f t="shared" si="7"/>
        <v>93.25291823350997</v>
      </c>
      <c r="F64" s="13">
        <f t="shared" si="7"/>
        <v>20.11861276533059</v>
      </c>
      <c r="G64" s="13">
        <f t="shared" si="7"/>
        <v>23.545754732599473</v>
      </c>
      <c r="H64" s="13">
        <f t="shared" si="7"/>
        <v>26.61374040352062</v>
      </c>
      <c r="I64" s="13">
        <f t="shared" si="7"/>
        <v>23.328492655406535</v>
      </c>
      <c r="J64" s="13">
        <f t="shared" si="7"/>
        <v>46.926392011619036</v>
      </c>
      <c r="K64" s="13">
        <f t="shared" si="7"/>
        <v>24.001704389097828</v>
      </c>
      <c r="L64" s="13">
        <f t="shared" si="7"/>
        <v>31.862255304808475</v>
      </c>
      <c r="M64" s="13">
        <f t="shared" si="7"/>
        <v>34.24689856434578</v>
      </c>
      <c r="N64" s="13">
        <f t="shared" si="7"/>
        <v>45.503633248655994</v>
      </c>
      <c r="O64" s="13">
        <f t="shared" si="7"/>
        <v>20.685548026582836</v>
      </c>
      <c r="P64" s="13">
        <f t="shared" si="7"/>
        <v>40.102300959680434</v>
      </c>
      <c r="Q64" s="13">
        <f t="shared" si="7"/>
        <v>35.300508350898305</v>
      </c>
      <c r="R64" s="13">
        <f t="shared" si="7"/>
        <v>23.127316713874237</v>
      </c>
      <c r="S64" s="13">
        <f t="shared" si="7"/>
        <v>33.73211318454053</v>
      </c>
      <c r="T64" s="13">
        <f t="shared" si="7"/>
        <v>8.91338818249813</v>
      </c>
      <c r="U64" s="13">
        <f t="shared" si="7"/>
        <v>21.928124127477965</v>
      </c>
      <c r="V64" s="13">
        <f t="shared" si="7"/>
        <v>28.641191185571774</v>
      </c>
      <c r="W64" s="13">
        <f t="shared" si="7"/>
        <v>93.25291823350997</v>
      </c>
      <c r="X64" s="13">
        <f t="shared" si="7"/>
        <v>0</v>
      </c>
      <c r="Y64" s="13">
        <f t="shared" si="7"/>
        <v>0</v>
      </c>
      <c r="Z64" s="14">
        <f t="shared" si="7"/>
        <v>93.25291823350997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100.00159054579578</v>
      </c>
      <c r="S66" s="16">
        <f t="shared" si="7"/>
        <v>100</v>
      </c>
      <c r="T66" s="16">
        <f t="shared" si="7"/>
        <v>100</v>
      </c>
      <c r="U66" s="16">
        <f t="shared" si="7"/>
        <v>100.0005020748242</v>
      </c>
      <c r="V66" s="16">
        <f t="shared" si="7"/>
        <v>100.00012898758675</v>
      </c>
      <c r="W66" s="16">
        <f t="shared" si="7"/>
        <v>124.16398976740118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286</v>
      </c>
      <c r="B67" s="24">
        <v>29638854</v>
      </c>
      <c r="C67" s="24"/>
      <c r="D67" s="25">
        <v>33628513</v>
      </c>
      <c r="E67" s="26">
        <v>35048513</v>
      </c>
      <c r="F67" s="26">
        <v>2835953</v>
      </c>
      <c r="G67" s="26">
        <v>2220895</v>
      </c>
      <c r="H67" s="26">
        <v>1983446</v>
      </c>
      <c r="I67" s="26">
        <v>7040294</v>
      </c>
      <c r="J67" s="26">
        <v>2555208</v>
      </c>
      <c r="K67" s="26">
        <v>2244902</v>
      </c>
      <c r="L67" s="26">
        <v>2390587</v>
      </c>
      <c r="M67" s="26">
        <v>7190697</v>
      </c>
      <c r="N67" s="26">
        <v>2765026</v>
      </c>
      <c r="O67" s="26">
        <v>2627617</v>
      </c>
      <c r="P67" s="26">
        <v>3153863</v>
      </c>
      <c r="Q67" s="26">
        <v>8546506</v>
      </c>
      <c r="R67" s="26">
        <v>2664804</v>
      </c>
      <c r="S67" s="26">
        <v>2509952</v>
      </c>
      <c r="T67" s="26">
        <v>2812139</v>
      </c>
      <c r="U67" s="26">
        <v>7986895</v>
      </c>
      <c r="V67" s="26">
        <v>30764392</v>
      </c>
      <c r="W67" s="26">
        <v>33628513</v>
      </c>
      <c r="X67" s="26"/>
      <c r="Y67" s="25"/>
      <c r="Z67" s="27">
        <v>35048513</v>
      </c>
    </row>
    <row r="68" spans="1:26" ht="12.75" hidden="1">
      <c r="A68" s="37" t="s">
        <v>31</v>
      </c>
      <c r="B68" s="19">
        <v>8685065</v>
      </c>
      <c r="C68" s="19"/>
      <c r="D68" s="20">
        <v>6660048</v>
      </c>
      <c r="E68" s="21">
        <v>6660048</v>
      </c>
      <c r="F68" s="21">
        <v>961135</v>
      </c>
      <c r="G68" s="21">
        <v>738814</v>
      </c>
      <c r="H68" s="21">
        <v>730432</v>
      </c>
      <c r="I68" s="21">
        <v>2430381</v>
      </c>
      <c r="J68" s="21">
        <v>728194</v>
      </c>
      <c r="K68" s="21">
        <v>728477</v>
      </c>
      <c r="L68" s="21">
        <v>734168</v>
      </c>
      <c r="M68" s="21">
        <v>2190839</v>
      </c>
      <c r="N68" s="21">
        <v>781949</v>
      </c>
      <c r="O68" s="21">
        <v>715095</v>
      </c>
      <c r="P68" s="21">
        <v>714417</v>
      </c>
      <c r="Q68" s="21">
        <v>2211461</v>
      </c>
      <c r="R68" s="21">
        <v>717672</v>
      </c>
      <c r="S68" s="21">
        <v>709423</v>
      </c>
      <c r="T68" s="21">
        <v>788703</v>
      </c>
      <c r="U68" s="21">
        <v>2215798</v>
      </c>
      <c r="V68" s="21">
        <v>9048479</v>
      </c>
      <c r="W68" s="21">
        <v>6660048</v>
      </c>
      <c r="X68" s="21"/>
      <c r="Y68" s="20"/>
      <c r="Z68" s="23">
        <v>6660048</v>
      </c>
    </row>
    <row r="69" spans="1:26" ht="12.75" hidden="1">
      <c r="A69" s="38" t="s">
        <v>32</v>
      </c>
      <c r="B69" s="19">
        <v>14016688</v>
      </c>
      <c r="C69" s="19"/>
      <c r="D69" s="20">
        <v>21091952</v>
      </c>
      <c r="E69" s="21">
        <v>21091952</v>
      </c>
      <c r="F69" s="21">
        <v>1214892</v>
      </c>
      <c r="G69" s="21">
        <v>811897</v>
      </c>
      <c r="H69" s="21">
        <v>776454</v>
      </c>
      <c r="I69" s="21">
        <v>2803243</v>
      </c>
      <c r="J69" s="21">
        <v>1204862</v>
      </c>
      <c r="K69" s="21">
        <v>973886</v>
      </c>
      <c r="L69" s="21">
        <v>979535</v>
      </c>
      <c r="M69" s="21">
        <v>3158283</v>
      </c>
      <c r="N69" s="21">
        <v>1323224</v>
      </c>
      <c r="O69" s="21">
        <v>1180194</v>
      </c>
      <c r="P69" s="21">
        <v>1718923</v>
      </c>
      <c r="Q69" s="21">
        <v>4222341</v>
      </c>
      <c r="R69" s="21">
        <v>1318417</v>
      </c>
      <c r="S69" s="21">
        <v>1154900</v>
      </c>
      <c r="T69" s="21">
        <v>1306045</v>
      </c>
      <c r="U69" s="21">
        <v>3779362</v>
      </c>
      <c r="V69" s="21">
        <v>13963229</v>
      </c>
      <c r="W69" s="21">
        <v>21091952</v>
      </c>
      <c r="X69" s="21"/>
      <c r="Y69" s="20"/>
      <c r="Z69" s="23">
        <v>21091952</v>
      </c>
    </row>
    <row r="70" spans="1:26" ht="12.75" hidden="1">
      <c r="A70" s="39" t="s">
        <v>103</v>
      </c>
      <c r="B70" s="19">
        <v>10475124</v>
      </c>
      <c r="C70" s="19"/>
      <c r="D70" s="20">
        <v>16802542</v>
      </c>
      <c r="E70" s="21">
        <v>16802542</v>
      </c>
      <c r="F70" s="21">
        <v>848321</v>
      </c>
      <c r="G70" s="21">
        <v>479680</v>
      </c>
      <c r="H70" s="21">
        <v>440263</v>
      </c>
      <c r="I70" s="21">
        <v>1768264</v>
      </c>
      <c r="J70" s="21">
        <v>868173</v>
      </c>
      <c r="K70" s="21">
        <v>635935</v>
      </c>
      <c r="L70" s="21">
        <v>641257</v>
      </c>
      <c r="M70" s="21">
        <v>2145365</v>
      </c>
      <c r="N70" s="21">
        <v>984684</v>
      </c>
      <c r="O70" s="21">
        <v>842683</v>
      </c>
      <c r="P70" s="21">
        <v>1411008</v>
      </c>
      <c r="Q70" s="21">
        <v>3238375</v>
      </c>
      <c r="R70" s="21">
        <v>984431</v>
      </c>
      <c r="S70" s="21">
        <v>820296</v>
      </c>
      <c r="T70" s="21">
        <v>971795</v>
      </c>
      <c r="U70" s="21">
        <v>2776522</v>
      </c>
      <c r="V70" s="21">
        <v>9928526</v>
      </c>
      <c r="W70" s="21">
        <v>16802542</v>
      </c>
      <c r="X70" s="21"/>
      <c r="Y70" s="20"/>
      <c r="Z70" s="23">
        <v>16802542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3541564</v>
      </c>
      <c r="C73" s="19"/>
      <c r="D73" s="20">
        <v>4289410</v>
      </c>
      <c r="E73" s="21">
        <v>4289410</v>
      </c>
      <c r="F73" s="21">
        <v>366571</v>
      </c>
      <c r="G73" s="21">
        <v>332217</v>
      </c>
      <c r="H73" s="21">
        <v>336191</v>
      </c>
      <c r="I73" s="21">
        <v>1034979</v>
      </c>
      <c r="J73" s="21">
        <v>336689</v>
      </c>
      <c r="K73" s="21">
        <v>337951</v>
      </c>
      <c r="L73" s="21">
        <v>338278</v>
      </c>
      <c r="M73" s="21">
        <v>1012918</v>
      </c>
      <c r="N73" s="21">
        <v>338540</v>
      </c>
      <c r="O73" s="21">
        <v>337511</v>
      </c>
      <c r="P73" s="21">
        <v>307915</v>
      </c>
      <c r="Q73" s="21">
        <v>983966</v>
      </c>
      <c r="R73" s="21">
        <v>333986</v>
      </c>
      <c r="S73" s="21">
        <v>334604</v>
      </c>
      <c r="T73" s="21">
        <v>334250</v>
      </c>
      <c r="U73" s="21">
        <v>1002840</v>
      </c>
      <c r="V73" s="21">
        <v>4034703</v>
      </c>
      <c r="W73" s="21">
        <v>4289410</v>
      </c>
      <c r="X73" s="21"/>
      <c r="Y73" s="20"/>
      <c r="Z73" s="23">
        <v>4289410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6937101</v>
      </c>
      <c r="C75" s="28"/>
      <c r="D75" s="29">
        <v>5876513</v>
      </c>
      <c r="E75" s="30">
        <v>7296513</v>
      </c>
      <c r="F75" s="30">
        <v>659926</v>
      </c>
      <c r="G75" s="30">
        <v>670184</v>
      </c>
      <c r="H75" s="30">
        <v>476560</v>
      </c>
      <c r="I75" s="30">
        <v>1806670</v>
      </c>
      <c r="J75" s="30">
        <v>622152</v>
      </c>
      <c r="K75" s="30">
        <v>542539</v>
      </c>
      <c r="L75" s="30">
        <v>676884</v>
      </c>
      <c r="M75" s="30">
        <v>1841575</v>
      </c>
      <c r="N75" s="30">
        <v>659853</v>
      </c>
      <c r="O75" s="30">
        <v>732328</v>
      </c>
      <c r="P75" s="30">
        <v>720523</v>
      </c>
      <c r="Q75" s="30">
        <v>2112704</v>
      </c>
      <c r="R75" s="30">
        <v>628715</v>
      </c>
      <c r="S75" s="30">
        <v>645629</v>
      </c>
      <c r="T75" s="30">
        <v>717391</v>
      </c>
      <c r="U75" s="30">
        <v>1991735</v>
      </c>
      <c r="V75" s="30">
        <v>7752684</v>
      </c>
      <c r="W75" s="30">
        <v>5876513</v>
      </c>
      <c r="X75" s="30"/>
      <c r="Y75" s="29"/>
      <c r="Z75" s="31">
        <v>7296513</v>
      </c>
    </row>
    <row r="76" spans="1:26" ht="12.75" hidden="1">
      <c r="A76" s="42" t="s">
        <v>287</v>
      </c>
      <c r="B76" s="32">
        <v>17410288</v>
      </c>
      <c r="C76" s="32"/>
      <c r="D76" s="33">
        <v>31876513</v>
      </c>
      <c r="E76" s="34">
        <v>33296513</v>
      </c>
      <c r="F76" s="34">
        <v>1575827</v>
      </c>
      <c r="G76" s="34">
        <v>2272104</v>
      </c>
      <c r="H76" s="34">
        <v>1274809</v>
      </c>
      <c r="I76" s="34">
        <v>5122740</v>
      </c>
      <c r="J76" s="34">
        <v>2319957</v>
      </c>
      <c r="K76" s="34">
        <v>1662218</v>
      </c>
      <c r="L76" s="34">
        <v>1915119</v>
      </c>
      <c r="M76" s="34">
        <v>5897294</v>
      </c>
      <c r="N76" s="34">
        <v>2221298</v>
      </c>
      <c r="O76" s="34">
        <v>1601824</v>
      </c>
      <c r="P76" s="34">
        <v>1787754</v>
      </c>
      <c r="Q76" s="34">
        <v>5610876</v>
      </c>
      <c r="R76" s="34">
        <v>1817588</v>
      </c>
      <c r="S76" s="34">
        <v>2261351</v>
      </c>
      <c r="T76" s="34">
        <v>1816411</v>
      </c>
      <c r="U76" s="34">
        <v>5895350</v>
      </c>
      <c r="V76" s="34">
        <v>22526260</v>
      </c>
      <c r="W76" s="34">
        <v>33296513</v>
      </c>
      <c r="X76" s="34"/>
      <c r="Y76" s="33"/>
      <c r="Z76" s="35">
        <v>33296513</v>
      </c>
    </row>
    <row r="77" spans="1:26" ht="12.75" hidden="1">
      <c r="A77" s="37" t="s">
        <v>31</v>
      </c>
      <c r="B77" s="19">
        <v>3685065</v>
      </c>
      <c r="C77" s="19"/>
      <c r="D77" s="20">
        <v>6000000</v>
      </c>
      <c r="E77" s="21">
        <v>6000000</v>
      </c>
      <c r="F77" s="21">
        <v>281565</v>
      </c>
      <c r="G77" s="21">
        <v>941634</v>
      </c>
      <c r="H77" s="21">
        <v>174844</v>
      </c>
      <c r="I77" s="21">
        <v>1398043</v>
      </c>
      <c r="J77" s="21">
        <v>564012</v>
      </c>
      <c r="K77" s="21">
        <v>336871</v>
      </c>
      <c r="L77" s="21">
        <v>393639</v>
      </c>
      <c r="M77" s="21">
        <v>1294522</v>
      </c>
      <c r="N77" s="21">
        <v>837330</v>
      </c>
      <c r="O77" s="21">
        <v>163984</v>
      </c>
      <c r="P77" s="21">
        <v>299183</v>
      </c>
      <c r="Q77" s="21">
        <v>1300497</v>
      </c>
      <c r="R77" s="21">
        <v>273358</v>
      </c>
      <c r="S77" s="21">
        <v>535485</v>
      </c>
      <c r="T77" s="21">
        <v>331418</v>
      </c>
      <c r="U77" s="21">
        <v>1140261</v>
      </c>
      <c r="V77" s="21">
        <v>5133323</v>
      </c>
      <c r="W77" s="21">
        <v>6000000</v>
      </c>
      <c r="X77" s="21"/>
      <c r="Y77" s="20"/>
      <c r="Z77" s="23">
        <v>6000000</v>
      </c>
    </row>
    <row r="78" spans="1:26" ht="12.75" hidden="1">
      <c r="A78" s="38" t="s">
        <v>32</v>
      </c>
      <c r="B78" s="19">
        <v>6788122</v>
      </c>
      <c r="C78" s="19"/>
      <c r="D78" s="20">
        <v>20000000</v>
      </c>
      <c r="E78" s="21">
        <v>20000000</v>
      </c>
      <c r="F78" s="21">
        <v>634336</v>
      </c>
      <c r="G78" s="21">
        <v>660286</v>
      </c>
      <c r="H78" s="21">
        <v>623405</v>
      </c>
      <c r="I78" s="21">
        <v>1918027</v>
      </c>
      <c r="J78" s="21">
        <v>1133793</v>
      </c>
      <c r="K78" s="21">
        <v>782808</v>
      </c>
      <c r="L78" s="21">
        <v>844596</v>
      </c>
      <c r="M78" s="21">
        <v>2761197</v>
      </c>
      <c r="N78" s="21">
        <v>724115</v>
      </c>
      <c r="O78" s="21">
        <v>705512</v>
      </c>
      <c r="P78" s="21">
        <v>768048</v>
      </c>
      <c r="Q78" s="21">
        <v>2197675</v>
      </c>
      <c r="R78" s="21">
        <v>915505</v>
      </c>
      <c r="S78" s="21">
        <v>1080237</v>
      </c>
      <c r="T78" s="21">
        <v>767602</v>
      </c>
      <c r="U78" s="21">
        <v>2763344</v>
      </c>
      <c r="V78" s="21">
        <v>9640243</v>
      </c>
      <c r="W78" s="21">
        <v>20000000</v>
      </c>
      <c r="X78" s="21"/>
      <c r="Y78" s="20"/>
      <c r="Z78" s="23">
        <v>20000000</v>
      </c>
    </row>
    <row r="79" spans="1:26" ht="12.75" hidden="1">
      <c r="A79" s="39" t="s">
        <v>103</v>
      </c>
      <c r="B79" s="19">
        <v>3820863</v>
      </c>
      <c r="C79" s="19"/>
      <c r="D79" s="20">
        <v>16000000</v>
      </c>
      <c r="E79" s="21">
        <v>16000000</v>
      </c>
      <c r="F79" s="21">
        <v>560587</v>
      </c>
      <c r="G79" s="21">
        <v>582063</v>
      </c>
      <c r="H79" s="21">
        <v>533932</v>
      </c>
      <c r="I79" s="21">
        <v>1676582</v>
      </c>
      <c r="J79" s="21">
        <v>975797</v>
      </c>
      <c r="K79" s="21">
        <v>701694</v>
      </c>
      <c r="L79" s="21">
        <v>736813</v>
      </c>
      <c r="M79" s="21">
        <v>2414304</v>
      </c>
      <c r="N79" s="21">
        <v>570067</v>
      </c>
      <c r="O79" s="21">
        <v>635696</v>
      </c>
      <c r="P79" s="21">
        <v>644567</v>
      </c>
      <c r="Q79" s="21">
        <v>1850330</v>
      </c>
      <c r="R79" s="21">
        <v>838263</v>
      </c>
      <c r="S79" s="21">
        <v>967368</v>
      </c>
      <c r="T79" s="21">
        <v>737809</v>
      </c>
      <c r="U79" s="21">
        <v>2543440</v>
      </c>
      <c r="V79" s="21">
        <v>8484656</v>
      </c>
      <c r="W79" s="21">
        <v>16000000</v>
      </c>
      <c r="X79" s="21"/>
      <c r="Y79" s="20"/>
      <c r="Z79" s="23">
        <v>16000000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2967259</v>
      </c>
      <c r="C82" s="19"/>
      <c r="D82" s="20">
        <v>4000000</v>
      </c>
      <c r="E82" s="21">
        <v>4000000</v>
      </c>
      <c r="F82" s="21">
        <v>73749</v>
      </c>
      <c r="G82" s="21">
        <v>78223</v>
      </c>
      <c r="H82" s="21">
        <v>89473</v>
      </c>
      <c r="I82" s="21">
        <v>241445</v>
      </c>
      <c r="J82" s="21">
        <v>157996</v>
      </c>
      <c r="K82" s="21">
        <v>81114</v>
      </c>
      <c r="L82" s="21">
        <v>107783</v>
      </c>
      <c r="M82" s="21">
        <v>346893</v>
      </c>
      <c r="N82" s="21">
        <v>154048</v>
      </c>
      <c r="O82" s="21">
        <v>69816</v>
      </c>
      <c r="P82" s="21">
        <v>123481</v>
      </c>
      <c r="Q82" s="21">
        <v>347345</v>
      </c>
      <c r="R82" s="21">
        <v>77242</v>
      </c>
      <c r="S82" s="21">
        <v>112869</v>
      </c>
      <c r="T82" s="21">
        <v>29793</v>
      </c>
      <c r="U82" s="21">
        <v>219904</v>
      </c>
      <c r="V82" s="21">
        <v>1155587</v>
      </c>
      <c r="W82" s="21">
        <v>4000000</v>
      </c>
      <c r="X82" s="21"/>
      <c r="Y82" s="20"/>
      <c r="Z82" s="23">
        <v>4000000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6937101</v>
      </c>
      <c r="C84" s="28"/>
      <c r="D84" s="29">
        <v>5876513</v>
      </c>
      <c r="E84" s="30">
        <v>7296513</v>
      </c>
      <c r="F84" s="30">
        <v>659926</v>
      </c>
      <c r="G84" s="30">
        <v>670184</v>
      </c>
      <c r="H84" s="30">
        <v>476560</v>
      </c>
      <c r="I84" s="30">
        <v>1806670</v>
      </c>
      <c r="J84" s="30">
        <v>622152</v>
      </c>
      <c r="K84" s="30">
        <v>542539</v>
      </c>
      <c r="L84" s="30">
        <v>676884</v>
      </c>
      <c r="M84" s="30">
        <v>1841575</v>
      </c>
      <c r="N84" s="30">
        <v>659853</v>
      </c>
      <c r="O84" s="30">
        <v>732328</v>
      </c>
      <c r="P84" s="30">
        <v>720523</v>
      </c>
      <c r="Q84" s="30">
        <v>2112704</v>
      </c>
      <c r="R84" s="30">
        <v>628725</v>
      </c>
      <c r="S84" s="30">
        <v>645629</v>
      </c>
      <c r="T84" s="30">
        <v>717391</v>
      </c>
      <c r="U84" s="30">
        <v>1991745</v>
      </c>
      <c r="V84" s="30">
        <v>7752694</v>
      </c>
      <c r="W84" s="30">
        <v>7296513</v>
      </c>
      <c r="X84" s="30"/>
      <c r="Y84" s="29"/>
      <c r="Z84" s="31">
        <v>7296513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7188852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4865819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4865819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1883227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1770540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>
        <v>112687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439806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>
        <v>439806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1191151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948529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242622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2145591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1409983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179093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556515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10525594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241656271</v>
      </c>
      <c r="D5" s="153">
        <f>SUM(D6:D8)</f>
        <v>0</v>
      </c>
      <c r="E5" s="154">
        <f t="shared" si="0"/>
        <v>321922758</v>
      </c>
      <c r="F5" s="100">
        <f t="shared" si="0"/>
        <v>390218427</v>
      </c>
      <c r="G5" s="100">
        <f t="shared" si="0"/>
        <v>91906262</v>
      </c>
      <c r="H5" s="100">
        <f t="shared" si="0"/>
        <v>9303555</v>
      </c>
      <c r="I5" s="100">
        <f t="shared" si="0"/>
        <v>6841917</v>
      </c>
      <c r="J5" s="100">
        <f t="shared" si="0"/>
        <v>108051734</v>
      </c>
      <c r="K5" s="100">
        <f t="shared" si="0"/>
        <v>6522632</v>
      </c>
      <c r="L5" s="100">
        <f t="shared" si="0"/>
        <v>60906387</v>
      </c>
      <c r="M5" s="100">
        <f t="shared" si="0"/>
        <v>6701722</v>
      </c>
      <c r="N5" s="100">
        <f t="shared" si="0"/>
        <v>74130741</v>
      </c>
      <c r="O5" s="100">
        <f t="shared" si="0"/>
        <v>3000830</v>
      </c>
      <c r="P5" s="100">
        <f t="shared" si="0"/>
        <v>16649682</v>
      </c>
      <c r="Q5" s="100">
        <f t="shared" si="0"/>
        <v>64292440</v>
      </c>
      <c r="R5" s="100">
        <f t="shared" si="0"/>
        <v>83942952</v>
      </c>
      <c r="S5" s="100">
        <f t="shared" si="0"/>
        <v>10051605</v>
      </c>
      <c r="T5" s="100">
        <f t="shared" si="0"/>
        <v>2518186</v>
      </c>
      <c r="U5" s="100">
        <f t="shared" si="0"/>
        <v>18244355</v>
      </c>
      <c r="V5" s="100">
        <f t="shared" si="0"/>
        <v>30814146</v>
      </c>
      <c r="W5" s="100">
        <f t="shared" si="0"/>
        <v>296939573</v>
      </c>
      <c r="X5" s="100">
        <f t="shared" si="0"/>
        <v>321922758</v>
      </c>
      <c r="Y5" s="100">
        <f t="shared" si="0"/>
        <v>-24983185</v>
      </c>
      <c r="Z5" s="137">
        <f>+IF(X5&lt;&gt;0,+(Y5/X5)*100,0)</f>
        <v>-7.760614737278066</v>
      </c>
      <c r="AA5" s="153">
        <f>SUM(AA6:AA8)</f>
        <v>390218427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241656271</v>
      </c>
      <c r="D7" s="157"/>
      <c r="E7" s="158">
        <v>321922758</v>
      </c>
      <c r="F7" s="159">
        <v>390218427</v>
      </c>
      <c r="G7" s="159">
        <v>91906262</v>
      </c>
      <c r="H7" s="159">
        <v>9303555</v>
      </c>
      <c r="I7" s="159">
        <v>6841917</v>
      </c>
      <c r="J7" s="159">
        <v>108051734</v>
      </c>
      <c r="K7" s="159">
        <v>6522632</v>
      </c>
      <c r="L7" s="159">
        <v>60906387</v>
      </c>
      <c r="M7" s="159">
        <v>6701722</v>
      </c>
      <c r="N7" s="159">
        <v>74130741</v>
      </c>
      <c r="O7" s="159">
        <v>3000830</v>
      </c>
      <c r="P7" s="159">
        <v>16649682</v>
      </c>
      <c r="Q7" s="159">
        <v>64292440</v>
      </c>
      <c r="R7" s="159">
        <v>83942952</v>
      </c>
      <c r="S7" s="159">
        <v>10051605</v>
      </c>
      <c r="T7" s="159">
        <v>2518186</v>
      </c>
      <c r="U7" s="159">
        <v>18244355</v>
      </c>
      <c r="V7" s="159">
        <v>30814146</v>
      </c>
      <c r="W7" s="159">
        <v>296939573</v>
      </c>
      <c r="X7" s="159">
        <v>321922758</v>
      </c>
      <c r="Y7" s="159">
        <v>-24983185</v>
      </c>
      <c r="Z7" s="141">
        <v>-7.76</v>
      </c>
      <c r="AA7" s="157">
        <v>390218427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5389842</v>
      </c>
      <c r="D15" s="153">
        <f>SUM(D16:D18)</f>
        <v>0</v>
      </c>
      <c r="E15" s="154">
        <f t="shared" si="2"/>
        <v>8051268</v>
      </c>
      <c r="F15" s="100">
        <f t="shared" si="2"/>
        <v>8051268</v>
      </c>
      <c r="G15" s="100">
        <f t="shared" si="2"/>
        <v>436777</v>
      </c>
      <c r="H15" s="100">
        <f t="shared" si="2"/>
        <v>414682</v>
      </c>
      <c r="I15" s="100">
        <f t="shared" si="2"/>
        <v>314438</v>
      </c>
      <c r="J15" s="100">
        <f t="shared" si="2"/>
        <v>1165897</v>
      </c>
      <c r="K15" s="100">
        <f t="shared" si="2"/>
        <v>1050537</v>
      </c>
      <c r="L15" s="100">
        <f t="shared" si="2"/>
        <v>-295393</v>
      </c>
      <c r="M15" s="100">
        <f t="shared" si="2"/>
        <v>1081494</v>
      </c>
      <c r="N15" s="100">
        <f t="shared" si="2"/>
        <v>1836638</v>
      </c>
      <c r="O15" s="100">
        <f t="shared" si="2"/>
        <v>-294640</v>
      </c>
      <c r="P15" s="100">
        <f t="shared" si="2"/>
        <v>-415986</v>
      </c>
      <c r="Q15" s="100">
        <f t="shared" si="2"/>
        <v>1273288</v>
      </c>
      <c r="R15" s="100">
        <f t="shared" si="2"/>
        <v>562662</v>
      </c>
      <c r="S15" s="100">
        <f t="shared" si="2"/>
        <v>369159</v>
      </c>
      <c r="T15" s="100">
        <f t="shared" si="2"/>
        <v>448387</v>
      </c>
      <c r="U15" s="100">
        <f t="shared" si="2"/>
        <v>394686</v>
      </c>
      <c r="V15" s="100">
        <f t="shared" si="2"/>
        <v>1212232</v>
      </c>
      <c r="W15" s="100">
        <f t="shared" si="2"/>
        <v>4777429</v>
      </c>
      <c r="X15" s="100">
        <f t="shared" si="2"/>
        <v>8051268</v>
      </c>
      <c r="Y15" s="100">
        <f t="shared" si="2"/>
        <v>-3273839</v>
      </c>
      <c r="Z15" s="137">
        <f>+IF(X15&lt;&gt;0,+(Y15/X15)*100,0)</f>
        <v>-40.66240249361964</v>
      </c>
      <c r="AA15" s="153">
        <f>SUM(AA16:AA18)</f>
        <v>8051268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>
        <v>5389842</v>
      </c>
      <c r="D17" s="155"/>
      <c r="E17" s="156">
        <v>8051268</v>
      </c>
      <c r="F17" s="60">
        <v>8051268</v>
      </c>
      <c r="G17" s="60">
        <v>436777</v>
      </c>
      <c r="H17" s="60">
        <v>414682</v>
      </c>
      <c r="I17" s="60">
        <v>314438</v>
      </c>
      <c r="J17" s="60">
        <v>1165897</v>
      </c>
      <c r="K17" s="60">
        <v>1050537</v>
      </c>
      <c r="L17" s="60">
        <v>-295393</v>
      </c>
      <c r="M17" s="60">
        <v>1081494</v>
      </c>
      <c r="N17" s="60">
        <v>1836638</v>
      </c>
      <c r="O17" s="60">
        <v>-294640</v>
      </c>
      <c r="P17" s="60">
        <v>-415986</v>
      </c>
      <c r="Q17" s="60">
        <v>1273288</v>
      </c>
      <c r="R17" s="60">
        <v>562662</v>
      </c>
      <c r="S17" s="60">
        <v>369159</v>
      </c>
      <c r="T17" s="60">
        <v>448387</v>
      </c>
      <c r="U17" s="60">
        <v>394686</v>
      </c>
      <c r="V17" s="60">
        <v>1212232</v>
      </c>
      <c r="W17" s="60">
        <v>4777429</v>
      </c>
      <c r="X17" s="60">
        <v>8051268</v>
      </c>
      <c r="Y17" s="60">
        <v>-3273839</v>
      </c>
      <c r="Z17" s="140">
        <v>-40.66</v>
      </c>
      <c r="AA17" s="155">
        <v>8051268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14016688</v>
      </c>
      <c r="D19" s="153">
        <f>SUM(D20:D23)</f>
        <v>0</v>
      </c>
      <c r="E19" s="154">
        <f t="shared" si="3"/>
        <v>21091952</v>
      </c>
      <c r="F19" s="100">
        <f t="shared" si="3"/>
        <v>21091952</v>
      </c>
      <c r="G19" s="100">
        <f t="shared" si="3"/>
        <v>1221260</v>
      </c>
      <c r="H19" s="100">
        <f t="shared" si="3"/>
        <v>817622</v>
      </c>
      <c r="I19" s="100">
        <f t="shared" si="3"/>
        <v>782708</v>
      </c>
      <c r="J19" s="100">
        <f t="shared" si="3"/>
        <v>2821590</v>
      </c>
      <c r="K19" s="100">
        <f t="shared" si="3"/>
        <v>1211134</v>
      </c>
      <c r="L19" s="100">
        <f t="shared" si="3"/>
        <v>977991</v>
      </c>
      <c r="M19" s="100">
        <f t="shared" si="3"/>
        <v>984412</v>
      </c>
      <c r="N19" s="100">
        <f t="shared" si="3"/>
        <v>3173537</v>
      </c>
      <c r="O19" s="100">
        <f t="shared" si="3"/>
        <v>1328882</v>
      </c>
      <c r="P19" s="100">
        <f t="shared" si="3"/>
        <v>1185431</v>
      </c>
      <c r="Q19" s="100">
        <f t="shared" si="3"/>
        <v>1723984</v>
      </c>
      <c r="R19" s="100">
        <f t="shared" si="3"/>
        <v>4238297</v>
      </c>
      <c r="S19" s="100">
        <f t="shared" si="3"/>
        <v>1323514</v>
      </c>
      <c r="T19" s="100">
        <f t="shared" si="3"/>
        <v>1159582</v>
      </c>
      <c r="U19" s="100">
        <f t="shared" si="3"/>
        <v>1310598</v>
      </c>
      <c r="V19" s="100">
        <f t="shared" si="3"/>
        <v>3793694</v>
      </c>
      <c r="W19" s="100">
        <f t="shared" si="3"/>
        <v>14027118</v>
      </c>
      <c r="X19" s="100">
        <f t="shared" si="3"/>
        <v>21091952</v>
      </c>
      <c r="Y19" s="100">
        <f t="shared" si="3"/>
        <v>-7064834</v>
      </c>
      <c r="Z19" s="137">
        <f>+IF(X19&lt;&gt;0,+(Y19/X19)*100,0)</f>
        <v>-33.49540146876875</v>
      </c>
      <c r="AA19" s="153">
        <f>SUM(AA20:AA23)</f>
        <v>21091952</v>
      </c>
    </row>
    <row r="20" spans="1:27" ht="12.75">
      <c r="A20" s="138" t="s">
        <v>89</v>
      </c>
      <c r="B20" s="136"/>
      <c r="C20" s="155">
        <v>10475124</v>
      </c>
      <c r="D20" s="155"/>
      <c r="E20" s="156">
        <v>16802542</v>
      </c>
      <c r="F20" s="60">
        <v>16802542</v>
      </c>
      <c r="G20" s="60">
        <v>854689</v>
      </c>
      <c r="H20" s="60">
        <v>485405</v>
      </c>
      <c r="I20" s="60">
        <v>446517</v>
      </c>
      <c r="J20" s="60">
        <v>1786611</v>
      </c>
      <c r="K20" s="60">
        <v>874445</v>
      </c>
      <c r="L20" s="60">
        <v>640040</v>
      </c>
      <c r="M20" s="60">
        <v>646134</v>
      </c>
      <c r="N20" s="60">
        <v>2160619</v>
      </c>
      <c r="O20" s="60">
        <v>990342</v>
      </c>
      <c r="P20" s="60">
        <v>847920</v>
      </c>
      <c r="Q20" s="60">
        <v>1416069</v>
      </c>
      <c r="R20" s="60">
        <v>3254331</v>
      </c>
      <c r="S20" s="60">
        <v>989528</v>
      </c>
      <c r="T20" s="60">
        <v>824978</v>
      </c>
      <c r="U20" s="60">
        <v>976348</v>
      </c>
      <c r="V20" s="60">
        <v>2790854</v>
      </c>
      <c r="W20" s="60">
        <v>9992415</v>
      </c>
      <c r="X20" s="60">
        <v>16802542</v>
      </c>
      <c r="Y20" s="60">
        <v>-6810127</v>
      </c>
      <c r="Z20" s="140">
        <v>-40.53</v>
      </c>
      <c r="AA20" s="155">
        <v>16802542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3541564</v>
      </c>
      <c r="D23" s="155"/>
      <c r="E23" s="156">
        <v>4289410</v>
      </c>
      <c r="F23" s="60">
        <v>4289410</v>
      </c>
      <c r="G23" s="60">
        <v>366571</v>
      </c>
      <c r="H23" s="60">
        <v>332217</v>
      </c>
      <c r="I23" s="60">
        <v>336191</v>
      </c>
      <c r="J23" s="60">
        <v>1034979</v>
      </c>
      <c r="K23" s="60">
        <v>336689</v>
      </c>
      <c r="L23" s="60">
        <v>337951</v>
      </c>
      <c r="M23" s="60">
        <v>338278</v>
      </c>
      <c r="N23" s="60">
        <v>1012918</v>
      </c>
      <c r="O23" s="60">
        <v>338540</v>
      </c>
      <c r="P23" s="60">
        <v>337511</v>
      </c>
      <c r="Q23" s="60">
        <v>307915</v>
      </c>
      <c r="R23" s="60">
        <v>983966</v>
      </c>
      <c r="S23" s="60">
        <v>333986</v>
      </c>
      <c r="T23" s="60">
        <v>334604</v>
      </c>
      <c r="U23" s="60">
        <v>334250</v>
      </c>
      <c r="V23" s="60">
        <v>1002840</v>
      </c>
      <c r="W23" s="60">
        <v>4034703</v>
      </c>
      <c r="X23" s="60">
        <v>4289410</v>
      </c>
      <c r="Y23" s="60">
        <v>-254707</v>
      </c>
      <c r="Z23" s="140">
        <v>-5.94</v>
      </c>
      <c r="AA23" s="155">
        <v>4289410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261062801</v>
      </c>
      <c r="D25" s="168">
        <f>+D5+D9+D15+D19+D24</f>
        <v>0</v>
      </c>
      <c r="E25" s="169">
        <f t="shared" si="4"/>
        <v>351065978</v>
      </c>
      <c r="F25" s="73">
        <f t="shared" si="4"/>
        <v>419361647</v>
      </c>
      <c r="G25" s="73">
        <f t="shared" si="4"/>
        <v>93564299</v>
      </c>
      <c r="H25" s="73">
        <f t="shared" si="4"/>
        <v>10535859</v>
      </c>
      <c r="I25" s="73">
        <f t="shared" si="4"/>
        <v>7939063</v>
      </c>
      <c r="J25" s="73">
        <f t="shared" si="4"/>
        <v>112039221</v>
      </c>
      <c r="K25" s="73">
        <f t="shared" si="4"/>
        <v>8784303</v>
      </c>
      <c r="L25" s="73">
        <f t="shared" si="4"/>
        <v>61588985</v>
      </c>
      <c r="M25" s="73">
        <f t="shared" si="4"/>
        <v>8767628</v>
      </c>
      <c r="N25" s="73">
        <f t="shared" si="4"/>
        <v>79140916</v>
      </c>
      <c r="O25" s="73">
        <f t="shared" si="4"/>
        <v>4035072</v>
      </c>
      <c r="P25" s="73">
        <f t="shared" si="4"/>
        <v>17419127</v>
      </c>
      <c r="Q25" s="73">
        <f t="shared" si="4"/>
        <v>67289712</v>
      </c>
      <c r="R25" s="73">
        <f t="shared" si="4"/>
        <v>88743911</v>
      </c>
      <c r="S25" s="73">
        <f t="shared" si="4"/>
        <v>11744278</v>
      </c>
      <c r="T25" s="73">
        <f t="shared" si="4"/>
        <v>4126155</v>
      </c>
      <c r="U25" s="73">
        <f t="shared" si="4"/>
        <v>19949639</v>
      </c>
      <c r="V25" s="73">
        <f t="shared" si="4"/>
        <v>35820072</v>
      </c>
      <c r="W25" s="73">
        <f t="shared" si="4"/>
        <v>315744120</v>
      </c>
      <c r="X25" s="73">
        <f t="shared" si="4"/>
        <v>351065978</v>
      </c>
      <c r="Y25" s="73">
        <f t="shared" si="4"/>
        <v>-35321858</v>
      </c>
      <c r="Z25" s="170">
        <f>+IF(X25&lt;&gt;0,+(Y25/X25)*100,0)</f>
        <v>-10.061316166615269</v>
      </c>
      <c r="AA25" s="168">
        <f>+AA5+AA9+AA15+AA19+AA24</f>
        <v>419361647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102834914</v>
      </c>
      <c r="D28" s="153">
        <f>SUM(D29:D31)</f>
        <v>0</v>
      </c>
      <c r="E28" s="154">
        <f t="shared" si="5"/>
        <v>100560165</v>
      </c>
      <c r="F28" s="100">
        <f t="shared" si="5"/>
        <v>111223390</v>
      </c>
      <c r="G28" s="100">
        <f t="shared" si="5"/>
        <v>5512252</v>
      </c>
      <c r="H28" s="100">
        <f t="shared" si="5"/>
        <v>7936470</v>
      </c>
      <c r="I28" s="100">
        <f t="shared" si="5"/>
        <v>9265221</v>
      </c>
      <c r="J28" s="100">
        <f t="shared" si="5"/>
        <v>22713943</v>
      </c>
      <c r="K28" s="100">
        <f t="shared" si="5"/>
        <v>8767927</v>
      </c>
      <c r="L28" s="100">
        <f t="shared" si="5"/>
        <v>9477956</v>
      </c>
      <c r="M28" s="100">
        <f t="shared" si="5"/>
        <v>9664836</v>
      </c>
      <c r="N28" s="100">
        <f t="shared" si="5"/>
        <v>27910719</v>
      </c>
      <c r="O28" s="100">
        <f t="shared" si="5"/>
        <v>7410066</v>
      </c>
      <c r="P28" s="100">
        <f t="shared" si="5"/>
        <v>14116762</v>
      </c>
      <c r="Q28" s="100">
        <f t="shared" si="5"/>
        <v>4948968</v>
      </c>
      <c r="R28" s="100">
        <f t="shared" si="5"/>
        <v>26475796</v>
      </c>
      <c r="S28" s="100">
        <f t="shared" si="5"/>
        <v>9263748</v>
      </c>
      <c r="T28" s="100">
        <f t="shared" si="5"/>
        <v>8671145</v>
      </c>
      <c r="U28" s="100">
        <f t="shared" si="5"/>
        <v>8310320</v>
      </c>
      <c r="V28" s="100">
        <f t="shared" si="5"/>
        <v>26245213</v>
      </c>
      <c r="W28" s="100">
        <f t="shared" si="5"/>
        <v>103345671</v>
      </c>
      <c r="X28" s="100">
        <f t="shared" si="5"/>
        <v>100560165</v>
      </c>
      <c r="Y28" s="100">
        <f t="shared" si="5"/>
        <v>2785506</v>
      </c>
      <c r="Z28" s="137">
        <f>+IF(X28&lt;&gt;0,+(Y28/X28)*100,0)</f>
        <v>2.7699894883824028</v>
      </c>
      <c r="AA28" s="153">
        <f>SUM(AA29:AA31)</f>
        <v>111223390</v>
      </c>
    </row>
    <row r="29" spans="1:27" ht="12.75">
      <c r="A29" s="138" t="s">
        <v>75</v>
      </c>
      <c r="B29" s="136"/>
      <c r="C29" s="155">
        <v>44595325</v>
      </c>
      <c r="D29" s="155"/>
      <c r="E29" s="156">
        <v>43937956</v>
      </c>
      <c r="F29" s="60">
        <v>46845731</v>
      </c>
      <c r="G29" s="60">
        <v>2583344</v>
      </c>
      <c r="H29" s="60">
        <v>3277980</v>
      </c>
      <c r="I29" s="60">
        <v>3533279</v>
      </c>
      <c r="J29" s="60">
        <v>9394603</v>
      </c>
      <c r="K29" s="60">
        <v>3835448</v>
      </c>
      <c r="L29" s="60">
        <v>4220615</v>
      </c>
      <c r="M29" s="60">
        <v>4914313</v>
      </c>
      <c r="N29" s="60">
        <v>12970376</v>
      </c>
      <c r="O29" s="60">
        <v>3628786</v>
      </c>
      <c r="P29" s="60">
        <v>3301264</v>
      </c>
      <c r="Q29" s="60">
        <v>3302483</v>
      </c>
      <c r="R29" s="60">
        <v>10232533</v>
      </c>
      <c r="S29" s="60">
        <v>5225519</v>
      </c>
      <c r="T29" s="60">
        <v>4849866</v>
      </c>
      <c r="U29" s="60">
        <v>3619592</v>
      </c>
      <c r="V29" s="60">
        <v>13694977</v>
      </c>
      <c r="W29" s="60">
        <v>46292489</v>
      </c>
      <c r="X29" s="60">
        <v>43937956</v>
      </c>
      <c r="Y29" s="60">
        <v>2354533</v>
      </c>
      <c r="Z29" s="140">
        <v>5.36</v>
      </c>
      <c r="AA29" s="155">
        <v>46845731</v>
      </c>
    </row>
    <row r="30" spans="1:27" ht="12.75">
      <c r="A30" s="138" t="s">
        <v>76</v>
      </c>
      <c r="B30" s="136"/>
      <c r="C30" s="157">
        <v>27594534</v>
      </c>
      <c r="D30" s="157"/>
      <c r="E30" s="158">
        <v>23875870</v>
      </c>
      <c r="F30" s="159">
        <v>26241386</v>
      </c>
      <c r="G30" s="159">
        <v>1225087</v>
      </c>
      <c r="H30" s="159">
        <v>1531597</v>
      </c>
      <c r="I30" s="159">
        <v>1662362</v>
      </c>
      <c r="J30" s="159">
        <v>4419046</v>
      </c>
      <c r="K30" s="159">
        <v>2460069</v>
      </c>
      <c r="L30" s="159">
        <v>2048412</v>
      </c>
      <c r="M30" s="159">
        <v>1667682</v>
      </c>
      <c r="N30" s="159">
        <v>6176163</v>
      </c>
      <c r="O30" s="159">
        <v>1305884</v>
      </c>
      <c r="P30" s="159">
        <v>7531644</v>
      </c>
      <c r="Q30" s="159">
        <v>-3486238</v>
      </c>
      <c r="R30" s="159">
        <v>5351290</v>
      </c>
      <c r="S30" s="159">
        <v>1705804</v>
      </c>
      <c r="T30" s="159">
        <v>1720977</v>
      </c>
      <c r="U30" s="159">
        <v>2105026</v>
      </c>
      <c r="V30" s="159">
        <v>5531807</v>
      </c>
      <c r="W30" s="159">
        <v>21478306</v>
      </c>
      <c r="X30" s="159">
        <v>23875870</v>
      </c>
      <c r="Y30" s="159">
        <v>-2397564</v>
      </c>
      <c r="Z30" s="141">
        <v>-10.04</v>
      </c>
      <c r="AA30" s="157">
        <v>26241386</v>
      </c>
    </row>
    <row r="31" spans="1:27" ht="12.75">
      <c r="A31" s="138" t="s">
        <v>77</v>
      </c>
      <c r="B31" s="136"/>
      <c r="C31" s="155">
        <v>30645055</v>
      </c>
      <c r="D31" s="155"/>
      <c r="E31" s="156">
        <v>32746339</v>
      </c>
      <c r="F31" s="60">
        <v>38136273</v>
      </c>
      <c r="G31" s="60">
        <v>1703821</v>
      </c>
      <c r="H31" s="60">
        <v>3126893</v>
      </c>
      <c r="I31" s="60">
        <v>4069580</v>
      </c>
      <c r="J31" s="60">
        <v>8900294</v>
      </c>
      <c r="K31" s="60">
        <v>2472410</v>
      </c>
      <c r="L31" s="60">
        <v>3208929</v>
      </c>
      <c r="M31" s="60">
        <v>3082841</v>
      </c>
      <c r="N31" s="60">
        <v>8764180</v>
      </c>
      <c r="O31" s="60">
        <v>2475396</v>
      </c>
      <c r="P31" s="60">
        <v>3283854</v>
      </c>
      <c r="Q31" s="60">
        <v>5132723</v>
      </c>
      <c r="R31" s="60">
        <v>10891973</v>
      </c>
      <c r="S31" s="60">
        <v>2332425</v>
      </c>
      <c r="T31" s="60">
        <v>2100302</v>
      </c>
      <c r="U31" s="60">
        <v>2585702</v>
      </c>
      <c r="V31" s="60">
        <v>7018429</v>
      </c>
      <c r="W31" s="60">
        <v>35574876</v>
      </c>
      <c r="X31" s="60">
        <v>32746339</v>
      </c>
      <c r="Y31" s="60">
        <v>2828537</v>
      </c>
      <c r="Z31" s="140">
        <v>8.64</v>
      </c>
      <c r="AA31" s="155">
        <v>38136273</v>
      </c>
    </row>
    <row r="32" spans="1:27" ht="12.75">
      <c r="A32" s="135" t="s">
        <v>78</v>
      </c>
      <c r="B32" s="136"/>
      <c r="C32" s="153">
        <f aca="true" t="shared" si="6" ref="C32:Y32">SUM(C33:C37)</f>
        <v>11702190</v>
      </c>
      <c r="D32" s="153">
        <f>SUM(D33:D37)</f>
        <v>0</v>
      </c>
      <c r="E32" s="154">
        <f t="shared" si="6"/>
        <v>16968777</v>
      </c>
      <c r="F32" s="100">
        <f t="shared" si="6"/>
        <v>13581694</v>
      </c>
      <c r="G32" s="100">
        <f t="shared" si="6"/>
        <v>672156</v>
      </c>
      <c r="H32" s="100">
        <f t="shared" si="6"/>
        <v>802562</v>
      </c>
      <c r="I32" s="100">
        <f t="shared" si="6"/>
        <v>750782</v>
      </c>
      <c r="J32" s="100">
        <f t="shared" si="6"/>
        <v>2225500</v>
      </c>
      <c r="K32" s="100">
        <f t="shared" si="6"/>
        <v>880719</v>
      </c>
      <c r="L32" s="100">
        <f t="shared" si="6"/>
        <v>750328</v>
      </c>
      <c r="M32" s="100">
        <f t="shared" si="6"/>
        <v>938924</v>
      </c>
      <c r="N32" s="100">
        <f t="shared" si="6"/>
        <v>2569971</v>
      </c>
      <c r="O32" s="100">
        <f t="shared" si="6"/>
        <v>927687</v>
      </c>
      <c r="P32" s="100">
        <f t="shared" si="6"/>
        <v>1042127</v>
      </c>
      <c r="Q32" s="100">
        <f t="shared" si="6"/>
        <v>1968546</v>
      </c>
      <c r="R32" s="100">
        <f t="shared" si="6"/>
        <v>3938360</v>
      </c>
      <c r="S32" s="100">
        <f t="shared" si="6"/>
        <v>1091043</v>
      </c>
      <c r="T32" s="100">
        <f t="shared" si="6"/>
        <v>655764</v>
      </c>
      <c r="U32" s="100">
        <f t="shared" si="6"/>
        <v>1717163</v>
      </c>
      <c r="V32" s="100">
        <f t="shared" si="6"/>
        <v>3463970</v>
      </c>
      <c r="W32" s="100">
        <f t="shared" si="6"/>
        <v>12197801</v>
      </c>
      <c r="X32" s="100">
        <f t="shared" si="6"/>
        <v>16968778</v>
      </c>
      <c r="Y32" s="100">
        <f t="shared" si="6"/>
        <v>-4770977</v>
      </c>
      <c r="Z32" s="137">
        <f>+IF(X32&lt;&gt;0,+(Y32/X32)*100,0)</f>
        <v>-28.116208485961685</v>
      </c>
      <c r="AA32" s="153">
        <f>SUM(AA33:AA37)</f>
        <v>13581694</v>
      </c>
    </row>
    <row r="33" spans="1:27" ht="12.75">
      <c r="A33" s="138" t="s">
        <v>79</v>
      </c>
      <c r="B33" s="136"/>
      <c r="C33" s="155">
        <v>1735509</v>
      </c>
      <c r="D33" s="155"/>
      <c r="E33" s="156">
        <v>3695618</v>
      </c>
      <c r="F33" s="60">
        <v>2746711</v>
      </c>
      <c r="G33" s="60">
        <v>89297</v>
      </c>
      <c r="H33" s="60">
        <v>138029</v>
      </c>
      <c r="I33" s="60">
        <v>130142</v>
      </c>
      <c r="J33" s="60">
        <v>357468</v>
      </c>
      <c r="K33" s="60">
        <v>129815</v>
      </c>
      <c r="L33" s="60">
        <v>106108</v>
      </c>
      <c r="M33" s="60">
        <v>135102</v>
      </c>
      <c r="N33" s="60">
        <v>371025</v>
      </c>
      <c r="O33" s="60">
        <v>182955</v>
      </c>
      <c r="P33" s="60">
        <v>144745</v>
      </c>
      <c r="Q33" s="60">
        <v>408331</v>
      </c>
      <c r="R33" s="60">
        <v>736031</v>
      </c>
      <c r="S33" s="60">
        <v>220920</v>
      </c>
      <c r="T33" s="60">
        <v>70799</v>
      </c>
      <c r="U33" s="60">
        <v>210142</v>
      </c>
      <c r="V33" s="60">
        <v>501861</v>
      </c>
      <c r="W33" s="60">
        <v>1966385</v>
      </c>
      <c r="X33" s="60">
        <v>3695618</v>
      </c>
      <c r="Y33" s="60">
        <v>-1729233</v>
      </c>
      <c r="Z33" s="140">
        <v>-46.79</v>
      </c>
      <c r="AA33" s="155">
        <v>2746711</v>
      </c>
    </row>
    <row r="34" spans="1:27" ht="12.75">
      <c r="A34" s="138" t="s">
        <v>80</v>
      </c>
      <c r="B34" s="136"/>
      <c r="C34" s="155">
        <v>7739634</v>
      </c>
      <c r="D34" s="155"/>
      <c r="E34" s="156">
        <v>8579241</v>
      </c>
      <c r="F34" s="60">
        <v>7169897</v>
      </c>
      <c r="G34" s="60">
        <v>495407</v>
      </c>
      <c r="H34" s="60">
        <v>460601</v>
      </c>
      <c r="I34" s="60">
        <v>453739</v>
      </c>
      <c r="J34" s="60">
        <v>1409747</v>
      </c>
      <c r="K34" s="60">
        <v>621414</v>
      </c>
      <c r="L34" s="60">
        <v>497564</v>
      </c>
      <c r="M34" s="60">
        <v>480790</v>
      </c>
      <c r="N34" s="60">
        <v>1599768</v>
      </c>
      <c r="O34" s="60">
        <v>512506</v>
      </c>
      <c r="P34" s="60">
        <v>494070</v>
      </c>
      <c r="Q34" s="60">
        <v>1227431</v>
      </c>
      <c r="R34" s="60">
        <v>2234007</v>
      </c>
      <c r="S34" s="60">
        <v>739915</v>
      </c>
      <c r="T34" s="60">
        <v>468072</v>
      </c>
      <c r="U34" s="60">
        <v>980244</v>
      </c>
      <c r="V34" s="60">
        <v>2188231</v>
      </c>
      <c r="W34" s="60">
        <v>7431753</v>
      </c>
      <c r="X34" s="60">
        <v>8579241</v>
      </c>
      <c r="Y34" s="60">
        <v>-1147488</v>
      </c>
      <c r="Z34" s="140">
        <v>-13.38</v>
      </c>
      <c r="AA34" s="155">
        <v>7169897</v>
      </c>
    </row>
    <row r="35" spans="1:27" ht="12.75">
      <c r="A35" s="138" t="s">
        <v>81</v>
      </c>
      <c r="B35" s="136"/>
      <c r="C35" s="155">
        <v>1636548</v>
      </c>
      <c r="D35" s="155"/>
      <c r="E35" s="156">
        <v>4094806</v>
      </c>
      <c r="F35" s="60">
        <v>3040913</v>
      </c>
      <c r="G35" s="60">
        <v>44895</v>
      </c>
      <c r="H35" s="60">
        <v>156979</v>
      </c>
      <c r="I35" s="60">
        <v>123643</v>
      </c>
      <c r="J35" s="60">
        <v>325517</v>
      </c>
      <c r="K35" s="60">
        <v>74038</v>
      </c>
      <c r="L35" s="60">
        <v>96161</v>
      </c>
      <c r="M35" s="60">
        <v>274664</v>
      </c>
      <c r="N35" s="60">
        <v>444863</v>
      </c>
      <c r="O35" s="60">
        <v>185850</v>
      </c>
      <c r="P35" s="60">
        <v>354876</v>
      </c>
      <c r="Q35" s="60">
        <v>256277</v>
      </c>
      <c r="R35" s="60">
        <v>797003</v>
      </c>
      <c r="S35" s="60">
        <v>84474</v>
      </c>
      <c r="T35" s="60">
        <v>67155</v>
      </c>
      <c r="U35" s="60">
        <v>475600</v>
      </c>
      <c r="V35" s="60">
        <v>627229</v>
      </c>
      <c r="W35" s="60">
        <v>2194612</v>
      </c>
      <c r="X35" s="60">
        <v>4094806</v>
      </c>
      <c r="Y35" s="60">
        <v>-1900194</v>
      </c>
      <c r="Z35" s="140">
        <v>-46.4</v>
      </c>
      <c r="AA35" s="155">
        <v>3040913</v>
      </c>
    </row>
    <row r="36" spans="1:27" ht="12.75">
      <c r="A36" s="138" t="s">
        <v>82</v>
      </c>
      <c r="B36" s="136"/>
      <c r="C36" s="155">
        <v>590499</v>
      </c>
      <c r="D36" s="155"/>
      <c r="E36" s="156">
        <v>599112</v>
      </c>
      <c r="F36" s="60">
        <v>624173</v>
      </c>
      <c r="G36" s="60">
        <v>42557</v>
      </c>
      <c r="H36" s="60">
        <v>46953</v>
      </c>
      <c r="I36" s="60">
        <v>43258</v>
      </c>
      <c r="J36" s="60">
        <v>132768</v>
      </c>
      <c r="K36" s="60">
        <v>55452</v>
      </c>
      <c r="L36" s="60">
        <v>50495</v>
      </c>
      <c r="M36" s="60">
        <v>48368</v>
      </c>
      <c r="N36" s="60">
        <v>154315</v>
      </c>
      <c r="O36" s="60">
        <v>46376</v>
      </c>
      <c r="P36" s="60">
        <v>48436</v>
      </c>
      <c r="Q36" s="60">
        <v>76507</v>
      </c>
      <c r="R36" s="60">
        <v>171319</v>
      </c>
      <c r="S36" s="60">
        <v>45734</v>
      </c>
      <c r="T36" s="60">
        <v>49738</v>
      </c>
      <c r="U36" s="60">
        <v>51177</v>
      </c>
      <c r="V36" s="60">
        <v>146649</v>
      </c>
      <c r="W36" s="60">
        <v>605051</v>
      </c>
      <c r="X36" s="60">
        <v>599113</v>
      </c>
      <c r="Y36" s="60">
        <v>5938</v>
      </c>
      <c r="Z36" s="140">
        <v>0.99</v>
      </c>
      <c r="AA36" s="155">
        <v>624173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37391543</v>
      </c>
      <c r="D38" s="153">
        <f>SUM(D39:D41)</f>
        <v>0</v>
      </c>
      <c r="E38" s="154">
        <f t="shared" si="7"/>
        <v>38233002</v>
      </c>
      <c r="F38" s="100">
        <f t="shared" si="7"/>
        <v>36367899</v>
      </c>
      <c r="G38" s="100">
        <f t="shared" si="7"/>
        <v>1939842</v>
      </c>
      <c r="H38" s="100">
        <f t="shared" si="7"/>
        <v>2192357</v>
      </c>
      <c r="I38" s="100">
        <f t="shared" si="7"/>
        <v>1858765</v>
      </c>
      <c r="J38" s="100">
        <f t="shared" si="7"/>
        <v>5990964</v>
      </c>
      <c r="K38" s="100">
        <f t="shared" si="7"/>
        <v>3068534</v>
      </c>
      <c r="L38" s="100">
        <f t="shared" si="7"/>
        <v>2025447</v>
      </c>
      <c r="M38" s="100">
        <f t="shared" si="7"/>
        <v>2251189</v>
      </c>
      <c r="N38" s="100">
        <f t="shared" si="7"/>
        <v>7345170</v>
      </c>
      <c r="O38" s="100">
        <f t="shared" si="7"/>
        <v>2038571</v>
      </c>
      <c r="P38" s="100">
        <f t="shared" si="7"/>
        <v>6245532</v>
      </c>
      <c r="Q38" s="100">
        <f t="shared" si="7"/>
        <v>4214194</v>
      </c>
      <c r="R38" s="100">
        <f t="shared" si="7"/>
        <v>12498297</v>
      </c>
      <c r="S38" s="100">
        <f t="shared" si="7"/>
        <v>3037988</v>
      </c>
      <c r="T38" s="100">
        <f t="shared" si="7"/>
        <v>1945737</v>
      </c>
      <c r="U38" s="100">
        <f t="shared" si="7"/>
        <v>2324621</v>
      </c>
      <c r="V38" s="100">
        <f t="shared" si="7"/>
        <v>7308346</v>
      </c>
      <c r="W38" s="100">
        <f t="shared" si="7"/>
        <v>33142777</v>
      </c>
      <c r="X38" s="100">
        <f t="shared" si="7"/>
        <v>38233002</v>
      </c>
      <c r="Y38" s="100">
        <f t="shared" si="7"/>
        <v>-5090225</v>
      </c>
      <c r="Z38" s="137">
        <f>+IF(X38&lt;&gt;0,+(Y38/X38)*100,0)</f>
        <v>-13.313694279094276</v>
      </c>
      <c r="AA38" s="153">
        <f>SUM(AA39:AA41)</f>
        <v>36367899</v>
      </c>
    </row>
    <row r="39" spans="1:27" ht="12.75">
      <c r="A39" s="138" t="s">
        <v>85</v>
      </c>
      <c r="B39" s="136"/>
      <c r="C39" s="155">
        <v>8101009</v>
      </c>
      <c r="D39" s="155"/>
      <c r="E39" s="156">
        <v>12590439</v>
      </c>
      <c r="F39" s="60">
        <v>9306060</v>
      </c>
      <c r="G39" s="60">
        <v>541093</v>
      </c>
      <c r="H39" s="60">
        <v>697569</v>
      </c>
      <c r="I39" s="60">
        <v>322242</v>
      </c>
      <c r="J39" s="60">
        <v>1560904</v>
      </c>
      <c r="K39" s="60">
        <v>1343988</v>
      </c>
      <c r="L39" s="60">
        <v>542155</v>
      </c>
      <c r="M39" s="60">
        <v>729059</v>
      </c>
      <c r="N39" s="60">
        <v>2615202</v>
      </c>
      <c r="O39" s="60">
        <v>470930</v>
      </c>
      <c r="P39" s="60">
        <v>589653</v>
      </c>
      <c r="Q39" s="60">
        <v>625542</v>
      </c>
      <c r="R39" s="60">
        <v>1686125</v>
      </c>
      <c r="S39" s="60">
        <v>568019</v>
      </c>
      <c r="T39" s="60">
        <v>424103</v>
      </c>
      <c r="U39" s="60">
        <v>547538</v>
      </c>
      <c r="V39" s="60">
        <v>1539660</v>
      </c>
      <c r="W39" s="60">
        <v>7401891</v>
      </c>
      <c r="X39" s="60">
        <v>12590439</v>
      </c>
      <c r="Y39" s="60">
        <v>-5188548</v>
      </c>
      <c r="Z39" s="140">
        <v>-41.21</v>
      </c>
      <c r="AA39" s="155">
        <v>9306060</v>
      </c>
    </row>
    <row r="40" spans="1:27" ht="12.75">
      <c r="A40" s="138" t="s">
        <v>86</v>
      </c>
      <c r="B40" s="136"/>
      <c r="C40" s="155">
        <v>29290534</v>
      </c>
      <c r="D40" s="155"/>
      <c r="E40" s="156">
        <v>25642563</v>
      </c>
      <c r="F40" s="60">
        <v>27061839</v>
      </c>
      <c r="G40" s="60">
        <v>1398749</v>
      </c>
      <c r="H40" s="60">
        <v>1494788</v>
      </c>
      <c r="I40" s="60">
        <v>1536523</v>
      </c>
      <c r="J40" s="60">
        <v>4430060</v>
      </c>
      <c r="K40" s="60">
        <v>1724546</v>
      </c>
      <c r="L40" s="60">
        <v>1483292</v>
      </c>
      <c r="M40" s="60">
        <v>1522130</v>
      </c>
      <c r="N40" s="60">
        <v>4729968</v>
      </c>
      <c r="O40" s="60">
        <v>1567641</v>
      </c>
      <c r="P40" s="60">
        <v>5655879</v>
      </c>
      <c r="Q40" s="60">
        <v>3588652</v>
      </c>
      <c r="R40" s="60">
        <v>10812172</v>
      </c>
      <c r="S40" s="60">
        <v>2469969</v>
      </c>
      <c r="T40" s="60">
        <v>1521634</v>
      </c>
      <c r="U40" s="60">
        <v>1777083</v>
      </c>
      <c r="V40" s="60">
        <v>5768686</v>
      </c>
      <c r="W40" s="60">
        <v>25740886</v>
      </c>
      <c r="X40" s="60">
        <v>25642563</v>
      </c>
      <c r="Y40" s="60">
        <v>98323</v>
      </c>
      <c r="Z40" s="140">
        <v>0.38</v>
      </c>
      <c r="AA40" s="155">
        <v>27061839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26007445</v>
      </c>
      <c r="D42" s="153">
        <f>SUM(D43:D46)</f>
        <v>0</v>
      </c>
      <c r="E42" s="154">
        <f t="shared" si="8"/>
        <v>26253525</v>
      </c>
      <c r="F42" s="100">
        <f t="shared" si="8"/>
        <v>21342484</v>
      </c>
      <c r="G42" s="100">
        <f t="shared" si="8"/>
        <v>1545794</v>
      </c>
      <c r="H42" s="100">
        <f t="shared" si="8"/>
        <v>591350</v>
      </c>
      <c r="I42" s="100">
        <f t="shared" si="8"/>
        <v>1654762</v>
      </c>
      <c r="J42" s="100">
        <f t="shared" si="8"/>
        <v>3791906</v>
      </c>
      <c r="K42" s="100">
        <f t="shared" si="8"/>
        <v>2183552</v>
      </c>
      <c r="L42" s="100">
        <f t="shared" si="8"/>
        <v>1289585</v>
      </c>
      <c r="M42" s="100">
        <f t="shared" si="8"/>
        <v>1025462</v>
      </c>
      <c r="N42" s="100">
        <f t="shared" si="8"/>
        <v>4498599</v>
      </c>
      <c r="O42" s="100">
        <f t="shared" si="8"/>
        <v>1322429</v>
      </c>
      <c r="P42" s="100">
        <f t="shared" si="8"/>
        <v>1998004</v>
      </c>
      <c r="Q42" s="100">
        <f t="shared" si="8"/>
        <v>1434038</v>
      </c>
      <c r="R42" s="100">
        <f t="shared" si="8"/>
        <v>4754471</v>
      </c>
      <c r="S42" s="100">
        <f t="shared" si="8"/>
        <v>1563660</v>
      </c>
      <c r="T42" s="100">
        <f t="shared" si="8"/>
        <v>1451980</v>
      </c>
      <c r="U42" s="100">
        <f t="shared" si="8"/>
        <v>1907227</v>
      </c>
      <c r="V42" s="100">
        <f t="shared" si="8"/>
        <v>4922867</v>
      </c>
      <c r="W42" s="100">
        <f t="shared" si="8"/>
        <v>17967843</v>
      </c>
      <c r="X42" s="100">
        <f t="shared" si="8"/>
        <v>26253525</v>
      </c>
      <c r="Y42" s="100">
        <f t="shared" si="8"/>
        <v>-8285682</v>
      </c>
      <c r="Z42" s="137">
        <f>+IF(X42&lt;&gt;0,+(Y42/X42)*100,0)</f>
        <v>-31.560264764445918</v>
      </c>
      <c r="AA42" s="153">
        <f>SUM(AA43:AA46)</f>
        <v>21342484</v>
      </c>
    </row>
    <row r="43" spans="1:27" ht="12.75">
      <c r="A43" s="138" t="s">
        <v>89</v>
      </c>
      <c r="B43" s="136"/>
      <c r="C43" s="155">
        <v>17531566</v>
      </c>
      <c r="D43" s="155"/>
      <c r="E43" s="156">
        <v>19285649</v>
      </c>
      <c r="F43" s="60">
        <v>14904040</v>
      </c>
      <c r="G43" s="60">
        <v>1235148</v>
      </c>
      <c r="H43" s="60">
        <v>336136</v>
      </c>
      <c r="I43" s="60">
        <v>1456368</v>
      </c>
      <c r="J43" s="60">
        <v>3027652</v>
      </c>
      <c r="K43" s="60">
        <v>1651896</v>
      </c>
      <c r="L43" s="60">
        <v>930147</v>
      </c>
      <c r="M43" s="60">
        <v>851976</v>
      </c>
      <c r="N43" s="60">
        <v>3434019</v>
      </c>
      <c r="O43" s="60">
        <v>999312</v>
      </c>
      <c r="P43" s="60">
        <v>1675655</v>
      </c>
      <c r="Q43" s="60">
        <v>1090138</v>
      </c>
      <c r="R43" s="60">
        <v>3765105</v>
      </c>
      <c r="S43" s="60">
        <v>1191959</v>
      </c>
      <c r="T43" s="60">
        <v>1109499</v>
      </c>
      <c r="U43" s="60">
        <v>1563940</v>
      </c>
      <c r="V43" s="60">
        <v>3865398</v>
      </c>
      <c r="W43" s="60">
        <v>14092174</v>
      </c>
      <c r="X43" s="60">
        <v>19285649</v>
      </c>
      <c r="Y43" s="60">
        <v>-5193475</v>
      </c>
      <c r="Z43" s="140">
        <v>-26.93</v>
      </c>
      <c r="AA43" s="155">
        <v>14904040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>
        <v>554716</v>
      </c>
      <c r="D45" s="157"/>
      <c r="E45" s="158"/>
      <c r="F45" s="159"/>
      <c r="G45" s="159">
        <v>40967</v>
      </c>
      <c r="H45" s="159"/>
      <c r="I45" s="159">
        <v>43959</v>
      </c>
      <c r="J45" s="159">
        <v>84926</v>
      </c>
      <c r="K45" s="159">
        <v>48423</v>
      </c>
      <c r="L45" s="159">
        <v>44654</v>
      </c>
      <c r="M45" s="159"/>
      <c r="N45" s="159">
        <v>93077</v>
      </c>
      <c r="O45" s="159"/>
      <c r="P45" s="159"/>
      <c r="Q45" s="159"/>
      <c r="R45" s="159"/>
      <c r="S45" s="159"/>
      <c r="T45" s="159">
        <v>56118</v>
      </c>
      <c r="U45" s="159"/>
      <c r="V45" s="159">
        <v>56118</v>
      </c>
      <c r="W45" s="159">
        <v>234121</v>
      </c>
      <c r="X45" s="159"/>
      <c r="Y45" s="159">
        <v>234121</v>
      </c>
      <c r="Z45" s="141">
        <v>0</v>
      </c>
      <c r="AA45" s="157"/>
    </row>
    <row r="46" spans="1:27" ht="12.75">
      <c r="A46" s="138" t="s">
        <v>92</v>
      </c>
      <c r="B46" s="136"/>
      <c r="C46" s="155">
        <v>7921163</v>
      </c>
      <c r="D46" s="155"/>
      <c r="E46" s="156">
        <v>6967876</v>
      </c>
      <c r="F46" s="60">
        <v>6438444</v>
      </c>
      <c r="G46" s="60">
        <v>269679</v>
      </c>
      <c r="H46" s="60">
        <v>255214</v>
      </c>
      <c r="I46" s="60">
        <v>154435</v>
      </c>
      <c r="J46" s="60">
        <v>679328</v>
      </c>
      <c r="K46" s="60">
        <v>483233</v>
      </c>
      <c r="L46" s="60">
        <v>314784</v>
      </c>
      <c r="M46" s="60">
        <v>173486</v>
      </c>
      <c r="N46" s="60">
        <v>971503</v>
      </c>
      <c r="O46" s="60">
        <v>323117</v>
      </c>
      <c r="P46" s="60">
        <v>322349</v>
      </c>
      <c r="Q46" s="60">
        <v>343900</v>
      </c>
      <c r="R46" s="60">
        <v>989366</v>
      </c>
      <c r="S46" s="60">
        <v>371701</v>
      </c>
      <c r="T46" s="60">
        <v>286363</v>
      </c>
      <c r="U46" s="60">
        <v>343287</v>
      </c>
      <c r="V46" s="60">
        <v>1001351</v>
      </c>
      <c r="W46" s="60">
        <v>3641548</v>
      </c>
      <c r="X46" s="60">
        <v>6967876</v>
      </c>
      <c r="Y46" s="60">
        <v>-3326328</v>
      </c>
      <c r="Z46" s="140">
        <v>-47.74</v>
      </c>
      <c r="AA46" s="155">
        <v>6438444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177936092</v>
      </c>
      <c r="D48" s="168">
        <f>+D28+D32+D38+D42+D47</f>
        <v>0</v>
      </c>
      <c r="E48" s="169">
        <f t="shared" si="9"/>
        <v>182015469</v>
      </c>
      <c r="F48" s="73">
        <f t="shared" si="9"/>
        <v>182515467</v>
      </c>
      <c r="G48" s="73">
        <f t="shared" si="9"/>
        <v>9670044</v>
      </c>
      <c r="H48" s="73">
        <f t="shared" si="9"/>
        <v>11522739</v>
      </c>
      <c r="I48" s="73">
        <f t="shared" si="9"/>
        <v>13529530</v>
      </c>
      <c r="J48" s="73">
        <f t="shared" si="9"/>
        <v>34722313</v>
      </c>
      <c r="K48" s="73">
        <f t="shared" si="9"/>
        <v>14900732</v>
      </c>
      <c r="L48" s="73">
        <f t="shared" si="9"/>
        <v>13543316</v>
      </c>
      <c r="M48" s="73">
        <f t="shared" si="9"/>
        <v>13880411</v>
      </c>
      <c r="N48" s="73">
        <f t="shared" si="9"/>
        <v>42324459</v>
      </c>
      <c r="O48" s="73">
        <f t="shared" si="9"/>
        <v>11698753</v>
      </c>
      <c r="P48" s="73">
        <f t="shared" si="9"/>
        <v>23402425</v>
      </c>
      <c r="Q48" s="73">
        <f t="shared" si="9"/>
        <v>12565746</v>
      </c>
      <c r="R48" s="73">
        <f t="shared" si="9"/>
        <v>47666924</v>
      </c>
      <c r="S48" s="73">
        <f t="shared" si="9"/>
        <v>14956439</v>
      </c>
      <c r="T48" s="73">
        <f t="shared" si="9"/>
        <v>12724626</v>
      </c>
      <c r="U48" s="73">
        <f t="shared" si="9"/>
        <v>14259331</v>
      </c>
      <c r="V48" s="73">
        <f t="shared" si="9"/>
        <v>41940396</v>
      </c>
      <c r="W48" s="73">
        <f t="shared" si="9"/>
        <v>166654092</v>
      </c>
      <c r="X48" s="73">
        <f t="shared" si="9"/>
        <v>182015470</v>
      </c>
      <c r="Y48" s="73">
        <f t="shared" si="9"/>
        <v>-15361378</v>
      </c>
      <c r="Z48" s="170">
        <f>+IF(X48&lt;&gt;0,+(Y48/X48)*100,0)</f>
        <v>-8.439600216399189</v>
      </c>
      <c r="AA48" s="168">
        <f>+AA28+AA32+AA38+AA42+AA47</f>
        <v>182515467</v>
      </c>
    </row>
    <row r="49" spans="1:27" ht="12.75">
      <c r="A49" s="148" t="s">
        <v>49</v>
      </c>
      <c r="B49" s="149"/>
      <c r="C49" s="171">
        <f aca="true" t="shared" si="10" ref="C49:Y49">+C25-C48</f>
        <v>83126709</v>
      </c>
      <c r="D49" s="171">
        <f>+D25-D48</f>
        <v>0</v>
      </c>
      <c r="E49" s="172">
        <f t="shared" si="10"/>
        <v>169050509</v>
      </c>
      <c r="F49" s="173">
        <f t="shared" si="10"/>
        <v>236846180</v>
      </c>
      <c r="G49" s="173">
        <f t="shared" si="10"/>
        <v>83894255</v>
      </c>
      <c r="H49" s="173">
        <f t="shared" si="10"/>
        <v>-986880</v>
      </c>
      <c r="I49" s="173">
        <f t="shared" si="10"/>
        <v>-5590467</v>
      </c>
      <c r="J49" s="173">
        <f t="shared" si="10"/>
        <v>77316908</v>
      </c>
      <c r="K49" s="173">
        <f t="shared" si="10"/>
        <v>-6116429</v>
      </c>
      <c r="L49" s="173">
        <f t="shared" si="10"/>
        <v>48045669</v>
      </c>
      <c r="M49" s="173">
        <f t="shared" si="10"/>
        <v>-5112783</v>
      </c>
      <c r="N49" s="173">
        <f t="shared" si="10"/>
        <v>36816457</v>
      </c>
      <c r="O49" s="173">
        <f t="shared" si="10"/>
        <v>-7663681</v>
      </c>
      <c r="P49" s="173">
        <f t="shared" si="10"/>
        <v>-5983298</v>
      </c>
      <c r="Q49" s="173">
        <f t="shared" si="10"/>
        <v>54723966</v>
      </c>
      <c r="R49" s="173">
        <f t="shared" si="10"/>
        <v>41076987</v>
      </c>
      <c r="S49" s="173">
        <f t="shared" si="10"/>
        <v>-3212161</v>
      </c>
      <c r="T49" s="173">
        <f t="shared" si="10"/>
        <v>-8598471</v>
      </c>
      <c r="U49" s="173">
        <f t="shared" si="10"/>
        <v>5690308</v>
      </c>
      <c r="V49" s="173">
        <f t="shared" si="10"/>
        <v>-6120324</v>
      </c>
      <c r="W49" s="173">
        <f t="shared" si="10"/>
        <v>149090028</v>
      </c>
      <c r="X49" s="173">
        <f>IF(F25=F48,0,X25-X48)</f>
        <v>169050508</v>
      </c>
      <c r="Y49" s="173">
        <f t="shared" si="10"/>
        <v>-19960480</v>
      </c>
      <c r="Z49" s="174">
        <f>+IF(X49&lt;&gt;0,+(Y49/X49)*100,0)</f>
        <v>-11.807406103742675</v>
      </c>
      <c r="AA49" s="171">
        <f>+AA25-AA48</f>
        <v>236846180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8685065</v>
      </c>
      <c r="D5" s="155">
        <v>0</v>
      </c>
      <c r="E5" s="156">
        <v>6660048</v>
      </c>
      <c r="F5" s="60">
        <v>6660048</v>
      </c>
      <c r="G5" s="60">
        <v>961135</v>
      </c>
      <c r="H5" s="60">
        <v>738814</v>
      </c>
      <c r="I5" s="60">
        <v>730432</v>
      </c>
      <c r="J5" s="60">
        <v>2430381</v>
      </c>
      <c r="K5" s="60">
        <v>728194</v>
      </c>
      <c r="L5" s="60">
        <v>728477</v>
      </c>
      <c r="M5" s="60">
        <v>734168</v>
      </c>
      <c r="N5" s="60">
        <v>2190839</v>
      </c>
      <c r="O5" s="60">
        <v>781949</v>
      </c>
      <c r="P5" s="60">
        <v>715095</v>
      </c>
      <c r="Q5" s="60">
        <v>714417</v>
      </c>
      <c r="R5" s="60">
        <v>2211461</v>
      </c>
      <c r="S5" s="60">
        <v>717672</v>
      </c>
      <c r="T5" s="60">
        <v>709423</v>
      </c>
      <c r="U5" s="60">
        <v>788703</v>
      </c>
      <c r="V5" s="60">
        <v>2215798</v>
      </c>
      <c r="W5" s="60">
        <v>9048479</v>
      </c>
      <c r="X5" s="60">
        <v>6660048</v>
      </c>
      <c r="Y5" s="60">
        <v>2388431</v>
      </c>
      <c r="Z5" s="140">
        <v>35.86</v>
      </c>
      <c r="AA5" s="155">
        <v>6660048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10475124</v>
      </c>
      <c r="D7" s="155">
        <v>0</v>
      </c>
      <c r="E7" s="156">
        <v>16802542</v>
      </c>
      <c r="F7" s="60">
        <v>16802542</v>
      </c>
      <c r="G7" s="60">
        <v>848321</v>
      </c>
      <c r="H7" s="60">
        <v>479680</v>
      </c>
      <c r="I7" s="60">
        <v>440263</v>
      </c>
      <c r="J7" s="60">
        <v>1768264</v>
      </c>
      <c r="K7" s="60">
        <v>868173</v>
      </c>
      <c r="L7" s="60">
        <v>635935</v>
      </c>
      <c r="M7" s="60">
        <v>641257</v>
      </c>
      <c r="N7" s="60">
        <v>2145365</v>
      </c>
      <c r="O7" s="60">
        <v>984684</v>
      </c>
      <c r="P7" s="60">
        <v>842683</v>
      </c>
      <c r="Q7" s="60">
        <v>1411008</v>
      </c>
      <c r="R7" s="60">
        <v>3238375</v>
      </c>
      <c r="S7" s="60">
        <v>984431</v>
      </c>
      <c r="T7" s="60">
        <v>820296</v>
      </c>
      <c r="U7" s="60">
        <v>971795</v>
      </c>
      <c r="V7" s="60">
        <v>2776522</v>
      </c>
      <c r="W7" s="60">
        <v>9928526</v>
      </c>
      <c r="X7" s="60">
        <v>16802542</v>
      </c>
      <c r="Y7" s="60">
        <v>-6874016</v>
      </c>
      <c r="Z7" s="140">
        <v>-40.91</v>
      </c>
      <c r="AA7" s="155">
        <v>16802542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3541564</v>
      </c>
      <c r="D10" s="155">
        <v>0</v>
      </c>
      <c r="E10" s="156">
        <v>4289410</v>
      </c>
      <c r="F10" s="54">
        <v>4289410</v>
      </c>
      <c r="G10" s="54">
        <v>366571</v>
      </c>
      <c r="H10" s="54">
        <v>332217</v>
      </c>
      <c r="I10" s="54">
        <v>336191</v>
      </c>
      <c r="J10" s="54">
        <v>1034979</v>
      </c>
      <c r="K10" s="54">
        <v>336689</v>
      </c>
      <c r="L10" s="54">
        <v>337951</v>
      </c>
      <c r="M10" s="54">
        <v>338278</v>
      </c>
      <c r="N10" s="54">
        <v>1012918</v>
      </c>
      <c r="O10" s="54">
        <v>338540</v>
      </c>
      <c r="P10" s="54">
        <v>337511</v>
      </c>
      <c r="Q10" s="54">
        <v>307915</v>
      </c>
      <c r="R10" s="54">
        <v>983966</v>
      </c>
      <c r="S10" s="54">
        <v>333986</v>
      </c>
      <c r="T10" s="54">
        <v>334604</v>
      </c>
      <c r="U10" s="54">
        <v>334250</v>
      </c>
      <c r="V10" s="54">
        <v>1002840</v>
      </c>
      <c r="W10" s="54">
        <v>4034703</v>
      </c>
      <c r="X10" s="54">
        <v>4289410</v>
      </c>
      <c r="Y10" s="54">
        <v>-254707</v>
      </c>
      <c r="Z10" s="184">
        <v>-5.94</v>
      </c>
      <c r="AA10" s="130">
        <v>4289410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87907</v>
      </c>
      <c r="D12" s="155">
        <v>0</v>
      </c>
      <c r="E12" s="156">
        <v>128925</v>
      </c>
      <c r="F12" s="60">
        <v>234575</v>
      </c>
      <c r="G12" s="60">
        <v>5732</v>
      </c>
      <c r="H12" s="60">
        <v>12094</v>
      </c>
      <c r="I12" s="60">
        <v>3785</v>
      </c>
      <c r="J12" s="60">
        <v>21611</v>
      </c>
      <c r="K12" s="60">
        <v>16037</v>
      </c>
      <c r="L12" s="60">
        <v>6521</v>
      </c>
      <c r="M12" s="60">
        <v>73117</v>
      </c>
      <c r="N12" s="60">
        <v>95675</v>
      </c>
      <c r="O12" s="60">
        <v>27876</v>
      </c>
      <c r="P12" s="60">
        <v>7881</v>
      </c>
      <c r="Q12" s="60">
        <v>-89743</v>
      </c>
      <c r="R12" s="60">
        <v>-53986</v>
      </c>
      <c r="S12" s="60">
        <v>10541</v>
      </c>
      <c r="T12" s="60">
        <v>9007</v>
      </c>
      <c r="U12" s="60">
        <v>7610</v>
      </c>
      <c r="V12" s="60">
        <v>27158</v>
      </c>
      <c r="W12" s="60">
        <v>90458</v>
      </c>
      <c r="X12" s="60">
        <v>128925</v>
      </c>
      <c r="Y12" s="60">
        <v>-38467</v>
      </c>
      <c r="Z12" s="140">
        <v>-29.84</v>
      </c>
      <c r="AA12" s="155">
        <v>234575</v>
      </c>
    </row>
    <row r="13" spans="1:27" ht="12.75">
      <c r="A13" s="181" t="s">
        <v>109</v>
      </c>
      <c r="B13" s="185"/>
      <c r="C13" s="155">
        <v>6458282</v>
      </c>
      <c r="D13" s="155">
        <v>0</v>
      </c>
      <c r="E13" s="156">
        <v>3784118</v>
      </c>
      <c r="F13" s="60">
        <v>3784118</v>
      </c>
      <c r="G13" s="60">
        <v>276905</v>
      </c>
      <c r="H13" s="60">
        <v>287418</v>
      </c>
      <c r="I13" s="60">
        <v>301610</v>
      </c>
      <c r="J13" s="60">
        <v>865933</v>
      </c>
      <c r="K13" s="60">
        <v>298213</v>
      </c>
      <c r="L13" s="60">
        <v>0</v>
      </c>
      <c r="M13" s="60">
        <v>652127</v>
      </c>
      <c r="N13" s="60">
        <v>950340</v>
      </c>
      <c r="O13" s="60">
        <v>352443</v>
      </c>
      <c r="P13" s="60">
        <v>348604</v>
      </c>
      <c r="Q13" s="60">
        <v>336901</v>
      </c>
      <c r="R13" s="60">
        <v>1037948</v>
      </c>
      <c r="S13" s="60">
        <v>336088</v>
      </c>
      <c r="T13" s="60">
        <v>362062</v>
      </c>
      <c r="U13" s="60">
        <v>364130</v>
      </c>
      <c r="V13" s="60">
        <v>1062280</v>
      </c>
      <c r="W13" s="60">
        <v>3916501</v>
      </c>
      <c r="X13" s="60">
        <v>3784118</v>
      </c>
      <c r="Y13" s="60">
        <v>132383</v>
      </c>
      <c r="Z13" s="140">
        <v>3.5</v>
      </c>
      <c r="AA13" s="155">
        <v>3784118</v>
      </c>
    </row>
    <row r="14" spans="1:27" ht="12.75">
      <c r="A14" s="181" t="s">
        <v>110</v>
      </c>
      <c r="B14" s="185"/>
      <c r="C14" s="155">
        <v>6937101</v>
      </c>
      <c r="D14" s="155">
        <v>0</v>
      </c>
      <c r="E14" s="156">
        <v>5876513</v>
      </c>
      <c r="F14" s="60">
        <v>7296513</v>
      </c>
      <c r="G14" s="60">
        <v>659926</v>
      </c>
      <c r="H14" s="60">
        <v>670184</v>
      </c>
      <c r="I14" s="60">
        <v>476560</v>
      </c>
      <c r="J14" s="60">
        <v>1806670</v>
      </c>
      <c r="K14" s="60">
        <v>622152</v>
      </c>
      <c r="L14" s="60">
        <v>542539</v>
      </c>
      <c r="M14" s="60">
        <v>676884</v>
      </c>
      <c r="N14" s="60">
        <v>1841575</v>
      </c>
      <c r="O14" s="60">
        <v>659853</v>
      </c>
      <c r="P14" s="60">
        <v>732328</v>
      </c>
      <c r="Q14" s="60">
        <v>720523</v>
      </c>
      <c r="R14" s="60">
        <v>2112704</v>
      </c>
      <c r="S14" s="60">
        <v>628715</v>
      </c>
      <c r="T14" s="60">
        <v>645629</v>
      </c>
      <c r="U14" s="60">
        <v>717391</v>
      </c>
      <c r="V14" s="60">
        <v>1991735</v>
      </c>
      <c r="W14" s="60">
        <v>7752684</v>
      </c>
      <c r="X14" s="60">
        <v>5876513</v>
      </c>
      <c r="Y14" s="60">
        <v>1876171</v>
      </c>
      <c r="Z14" s="140">
        <v>31.93</v>
      </c>
      <c r="AA14" s="155">
        <v>7296513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970685</v>
      </c>
      <c r="D16" s="155">
        <v>0</v>
      </c>
      <c r="E16" s="156">
        <v>352813</v>
      </c>
      <c r="F16" s="60">
        <v>352813</v>
      </c>
      <c r="G16" s="60">
        <v>10050</v>
      </c>
      <c r="H16" s="60">
        <v>20095</v>
      </c>
      <c r="I16" s="60">
        <v>14075</v>
      </c>
      <c r="J16" s="60">
        <v>44220</v>
      </c>
      <c r="K16" s="60">
        <v>19600</v>
      </c>
      <c r="L16" s="60">
        <v>18960</v>
      </c>
      <c r="M16" s="60">
        <v>22570</v>
      </c>
      <c r="N16" s="60">
        <v>61130</v>
      </c>
      <c r="O16" s="60">
        <v>23300</v>
      </c>
      <c r="P16" s="60">
        <v>-17720</v>
      </c>
      <c r="Q16" s="60">
        <v>53860</v>
      </c>
      <c r="R16" s="60">
        <v>59440</v>
      </c>
      <c r="S16" s="60">
        <v>13780</v>
      </c>
      <c r="T16" s="60">
        <v>15750</v>
      </c>
      <c r="U16" s="60">
        <v>12965</v>
      </c>
      <c r="V16" s="60">
        <v>42495</v>
      </c>
      <c r="W16" s="60">
        <v>207285</v>
      </c>
      <c r="X16" s="60">
        <v>352813</v>
      </c>
      <c r="Y16" s="60">
        <v>-145528</v>
      </c>
      <c r="Z16" s="140">
        <v>-41.25</v>
      </c>
      <c r="AA16" s="155">
        <v>352813</v>
      </c>
    </row>
    <row r="17" spans="1:27" ht="12.75">
      <c r="A17" s="181" t="s">
        <v>113</v>
      </c>
      <c r="B17" s="185"/>
      <c r="C17" s="155">
        <v>2914588</v>
      </c>
      <c r="D17" s="155">
        <v>0</v>
      </c>
      <c r="E17" s="156">
        <v>5876513</v>
      </c>
      <c r="F17" s="60">
        <v>5876513</v>
      </c>
      <c r="G17" s="60">
        <v>254044</v>
      </c>
      <c r="H17" s="60">
        <v>232962</v>
      </c>
      <c r="I17" s="60">
        <v>200775</v>
      </c>
      <c r="J17" s="60">
        <v>687781</v>
      </c>
      <c r="K17" s="60">
        <v>1030937</v>
      </c>
      <c r="L17" s="60">
        <v>-90574</v>
      </c>
      <c r="M17" s="60">
        <v>1058924</v>
      </c>
      <c r="N17" s="60">
        <v>1999287</v>
      </c>
      <c r="O17" s="60">
        <v>-555007</v>
      </c>
      <c r="P17" s="60">
        <v>-275462</v>
      </c>
      <c r="Q17" s="60">
        <v>973428</v>
      </c>
      <c r="R17" s="60">
        <v>142959</v>
      </c>
      <c r="S17" s="60">
        <v>86435</v>
      </c>
      <c r="T17" s="60">
        <v>264182</v>
      </c>
      <c r="U17" s="60">
        <v>-218085</v>
      </c>
      <c r="V17" s="60">
        <v>132532</v>
      </c>
      <c r="W17" s="60">
        <v>2962559</v>
      </c>
      <c r="X17" s="60">
        <v>5876513</v>
      </c>
      <c r="Y17" s="60">
        <v>-2913954</v>
      </c>
      <c r="Z17" s="140">
        <v>-49.59</v>
      </c>
      <c r="AA17" s="155">
        <v>5876513</v>
      </c>
    </row>
    <row r="18" spans="1:27" ht="12.75">
      <c r="A18" s="183" t="s">
        <v>114</v>
      </c>
      <c r="B18" s="182"/>
      <c r="C18" s="155">
        <v>1737708</v>
      </c>
      <c r="D18" s="155">
        <v>0</v>
      </c>
      <c r="E18" s="156">
        <v>1821942</v>
      </c>
      <c r="F18" s="60">
        <v>1821942</v>
      </c>
      <c r="G18" s="60">
        <v>172683</v>
      </c>
      <c r="H18" s="60">
        <v>161625</v>
      </c>
      <c r="I18" s="60">
        <v>99588</v>
      </c>
      <c r="J18" s="60">
        <v>433896</v>
      </c>
      <c r="K18" s="60">
        <v>0</v>
      </c>
      <c r="L18" s="60">
        <v>-223779</v>
      </c>
      <c r="M18" s="60">
        <v>0</v>
      </c>
      <c r="N18" s="60">
        <v>-223779</v>
      </c>
      <c r="O18" s="60">
        <v>237067</v>
      </c>
      <c r="P18" s="60">
        <v>-122804</v>
      </c>
      <c r="Q18" s="60">
        <v>246000</v>
      </c>
      <c r="R18" s="60">
        <v>360263</v>
      </c>
      <c r="S18" s="60">
        <v>268944</v>
      </c>
      <c r="T18" s="60">
        <v>168455</v>
      </c>
      <c r="U18" s="60">
        <v>599806</v>
      </c>
      <c r="V18" s="60">
        <v>1037205</v>
      </c>
      <c r="W18" s="60">
        <v>1607585</v>
      </c>
      <c r="X18" s="60">
        <v>1821942</v>
      </c>
      <c r="Y18" s="60">
        <v>-214357</v>
      </c>
      <c r="Z18" s="140">
        <v>-11.77</v>
      </c>
      <c r="AA18" s="155">
        <v>1821942</v>
      </c>
    </row>
    <row r="19" spans="1:27" ht="12.75">
      <c r="A19" s="181" t="s">
        <v>34</v>
      </c>
      <c r="B19" s="185"/>
      <c r="C19" s="155">
        <v>172659384</v>
      </c>
      <c r="D19" s="155">
        <v>0</v>
      </c>
      <c r="E19" s="156">
        <v>212960000</v>
      </c>
      <c r="F19" s="60">
        <v>213353195</v>
      </c>
      <c r="G19" s="60">
        <v>87218818</v>
      </c>
      <c r="H19" s="60">
        <v>365390</v>
      </c>
      <c r="I19" s="60">
        <v>394524</v>
      </c>
      <c r="J19" s="60">
        <v>87978732</v>
      </c>
      <c r="K19" s="60">
        <v>223454</v>
      </c>
      <c r="L19" s="60">
        <v>55705174</v>
      </c>
      <c r="M19" s="60">
        <v>200506</v>
      </c>
      <c r="N19" s="60">
        <v>56129134</v>
      </c>
      <c r="O19" s="60">
        <v>189936</v>
      </c>
      <c r="P19" s="60">
        <v>0</v>
      </c>
      <c r="Q19" s="60">
        <v>52745458</v>
      </c>
      <c r="R19" s="60">
        <v>52935394</v>
      </c>
      <c r="S19" s="60">
        <v>192499</v>
      </c>
      <c r="T19" s="60">
        <v>548633</v>
      </c>
      <c r="U19" s="60">
        <v>763449</v>
      </c>
      <c r="V19" s="60">
        <v>1504581</v>
      </c>
      <c r="W19" s="60">
        <v>198547841</v>
      </c>
      <c r="X19" s="60">
        <v>212960000</v>
      </c>
      <c r="Y19" s="60">
        <v>-14412159</v>
      </c>
      <c r="Z19" s="140">
        <v>-6.77</v>
      </c>
      <c r="AA19" s="155">
        <v>213353195</v>
      </c>
    </row>
    <row r="20" spans="1:27" ht="12.75">
      <c r="A20" s="181" t="s">
        <v>35</v>
      </c>
      <c r="B20" s="185"/>
      <c r="C20" s="155">
        <v>2735615</v>
      </c>
      <c r="D20" s="155">
        <v>0</v>
      </c>
      <c r="E20" s="156">
        <v>3015954</v>
      </c>
      <c r="F20" s="54">
        <v>4116822</v>
      </c>
      <c r="G20" s="54">
        <v>684125</v>
      </c>
      <c r="H20" s="54">
        <v>327304</v>
      </c>
      <c r="I20" s="54">
        <v>289329</v>
      </c>
      <c r="J20" s="54">
        <v>1300758</v>
      </c>
      <c r="K20" s="54">
        <v>149361</v>
      </c>
      <c r="L20" s="54">
        <v>186672</v>
      </c>
      <c r="M20" s="54">
        <v>207173</v>
      </c>
      <c r="N20" s="54">
        <v>543206</v>
      </c>
      <c r="O20" s="54">
        <v>466481</v>
      </c>
      <c r="P20" s="54">
        <v>33011</v>
      </c>
      <c r="Q20" s="54">
        <v>134429</v>
      </c>
      <c r="R20" s="54">
        <v>633921</v>
      </c>
      <c r="S20" s="54">
        <v>274991</v>
      </c>
      <c r="T20" s="54">
        <v>248114</v>
      </c>
      <c r="U20" s="54">
        <v>161883</v>
      </c>
      <c r="V20" s="54">
        <v>684988</v>
      </c>
      <c r="W20" s="54">
        <v>3162873</v>
      </c>
      <c r="X20" s="54">
        <v>3015953</v>
      </c>
      <c r="Y20" s="54">
        <v>146920</v>
      </c>
      <c r="Z20" s="184">
        <v>4.87</v>
      </c>
      <c r="AA20" s="130">
        <v>4116822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106200</v>
      </c>
      <c r="F21" s="60">
        <v>106200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106200</v>
      </c>
      <c r="Y21" s="60">
        <v>-106200</v>
      </c>
      <c r="Z21" s="140">
        <v>-100</v>
      </c>
      <c r="AA21" s="155">
        <v>106200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217203023</v>
      </c>
      <c r="D22" s="188">
        <f>SUM(D5:D21)</f>
        <v>0</v>
      </c>
      <c r="E22" s="189">
        <f t="shared" si="0"/>
        <v>261674978</v>
      </c>
      <c r="F22" s="190">
        <f t="shared" si="0"/>
        <v>264694691</v>
      </c>
      <c r="G22" s="190">
        <f t="shared" si="0"/>
        <v>91458310</v>
      </c>
      <c r="H22" s="190">
        <f t="shared" si="0"/>
        <v>3627783</v>
      </c>
      <c r="I22" s="190">
        <f t="shared" si="0"/>
        <v>3287132</v>
      </c>
      <c r="J22" s="190">
        <f t="shared" si="0"/>
        <v>98373225</v>
      </c>
      <c r="K22" s="190">
        <f t="shared" si="0"/>
        <v>4292810</v>
      </c>
      <c r="L22" s="190">
        <f t="shared" si="0"/>
        <v>57847876</v>
      </c>
      <c r="M22" s="190">
        <f t="shared" si="0"/>
        <v>4605004</v>
      </c>
      <c r="N22" s="190">
        <f t="shared" si="0"/>
        <v>66745690</v>
      </c>
      <c r="O22" s="190">
        <f t="shared" si="0"/>
        <v>3507122</v>
      </c>
      <c r="P22" s="190">
        <f t="shared" si="0"/>
        <v>2601127</v>
      </c>
      <c r="Q22" s="190">
        <f t="shared" si="0"/>
        <v>57554196</v>
      </c>
      <c r="R22" s="190">
        <f t="shared" si="0"/>
        <v>63662445</v>
      </c>
      <c r="S22" s="190">
        <f t="shared" si="0"/>
        <v>3848082</v>
      </c>
      <c r="T22" s="190">
        <f t="shared" si="0"/>
        <v>4126155</v>
      </c>
      <c r="U22" s="190">
        <f t="shared" si="0"/>
        <v>4503897</v>
      </c>
      <c r="V22" s="190">
        <f t="shared" si="0"/>
        <v>12478134</v>
      </c>
      <c r="W22" s="190">
        <f t="shared" si="0"/>
        <v>241259494</v>
      </c>
      <c r="X22" s="190">
        <f t="shared" si="0"/>
        <v>261674977</v>
      </c>
      <c r="Y22" s="190">
        <f t="shared" si="0"/>
        <v>-20415483</v>
      </c>
      <c r="Z22" s="191">
        <f>+IF(X22&lt;&gt;0,+(Y22/X22)*100,0)</f>
        <v>-7.801847633295102</v>
      </c>
      <c r="AA22" s="188">
        <f>SUM(AA5:AA21)</f>
        <v>264694691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61294546</v>
      </c>
      <c r="D25" s="155">
        <v>0</v>
      </c>
      <c r="E25" s="156">
        <v>65065494</v>
      </c>
      <c r="F25" s="60">
        <v>65065493</v>
      </c>
      <c r="G25" s="60">
        <v>4997764</v>
      </c>
      <c r="H25" s="60">
        <v>4954831</v>
      </c>
      <c r="I25" s="60">
        <v>4893484</v>
      </c>
      <c r="J25" s="60">
        <v>14846079</v>
      </c>
      <c r="K25" s="60">
        <v>5805077</v>
      </c>
      <c r="L25" s="60">
        <v>5118358</v>
      </c>
      <c r="M25" s="60">
        <v>5063603</v>
      </c>
      <c r="N25" s="60">
        <v>15987038</v>
      </c>
      <c r="O25" s="60">
        <v>5360861</v>
      </c>
      <c r="P25" s="60">
        <v>5181820</v>
      </c>
      <c r="Q25" s="60">
        <v>5238597</v>
      </c>
      <c r="R25" s="60">
        <v>15781278</v>
      </c>
      <c r="S25" s="60">
        <v>5364557</v>
      </c>
      <c r="T25" s="60">
        <v>5112639</v>
      </c>
      <c r="U25" s="60">
        <v>5275645</v>
      </c>
      <c r="V25" s="60">
        <v>15752841</v>
      </c>
      <c r="W25" s="60">
        <v>62367236</v>
      </c>
      <c r="X25" s="60">
        <v>65065484</v>
      </c>
      <c r="Y25" s="60">
        <v>-2698248</v>
      </c>
      <c r="Z25" s="140">
        <v>-4.15</v>
      </c>
      <c r="AA25" s="155">
        <v>65065493</v>
      </c>
    </row>
    <row r="26" spans="1:27" ht="12.75">
      <c r="A26" s="183" t="s">
        <v>38</v>
      </c>
      <c r="B26" s="182"/>
      <c r="C26" s="155">
        <v>16225142</v>
      </c>
      <c r="D26" s="155">
        <v>0</v>
      </c>
      <c r="E26" s="156">
        <v>17054288</v>
      </c>
      <c r="F26" s="60">
        <v>17879341</v>
      </c>
      <c r="G26" s="60">
        <v>1412767</v>
      </c>
      <c r="H26" s="60">
        <v>1412767</v>
      </c>
      <c r="I26" s="60">
        <v>1412757</v>
      </c>
      <c r="J26" s="60">
        <v>4238291</v>
      </c>
      <c r="K26" s="60">
        <v>1412767</v>
      </c>
      <c r="L26" s="60">
        <v>1412767</v>
      </c>
      <c r="M26" s="60">
        <v>1409712</v>
      </c>
      <c r="N26" s="60">
        <v>4235246</v>
      </c>
      <c r="O26" s="60">
        <v>1911085</v>
      </c>
      <c r="P26" s="60">
        <v>1469166</v>
      </c>
      <c r="Q26" s="60">
        <v>1467166</v>
      </c>
      <c r="R26" s="60">
        <v>4847417</v>
      </c>
      <c r="S26" s="60">
        <v>1469166</v>
      </c>
      <c r="T26" s="60">
        <v>1469166</v>
      </c>
      <c r="U26" s="60">
        <v>1469166</v>
      </c>
      <c r="V26" s="60">
        <v>4407498</v>
      </c>
      <c r="W26" s="60">
        <v>17728452</v>
      </c>
      <c r="X26" s="60">
        <v>17054287</v>
      </c>
      <c r="Y26" s="60">
        <v>674165</v>
      </c>
      <c r="Z26" s="140">
        <v>3.95</v>
      </c>
      <c r="AA26" s="155">
        <v>17879341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5229158</v>
      </c>
      <c r="F27" s="60">
        <v>5229159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5229159</v>
      </c>
      <c r="Y27" s="60">
        <v>-5229159</v>
      </c>
      <c r="Z27" s="140">
        <v>-100</v>
      </c>
      <c r="AA27" s="155">
        <v>5229159</v>
      </c>
    </row>
    <row r="28" spans="1:27" ht="12.75">
      <c r="A28" s="183" t="s">
        <v>39</v>
      </c>
      <c r="B28" s="182"/>
      <c r="C28" s="155">
        <v>14095488</v>
      </c>
      <c r="D28" s="155">
        <v>0</v>
      </c>
      <c r="E28" s="156">
        <v>11605245</v>
      </c>
      <c r="F28" s="60">
        <v>13895428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9993565</v>
      </c>
      <c r="Q28" s="60">
        <v>1235563</v>
      </c>
      <c r="R28" s="60">
        <v>11229128</v>
      </c>
      <c r="S28" s="60">
        <v>1249127</v>
      </c>
      <c r="T28" s="60">
        <v>-106988</v>
      </c>
      <c r="U28" s="60">
        <v>0</v>
      </c>
      <c r="V28" s="60">
        <v>1142139</v>
      </c>
      <c r="W28" s="60">
        <v>12371267</v>
      </c>
      <c r="X28" s="60">
        <v>11605245</v>
      </c>
      <c r="Y28" s="60">
        <v>766022</v>
      </c>
      <c r="Z28" s="140">
        <v>6.6</v>
      </c>
      <c r="AA28" s="155">
        <v>13895428</v>
      </c>
    </row>
    <row r="29" spans="1:27" ht="12.75">
      <c r="A29" s="183" t="s">
        <v>40</v>
      </c>
      <c r="B29" s="182"/>
      <c r="C29" s="155">
        <v>1235494</v>
      </c>
      <c r="D29" s="155">
        <v>0</v>
      </c>
      <c r="E29" s="156">
        <v>200000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200000</v>
      </c>
      <c r="Y29" s="60">
        <v>-200000</v>
      </c>
      <c r="Z29" s="140">
        <v>-100</v>
      </c>
      <c r="AA29" s="155">
        <v>0</v>
      </c>
    </row>
    <row r="30" spans="1:27" ht="12.75">
      <c r="A30" s="183" t="s">
        <v>119</v>
      </c>
      <c r="B30" s="182"/>
      <c r="C30" s="155">
        <v>8476095</v>
      </c>
      <c r="D30" s="155">
        <v>0</v>
      </c>
      <c r="E30" s="156">
        <v>12884742</v>
      </c>
      <c r="F30" s="60">
        <v>9416830</v>
      </c>
      <c r="G30" s="60">
        <v>998519</v>
      </c>
      <c r="H30" s="60">
        <v>0</v>
      </c>
      <c r="I30" s="60">
        <v>1053889</v>
      </c>
      <c r="J30" s="60">
        <v>2052408</v>
      </c>
      <c r="K30" s="60">
        <v>1275929</v>
      </c>
      <c r="L30" s="60">
        <v>610070</v>
      </c>
      <c r="M30" s="60">
        <v>586303</v>
      </c>
      <c r="N30" s="60">
        <v>2472302</v>
      </c>
      <c r="O30" s="60">
        <v>579547</v>
      </c>
      <c r="P30" s="60">
        <v>627683</v>
      </c>
      <c r="Q30" s="60">
        <v>585548</v>
      </c>
      <c r="R30" s="60">
        <v>1792778</v>
      </c>
      <c r="S30" s="60">
        <v>653934</v>
      </c>
      <c r="T30" s="60">
        <v>653410</v>
      </c>
      <c r="U30" s="60">
        <v>1103936</v>
      </c>
      <c r="V30" s="60">
        <v>2411280</v>
      </c>
      <c r="W30" s="60">
        <v>8728768</v>
      </c>
      <c r="X30" s="60">
        <v>12884742</v>
      </c>
      <c r="Y30" s="60">
        <v>-4155974</v>
      </c>
      <c r="Z30" s="140">
        <v>-32.26</v>
      </c>
      <c r="AA30" s="155">
        <v>9416830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9072067</v>
      </c>
      <c r="D32" s="155">
        <v>0</v>
      </c>
      <c r="E32" s="156">
        <v>9187731</v>
      </c>
      <c r="F32" s="60">
        <v>9985300</v>
      </c>
      <c r="G32" s="60">
        <v>708371</v>
      </c>
      <c r="H32" s="60">
        <v>151697</v>
      </c>
      <c r="I32" s="60">
        <v>1212301</v>
      </c>
      <c r="J32" s="60">
        <v>2072369</v>
      </c>
      <c r="K32" s="60">
        <v>1171340</v>
      </c>
      <c r="L32" s="60">
        <v>732747</v>
      </c>
      <c r="M32" s="60">
        <v>1011394</v>
      </c>
      <c r="N32" s="60">
        <v>2915481</v>
      </c>
      <c r="O32" s="60">
        <v>676628</v>
      </c>
      <c r="P32" s="60">
        <v>789032</v>
      </c>
      <c r="Q32" s="60">
        <v>655076</v>
      </c>
      <c r="R32" s="60">
        <v>2120736</v>
      </c>
      <c r="S32" s="60">
        <v>704425</v>
      </c>
      <c r="T32" s="60">
        <v>766191</v>
      </c>
      <c r="U32" s="60">
        <v>375869</v>
      </c>
      <c r="V32" s="60">
        <v>1846485</v>
      </c>
      <c r="W32" s="60">
        <v>8955071</v>
      </c>
      <c r="X32" s="60">
        <v>9187731</v>
      </c>
      <c r="Y32" s="60">
        <v>-232660</v>
      </c>
      <c r="Z32" s="140">
        <v>-2.53</v>
      </c>
      <c r="AA32" s="155">
        <v>9985300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67537260</v>
      </c>
      <c r="D34" s="155">
        <v>0</v>
      </c>
      <c r="E34" s="156">
        <v>60788811</v>
      </c>
      <c r="F34" s="60">
        <v>61043916</v>
      </c>
      <c r="G34" s="60">
        <v>1552623</v>
      </c>
      <c r="H34" s="60">
        <v>5003444</v>
      </c>
      <c r="I34" s="60">
        <v>4957099</v>
      </c>
      <c r="J34" s="60">
        <v>11513166</v>
      </c>
      <c r="K34" s="60">
        <v>5235619</v>
      </c>
      <c r="L34" s="60">
        <v>5669374</v>
      </c>
      <c r="M34" s="60">
        <v>5809399</v>
      </c>
      <c r="N34" s="60">
        <v>16714392</v>
      </c>
      <c r="O34" s="60">
        <v>3170632</v>
      </c>
      <c r="P34" s="60">
        <v>5341159</v>
      </c>
      <c r="Q34" s="60">
        <v>3383796</v>
      </c>
      <c r="R34" s="60">
        <v>11895587</v>
      </c>
      <c r="S34" s="60">
        <v>5515230</v>
      </c>
      <c r="T34" s="60">
        <v>4830208</v>
      </c>
      <c r="U34" s="60">
        <v>6034715</v>
      </c>
      <c r="V34" s="60">
        <v>16380153</v>
      </c>
      <c r="W34" s="60">
        <v>56503298</v>
      </c>
      <c r="X34" s="60">
        <v>60788822</v>
      </c>
      <c r="Y34" s="60">
        <v>-4285524</v>
      </c>
      <c r="Z34" s="140">
        <v>-7.05</v>
      </c>
      <c r="AA34" s="155">
        <v>61043916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177936092</v>
      </c>
      <c r="D36" s="188">
        <f>SUM(D25:D35)</f>
        <v>0</v>
      </c>
      <c r="E36" s="189">
        <f t="shared" si="1"/>
        <v>182015469</v>
      </c>
      <c r="F36" s="190">
        <f t="shared" si="1"/>
        <v>182515467</v>
      </c>
      <c r="G36" s="190">
        <f t="shared" si="1"/>
        <v>9670044</v>
      </c>
      <c r="H36" s="190">
        <f t="shared" si="1"/>
        <v>11522739</v>
      </c>
      <c r="I36" s="190">
        <f t="shared" si="1"/>
        <v>13529530</v>
      </c>
      <c r="J36" s="190">
        <f t="shared" si="1"/>
        <v>34722313</v>
      </c>
      <c r="K36" s="190">
        <f t="shared" si="1"/>
        <v>14900732</v>
      </c>
      <c r="L36" s="190">
        <f t="shared" si="1"/>
        <v>13543316</v>
      </c>
      <c r="M36" s="190">
        <f t="shared" si="1"/>
        <v>13880411</v>
      </c>
      <c r="N36" s="190">
        <f t="shared" si="1"/>
        <v>42324459</v>
      </c>
      <c r="O36" s="190">
        <f t="shared" si="1"/>
        <v>11698753</v>
      </c>
      <c r="P36" s="190">
        <f t="shared" si="1"/>
        <v>23402425</v>
      </c>
      <c r="Q36" s="190">
        <f t="shared" si="1"/>
        <v>12565746</v>
      </c>
      <c r="R36" s="190">
        <f t="shared" si="1"/>
        <v>47666924</v>
      </c>
      <c r="S36" s="190">
        <f t="shared" si="1"/>
        <v>14956439</v>
      </c>
      <c r="T36" s="190">
        <f t="shared" si="1"/>
        <v>12724626</v>
      </c>
      <c r="U36" s="190">
        <f t="shared" si="1"/>
        <v>14259331</v>
      </c>
      <c r="V36" s="190">
        <f t="shared" si="1"/>
        <v>41940396</v>
      </c>
      <c r="W36" s="190">
        <f t="shared" si="1"/>
        <v>166654092</v>
      </c>
      <c r="X36" s="190">
        <f t="shared" si="1"/>
        <v>182015470</v>
      </c>
      <c r="Y36" s="190">
        <f t="shared" si="1"/>
        <v>-15361378</v>
      </c>
      <c r="Z36" s="191">
        <f>+IF(X36&lt;&gt;0,+(Y36/X36)*100,0)</f>
        <v>-8.439600216399189</v>
      </c>
      <c r="AA36" s="188">
        <f>SUM(AA25:AA35)</f>
        <v>182515467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39266931</v>
      </c>
      <c r="D38" s="199">
        <f>+D22-D36</f>
        <v>0</v>
      </c>
      <c r="E38" s="200">
        <f t="shared" si="2"/>
        <v>79659509</v>
      </c>
      <c r="F38" s="106">
        <f t="shared" si="2"/>
        <v>82179224</v>
      </c>
      <c r="G38" s="106">
        <f t="shared" si="2"/>
        <v>81788266</v>
      </c>
      <c r="H38" s="106">
        <f t="shared" si="2"/>
        <v>-7894956</v>
      </c>
      <c r="I38" s="106">
        <f t="shared" si="2"/>
        <v>-10242398</v>
      </c>
      <c r="J38" s="106">
        <f t="shared" si="2"/>
        <v>63650912</v>
      </c>
      <c r="K38" s="106">
        <f t="shared" si="2"/>
        <v>-10607922</v>
      </c>
      <c r="L38" s="106">
        <f t="shared" si="2"/>
        <v>44304560</v>
      </c>
      <c r="M38" s="106">
        <f t="shared" si="2"/>
        <v>-9275407</v>
      </c>
      <c r="N38" s="106">
        <f t="shared" si="2"/>
        <v>24421231</v>
      </c>
      <c r="O38" s="106">
        <f t="shared" si="2"/>
        <v>-8191631</v>
      </c>
      <c r="P38" s="106">
        <f t="shared" si="2"/>
        <v>-20801298</v>
      </c>
      <c r="Q38" s="106">
        <f t="shared" si="2"/>
        <v>44988450</v>
      </c>
      <c r="R38" s="106">
        <f t="shared" si="2"/>
        <v>15995521</v>
      </c>
      <c r="S38" s="106">
        <f t="shared" si="2"/>
        <v>-11108357</v>
      </c>
      <c r="T38" s="106">
        <f t="shared" si="2"/>
        <v>-8598471</v>
      </c>
      <c r="U38" s="106">
        <f t="shared" si="2"/>
        <v>-9755434</v>
      </c>
      <c r="V38" s="106">
        <f t="shared" si="2"/>
        <v>-29462262</v>
      </c>
      <c r="W38" s="106">
        <f t="shared" si="2"/>
        <v>74605402</v>
      </c>
      <c r="X38" s="106">
        <f>IF(F22=F36,0,X22-X36)</f>
        <v>79659507</v>
      </c>
      <c r="Y38" s="106">
        <f t="shared" si="2"/>
        <v>-5054105</v>
      </c>
      <c r="Z38" s="201">
        <f>+IF(X38&lt;&gt;0,+(Y38/X38)*100,0)</f>
        <v>-6.34463504776649</v>
      </c>
      <c r="AA38" s="199">
        <f>+AA22-AA36</f>
        <v>82179224</v>
      </c>
    </row>
    <row r="39" spans="1:27" ht="12.75">
      <c r="A39" s="181" t="s">
        <v>46</v>
      </c>
      <c r="B39" s="185"/>
      <c r="C39" s="155">
        <v>43859778</v>
      </c>
      <c r="D39" s="155">
        <v>0</v>
      </c>
      <c r="E39" s="156">
        <v>55692000</v>
      </c>
      <c r="F39" s="60">
        <v>88766515</v>
      </c>
      <c r="G39" s="60">
        <v>2105989</v>
      </c>
      <c r="H39" s="60">
        <v>6908076</v>
      </c>
      <c r="I39" s="60">
        <v>4651931</v>
      </c>
      <c r="J39" s="60">
        <v>13665996</v>
      </c>
      <c r="K39" s="60">
        <v>4491493</v>
      </c>
      <c r="L39" s="60">
        <v>3741109</v>
      </c>
      <c r="M39" s="60">
        <v>4162624</v>
      </c>
      <c r="N39" s="60">
        <v>12395226</v>
      </c>
      <c r="O39" s="60">
        <v>527950</v>
      </c>
      <c r="P39" s="60">
        <v>14818000</v>
      </c>
      <c r="Q39" s="60">
        <v>9735516</v>
      </c>
      <c r="R39" s="60">
        <v>25081466</v>
      </c>
      <c r="S39" s="60">
        <v>7896196</v>
      </c>
      <c r="T39" s="60">
        <v>0</v>
      </c>
      <c r="U39" s="60">
        <v>15445742</v>
      </c>
      <c r="V39" s="60">
        <v>23341938</v>
      </c>
      <c r="W39" s="60">
        <v>74484626</v>
      </c>
      <c r="X39" s="60">
        <v>55692000</v>
      </c>
      <c r="Y39" s="60">
        <v>18792626</v>
      </c>
      <c r="Z39" s="140">
        <v>33.74</v>
      </c>
      <c r="AA39" s="155">
        <v>88766515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33699000</v>
      </c>
      <c r="F41" s="60">
        <v>65900441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33699000</v>
      </c>
      <c r="Y41" s="202">
        <v>-33699000</v>
      </c>
      <c r="Z41" s="203">
        <v>-100</v>
      </c>
      <c r="AA41" s="204">
        <v>65900441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83126709</v>
      </c>
      <c r="D42" s="206">
        <f>SUM(D38:D41)</f>
        <v>0</v>
      </c>
      <c r="E42" s="207">
        <f t="shared" si="3"/>
        <v>169050509</v>
      </c>
      <c r="F42" s="88">
        <f t="shared" si="3"/>
        <v>236846180</v>
      </c>
      <c r="G42" s="88">
        <f t="shared" si="3"/>
        <v>83894255</v>
      </c>
      <c r="H42" s="88">
        <f t="shared" si="3"/>
        <v>-986880</v>
      </c>
      <c r="I42" s="88">
        <f t="shared" si="3"/>
        <v>-5590467</v>
      </c>
      <c r="J42" s="88">
        <f t="shared" si="3"/>
        <v>77316908</v>
      </c>
      <c r="K42" s="88">
        <f t="shared" si="3"/>
        <v>-6116429</v>
      </c>
      <c r="L42" s="88">
        <f t="shared" si="3"/>
        <v>48045669</v>
      </c>
      <c r="M42" s="88">
        <f t="shared" si="3"/>
        <v>-5112783</v>
      </c>
      <c r="N42" s="88">
        <f t="shared" si="3"/>
        <v>36816457</v>
      </c>
      <c r="O42" s="88">
        <f t="shared" si="3"/>
        <v>-7663681</v>
      </c>
      <c r="P42" s="88">
        <f t="shared" si="3"/>
        <v>-5983298</v>
      </c>
      <c r="Q42" s="88">
        <f t="shared" si="3"/>
        <v>54723966</v>
      </c>
      <c r="R42" s="88">
        <f t="shared" si="3"/>
        <v>41076987</v>
      </c>
      <c r="S42" s="88">
        <f t="shared" si="3"/>
        <v>-3212161</v>
      </c>
      <c r="T42" s="88">
        <f t="shared" si="3"/>
        <v>-8598471</v>
      </c>
      <c r="U42" s="88">
        <f t="shared" si="3"/>
        <v>5690308</v>
      </c>
      <c r="V42" s="88">
        <f t="shared" si="3"/>
        <v>-6120324</v>
      </c>
      <c r="W42" s="88">
        <f t="shared" si="3"/>
        <v>149090028</v>
      </c>
      <c r="X42" s="88">
        <f t="shared" si="3"/>
        <v>169050507</v>
      </c>
      <c r="Y42" s="88">
        <f t="shared" si="3"/>
        <v>-19960479</v>
      </c>
      <c r="Z42" s="208">
        <f>+IF(X42&lt;&gt;0,+(Y42/X42)*100,0)</f>
        <v>-11.80740558204892</v>
      </c>
      <c r="AA42" s="206">
        <f>SUM(AA38:AA41)</f>
        <v>236846180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83126709</v>
      </c>
      <c r="D44" s="210">
        <f>+D42-D43</f>
        <v>0</v>
      </c>
      <c r="E44" s="211">
        <f t="shared" si="4"/>
        <v>169050509</v>
      </c>
      <c r="F44" s="77">
        <f t="shared" si="4"/>
        <v>236846180</v>
      </c>
      <c r="G44" s="77">
        <f t="shared" si="4"/>
        <v>83894255</v>
      </c>
      <c r="H44" s="77">
        <f t="shared" si="4"/>
        <v>-986880</v>
      </c>
      <c r="I44" s="77">
        <f t="shared" si="4"/>
        <v>-5590467</v>
      </c>
      <c r="J44" s="77">
        <f t="shared" si="4"/>
        <v>77316908</v>
      </c>
      <c r="K44" s="77">
        <f t="shared" si="4"/>
        <v>-6116429</v>
      </c>
      <c r="L44" s="77">
        <f t="shared" si="4"/>
        <v>48045669</v>
      </c>
      <c r="M44" s="77">
        <f t="shared" si="4"/>
        <v>-5112783</v>
      </c>
      <c r="N44" s="77">
        <f t="shared" si="4"/>
        <v>36816457</v>
      </c>
      <c r="O44" s="77">
        <f t="shared" si="4"/>
        <v>-7663681</v>
      </c>
      <c r="P44" s="77">
        <f t="shared" si="4"/>
        <v>-5983298</v>
      </c>
      <c r="Q44" s="77">
        <f t="shared" si="4"/>
        <v>54723966</v>
      </c>
      <c r="R44" s="77">
        <f t="shared" si="4"/>
        <v>41076987</v>
      </c>
      <c r="S44" s="77">
        <f t="shared" si="4"/>
        <v>-3212161</v>
      </c>
      <c r="T44" s="77">
        <f t="shared" si="4"/>
        <v>-8598471</v>
      </c>
      <c r="U44" s="77">
        <f t="shared" si="4"/>
        <v>5690308</v>
      </c>
      <c r="V44" s="77">
        <f t="shared" si="4"/>
        <v>-6120324</v>
      </c>
      <c r="W44" s="77">
        <f t="shared" si="4"/>
        <v>149090028</v>
      </c>
      <c r="X44" s="77">
        <f t="shared" si="4"/>
        <v>169050507</v>
      </c>
      <c r="Y44" s="77">
        <f t="shared" si="4"/>
        <v>-19960479</v>
      </c>
      <c r="Z44" s="212">
        <f>+IF(X44&lt;&gt;0,+(Y44/X44)*100,0)</f>
        <v>-11.80740558204892</v>
      </c>
      <c r="AA44" s="210">
        <f>+AA42-AA43</f>
        <v>236846180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83126709</v>
      </c>
      <c r="D46" s="206">
        <f>SUM(D44:D45)</f>
        <v>0</v>
      </c>
      <c r="E46" s="207">
        <f t="shared" si="5"/>
        <v>169050509</v>
      </c>
      <c r="F46" s="88">
        <f t="shared" si="5"/>
        <v>236846180</v>
      </c>
      <c r="G46" s="88">
        <f t="shared" si="5"/>
        <v>83894255</v>
      </c>
      <c r="H46" s="88">
        <f t="shared" si="5"/>
        <v>-986880</v>
      </c>
      <c r="I46" s="88">
        <f t="shared" si="5"/>
        <v>-5590467</v>
      </c>
      <c r="J46" s="88">
        <f t="shared" si="5"/>
        <v>77316908</v>
      </c>
      <c r="K46" s="88">
        <f t="shared" si="5"/>
        <v>-6116429</v>
      </c>
      <c r="L46" s="88">
        <f t="shared" si="5"/>
        <v>48045669</v>
      </c>
      <c r="M46" s="88">
        <f t="shared" si="5"/>
        <v>-5112783</v>
      </c>
      <c r="N46" s="88">
        <f t="shared" si="5"/>
        <v>36816457</v>
      </c>
      <c r="O46" s="88">
        <f t="shared" si="5"/>
        <v>-7663681</v>
      </c>
      <c r="P46" s="88">
        <f t="shared" si="5"/>
        <v>-5983298</v>
      </c>
      <c r="Q46" s="88">
        <f t="shared" si="5"/>
        <v>54723966</v>
      </c>
      <c r="R46" s="88">
        <f t="shared" si="5"/>
        <v>41076987</v>
      </c>
      <c r="S46" s="88">
        <f t="shared" si="5"/>
        <v>-3212161</v>
      </c>
      <c r="T46" s="88">
        <f t="shared" si="5"/>
        <v>-8598471</v>
      </c>
      <c r="U46" s="88">
        <f t="shared" si="5"/>
        <v>5690308</v>
      </c>
      <c r="V46" s="88">
        <f t="shared" si="5"/>
        <v>-6120324</v>
      </c>
      <c r="W46" s="88">
        <f t="shared" si="5"/>
        <v>149090028</v>
      </c>
      <c r="X46" s="88">
        <f t="shared" si="5"/>
        <v>169050507</v>
      </c>
      <c r="Y46" s="88">
        <f t="shared" si="5"/>
        <v>-19960479</v>
      </c>
      <c r="Z46" s="208">
        <f>+IF(X46&lt;&gt;0,+(Y46/X46)*100,0)</f>
        <v>-11.80740558204892</v>
      </c>
      <c r="AA46" s="206">
        <f>SUM(AA44:AA45)</f>
        <v>236846180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83126709</v>
      </c>
      <c r="D48" s="217">
        <f>SUM(D46:D47)</f>
        <v>0</v>
      </c>
      <c r="E48" s="218">
        <f t="shared" si="6"/>
        <v>169050509</v>
      </c>
      <c r="F48" s="219">
        <f t="shared" si="6"/>
        <v>236846180</v>
      </c>
      <c r="G48" s="219">
        <f t="shared" si="6"/>
        <v>83894255</v>
      </c>
      <c r="H48" s="220">
        <f t="shared" si="6"/>
        <v>-986880</v>
      </c>
      <c r="I48" s="220">
        <f t="shared" si="6"/>
        <v>-5590467</v>
      </c>
      <c r="J48" s="220">
        <f t="shared" si="6"/>
        <v>77316908</v>
      </c>
      <c r="K48" s="220">
        <f t="shared" si="6"/>
        <v>-6116429</v>
      </c>
      <c r="L48" s="220">
        <f t="shared" si="6"/>
        <v>48045669</v>
      </c>
      <c r="M48" s="219">
        <f t="shared" si="6"/>
        <v>-5112783</v>
      </c>
      <c r="N48" s="219">
        <f t="shared" si="6"/>
        <v>36816457</v>
      </c>
      <c r="O48" s="220">
        <f t="shared" si="6"/>
        <v>-7663681</v>
      </c>
      <c r="P48" s="220">
        <f t="shared" si="6"/>
        <v>-5983298</v>
      </c>
      <c r="Q48" s="220">
        <f t="shared" si="6"/>
        <v>54723966</v>
      </c>
      <c r="R48" s="220">
        <f t="shared" si="6"/>
        <v>41076987</v>
      </c>
      <c r="S48" s="220">
        <f t="shared" si="6"/>
        <v>-3212161</v>
      </c>
      <c r="T48" s="219">
        <f t="shared" si="6"/>
        <v>-8598471</v>
      </c>
      <c r="U48" s="219">
        <f t="shared" si="6"/>
        <v>5690308</v>
      </c>
      <c r="V48" s="220">
        <f t="shared" si="6"/>
        <v>-6120324</v>
      </c>
      <c r="W48" s="220">
        <f t="shared" si="6"/>
        <v>149090028</v>
      </c>
      <c r="X48" s="220">
        <f t="shared" si="6"/>
        <v>169050507</v>
      </c>
      <c r="Y48" s="220">
        <f t="shared" si="6"/>
        <v>-19960479</v>
      </c>
      <c r="Z48" s="221">
        <f>+IF(X48&lt;&gt;0,+(Y48/X48)*100,0)</f>
        <v>-11.80740558204892</v>
      </c>
      <c r="AA48" s="222">
        <f>SUM(AA46:AA47)</f>
        <v>236846180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2788650</v>
      </c>
      <c r="D5" s="153">
        <f>SUM(D6:D8)</f>
        <v>0</v>
      </c>
      <c r="E5" s="154">
        <f t="shared" si="0"/>
        <v>5522700</v>
      </c>
      <c r="F5" s="100">
        <f t="shared" si="0"/>
        <v>8549100</v>
      </c>
      <c r="G5" s="100">
        <f t="shared" si="0"/>
        <v>86057</v>
      </c>
      <c r="H5" s="100">
        <f t="shared" si="0"/>
        <v>475650</v>
      </c>
      <c r="I5" s="100">
        <f t="shared" si="0"/>
        <v>233791</v>
      </c>
      <c r="J5" s="100">
        <f t="shared" si="0"/>
        <v>795498</v>
      </c>
      <c r="K5" s="100">
        <f t="shared" si="0"/>
        <v>326869</v>
      </c>
      <c r="L5" s="100">
        <f t="shared" si="0"/>
        <v>49794</v>
      </c>
      <c r="M5" s="100">
        <f t="shared" si="0"/>
        <v>260209</v>
      </c>
      <c r="N5" s="100">
        <f t="shared" si="0"/>
        <v>636872</v>
      </c>
      <c r="O5" s="100">
        <f t="shared" si="0"/>
        <v>0</v>
      </c>
      <c r="P5" s="100">
        <f t="shared" si="0"/>
        <v>119675</v>
      </c>
      <c r="Q5" s="100">
        <f t="shared" si="0"/>
        <v>40135</v>
      </c>
      <c r="R5" s="100">
        <f t="shared" si="0"/>
        <v>159810</v>
      </c>
      <c r="S5" s="100">
        <f t="shared" si="0"/>
        <v>85200</v>
      </c>
      <c r="T5" s="100">
        <f t="shared" si="0"/>
        <v>0</v>
      </c>
      <c r="U5" s="100">
        <f t="shared" si="0"/>
        <v>0</v>
      </c>
      <c r="V5" s="100">
        <f t="shared" si="0"/>
        <v>85200</v>
      </c>
      <c r="W5" s="100">
        <f t="shared" si="0"/>
        <v>1677380</v>
      </c>
      <c r="X5" s="100">
        <f t="shared" si="0"/>
        <v>5522700</v>
      </c>
      <c r="Y5" s="100">
        <f t="shared" si="0"/>
        <v>-3845320</v>
      </c>
      <c r="Z5" s="137">
        <f>+IF(X5&lt;&gt;0,+(Y5/X5)*100,0)</f>
        <v>-69.62753725532801</v>
      </c>
      <c r="AA5" s="153">
        <f>SUM(AA6:AA8)</f>
        <v>8549100</v>
      </c>
    </row>
    <row r="6" spans="1:27" ht="12.75">
      <c r="A6" s="138" t="s">
        <v>75</v>
      </c>
      <c r="B6" s="136"/>
      <c r="C6" s="155">
        <v>27000</v>
      </c>
      <c r="D6" s="155"/>
      <c r="E6" s="156">
        <v>20000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20000</v>
      </c>
      <c r="Y6" s="60">
        <v>-20000</v>
      </c>
      <c r="Z6" s="140">
        <v>-100</v>
      </c>
      <c r="AA6" s="62"/>
    </row>
    <row r="7" spans="1:27" ht="12.75">
      <c r="A7" s="138" t="s">
        <v>76</v>
      </c>
      <c r="B7" s="136"/>
      <c r="C7" s="157">
        <v>301560</v>
      </c>
      <c r="D7" s="157"/>
      <c r="E7" s="158">
        <v>393000</v>
      </c>
      <c r="F7" s="159">
        <v>3850000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>
        <v>40135</v>
      </c>
      <c r="R7" s="159">
        <v>40135</v>
      </c>
      <c r="S7" s="159"/>
      <c r="T7" s="159"/>
      <c r="U7" s="159"/>
      <c r="V7" s="159"/>
      <c r="W7" s="159">
        <v>40135</v>
      </c>
      <c r="X7" s="159">
        <v>393000</v>
      </c>
      <c r="Y7" s="159">
        <v>-352865</v>
      </c>
      <c r="Z7" s="141">
        <v>-89.79</v>
      </c>
      <c r="AA7" s="225">
        <v>3850000</v>
      </c>
    </row>
    <row r="8" spans="1:27" ht="12.75">
      <c r="A8" s="138" t="s">
        <v>77</v>
      </c>
      <c r="B8" s="136"/>
      <c r="C8" s="155">
        <v>2460090</v>
      </c>
      <c r="D8" s="155"/>
      <c r="E8" s="156">
        <v>5109700</v>
      </c>
      <c r="F8" s="60">
        <v>4699100</v>
      </c>
      <c r="G8" s="60">
        <v>86057</v>
      </c>
      <c r="H8" s="60">
        <v>475650</v>
      </c>
      <c r="I8" s="60">
        <v>233791</v>
      </c>
      <c r="J8" s="60">
        <v>795498</v>
      </c>
      <c r="K8" s="60">
        <v>326869</v>
      </c>
      <c r="L8" s="60">
        <v>49794</v>
      </c>
      <c r="M8" s="60">
        <v>260209</v>
      </c>
      <c r="N8" s="60">
        <v>636872</v>
      </c>
      <c r="O8" s="60"/>
      <c r="P8" s="60">
        <v>119675</v>
      </c>
      <c r="Q8" s="60"/>
      <c r="R8" s="60">
        <v>119675</v>
      </c>
      <c r="S8" s="60">
        <v>85200</v>
      </c>
      <c r="T8" s="60"/>
      <c r="U8" s="60"/>
      <c r="V8" s="60">
        <v>85200</v>
      </c>
      <c r="W8" s="60">
        <v>1637245</v>
      </c>
      <c r="X8" s="60">
        <v>5109700</v>
      </c>
      <c r="Y8" s="60">
        <v>-3472455</v>
      </c>
      <c r="Z8" s="140">
        <v>-67.96</v>
      </c>
      <c r="AA8" s="62">
        <v>4699100</v>
      </c>
    </row>
    <row r="9" spans="1:27" ht="12.75">
      <c r="A9" s="135" t="s">
        <v>78</v>
      </c>
      <c r="B9" s="136"/>
      <c r="C9" s="153">
        <f aca="true" t="shared" si="1" ref="C9:Y9">SUM(C10:C14)</f>
        <v>22110963</v>
      </c>
      <c r="D9" s="153">
        <f>SUM(D10:D14)</f>
        <v>0</v>
      </c>
      <c r="E9" s="154">
        <f t="shared" si="1"/>
        <v>53492006</v>
      </c>
      <c r="F9" s="100">
        <f t="shared" si="1"/>
        <v>47942393</v>
      </c>
      <c r="G9" s="100">
        <f t="shared" si="1"/>
        <v>712136</v>
      </c>
      <c r="H9" s="100">
        <f t="shared" si="1"/>
        <v>745951</v>
      </c>
      <c r="I9" s="100">
        <f t="shared" si="1"/>
        <v>2040608</v>
      </c>
      <c r="J9" s="100">
        <f t="shared" si="1"/>
        <v>3498695</v>
      </c>
      <c r="K9" s="100">
        <f t="shared" si="1"/>
        <v>1202232</v>
      </c>
      <c r="L9" s="100">
        <f t="shared" si="1"/>
        <v>1358308</v>
      </c>
      <c r="M9" s="100">
        <f t="shared" si="1"/>
        <v>3757816</v>
      </c>
      <c r="N9" s="100">
        <f t="shared" si="1"/>
        <v>6318356</v>
      </c>
      <c r="O9" s="100">
        <f t="shared" si="1"/>
        <v>881089</v>
      </c>
      <c r="P9" s="100">
        <f t="shared" si="1"/>
        <v>1256717</v>
      </c>
      <c r="Q9" s="100">
        <f t="shared" si="1"/>
        <v>262294</v>
      </c>
      <c r="R9" s="100">
        <f t="shared" si="1"/>
        <v>2400100</v>
      </c>
      <c r="S9" s="100">
        <f t="shared" si="1"/>
        <v>1510390</v>
      </c>
      <c r="T9" s="100">
        <f t="shared" si="1"/>
        <v>702005</v>
      </c>
      <c r="U9" s="100">
        <f t="shared" si="1"/>
        <v>5877699</v>
      </c>
      <c r="V9" s="100">
        <f t="shared" si="1"/>
        <v>8090094</v>
      </c>
      <c r="W9" s="100">
        <f t="shared" si="1"/>
        <v>20307245</v>
      </c>
      <c r="X9" s="100">
        <f t="shared" si="1"/>
        <v>53492006</v>
      </c>
      <c r="Y9" s="100">
        <f t="shared" si="1"/>
        <v>-33184761</v>
      </c>
      <c r="Z9" s="137">
        <f>+IF(X9&lt;&gt;0,+(Y9/X9)*100,0)</f>
        <v>-62.0368602366492</v>
      </c>
      <c r="AA9" s="102">
        <f>SUM(AA10:AA14)</f>
        <v>47942393</v>
      </c>
    </row>
    <row r="10" spans="1:27" ht="12.75">
      <c r="A10" s="138" t="s">
        <v>79</v>
      </c>
      <c r="B10" s="136"/>
      <c r="C10" s="155">
        <v>5613089</v>
      </c>
      <c r="D10" s="155"/>
      <c r="E10" s="156">
        <v>22831000</v>
      </c>
      <c r="F10" s="60">
        <v>20890023</v>
      </c>
      <c r="G10" s="60">
        <v>712136</v>
      </c>
      <c r="H10" s="60"/>
      <c r="I10" s="60">
        <v>1128393</v>
      </c>
      <c r="J10" s="60">
        <v>1840529</v>
      </c>
      <c r="K10" s="60">
        <v>9800</v>
      </c>
      <c r="L10" s="60">
        <v>288040</v>
      </c>
      <c r="M10" s="60">
        <v>2022359</v>
      </c>
      <c r="N10" s="60">
        <v>2320199</v>
      </c>
      <c r="O10" s="60"/>
      <c r="P10" s="60">
        <v>419450</v>
      </c>
      <c r="Q10" s="60">
        <v>228420</v>
      </c>
      <c r="R10" s="60">
        <v>647870</v>
      </c>
      <c r="S10" s="60">
        <v>1378321</v>
      </c>
      <c r="T10" s="60">
        <v>721958</v>
      </c>
      <c r="U10" s="60">
        <v>3883257</v>
      </c>
      <c r="V10" s="60">
        <v>5983536</v>
      </c>
      <c r="W10" s="60">
        <v>10792134</v>
      </c>
      <c r="X10" s="60">
        <v>22831000</v>
      </c>
      <c r="Y10" s="60">
        <v>-12038866</v>
      </c>
      <c r="Z10" s="140">
        <v>-52.73</v>
      </c>
      <c r="AA10" s="62">
        <v>20890023</v>
      </c>
    </row>
    <row r="11" spans="1:27" ht="12.75">
      <c r="A11" s="138" t="s">
        <v>80</v>
      </c>
      <c r="B11" s="136"/>
      <c r="C11" s="155">
        <v>13691013</v>
      </c>
      <c r="D11" s="155"/>
      <c r="E11" s="156">
        <v>30661006</v>
      </c>
      <c r="F11" s="60">
        <v>21632370</v>
      </c>
      <c r="G11" s="60"/>
      <c r="H11" s="60">
        <v>250267</v>
      </c>
      <c r="I11" s="60">
        <v>818988</v>
      </c>
      <c r="J11" s="60">
        <v>1069255</v>
      </c>
      <c r="K11" s="60">
        <v>544901</v>
      </c>
      <c r="L11" s="60">
        <v>309625</v>
      </c>
      <c r="M11" s="60">
        <v>134926</v>
      </c>
      <c r="N11" s="60">
        <v>989452</v>
      </c>
      <c r="O11" s="60">
        <v>881089</v>
      </c>
      <c r="P11" s="60">
        <v>756671</v>
      </c>
      <c r="Q11" s="60">
        <v>33874</v>
      </c>
      <c r="R11" s="60">
        <v>1671634</v>
      </c>
      <c r="S11" s="60">
        <v>132069</v>
      </c>
      <c r="T11" s="60"/>
      <c r="U11" s="60">
        <v>1994442</v>
      </c>
      <c r="V11" s="60">
        <v>2126511</v>
      </c>
      <c r="W11" s="60">
        <v>5856852</v>
      </c>
      <c r="X11" s="60">
        <v>30661006</v>
      </c>
      <c r="Y11" s="60">
        <v>-24804154</v>
      </c>
      <c r="Z11" s="140">
        <v>-80.9</v>
      </c>
      <c r="AA11" s="62">
        <v>21632370</v>
      </c>
    </row>
    <row r="12" spans="1:27" ht="12.75">
      <c r="A12" s="138" t="s">
        <v>81</v>
      </c>
      <c r="B12" s="136"/>
      <c r="C12" s="155">
        <v>2806861</v>
      </c>
      <c r="D12" s="155"/>
      <c r="E12" s="156"/>
      <c r="F12" s="60">
        <v>5420000</v>
      </c>
      <c r="G12" s="60"/>
      <c r="H12" s="60">
        <v>495684</v>
      </c>
      <c r="I12" s="60">
        <v>93227</v>
      </c>
      <c r="J12" s="60">
        <v>588911</v>
      </c>
      <c r="K12" s="60">
        <v>647531</v>
      </c>
      <c r="L12" s="60">
        <v>760643</v>
      </c>
      <c r="M12" s="60">
        <v>1600531</v>
      </c>
      <c r="N12" s="60">
        <v>3008705</v>
      </c>
      <c r="O12" s="60"/>
      <c r="P12" s="60">
        <v>80596</v>
      </c>
      <c r="Q12" s="60"/>
      <c r="R12" s="60">
        <v>80596</v>
      </c>
      <c r="S12" s="60"/>
      <c r="T12" s="60">
        <v>-19953</v>
      </c>
      <c r="U12" s="60"/>
      <c r="V12" s="60">
        <v>-19953</v>
      </c>
      <c r="W12" s="60">
        <v>3658259</v>
      </c>
      <c r="X12" s="60"/>
      <c r="Y12" s="60">
        <v>3658259</v>
      </c>
      <c r="Z12" s="140"/>
      <c r="AA12" s="62">
        <v>5420000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84991603</v>
      </c>
      <c r="D15" s="153">
        <f>SUM(D16:D18)</f>
        <v>0</v>
      </c>
      <c r="E15" s="154">
        <f t="shared" si="2"/>
        <v>99235901</v>
      </c>
      <c r="F15" s="100">
        <f t="shared" si="2"/>
        <v>166362684</v>
      </c>
      <c r="G15" s="100">
        <f t="shared" si="2"/>
        <v>6135557</v>
      </c>
      <c r="H15" s="100">
        <f t="shared" si="2"/>
        <v>18215881</v>
      </c>
      <c r="I15" s="100">
        <f t="shared" si="2"/>
        <v>7953847</v>
      </c>
      <c r="J15" s="100">
        <f t="shared" si="2"/>
        <v>32305285</v>
      </c>
      <c r="K15" s="100">
        <f t="shared" si="2"/>
        <v>12587428</v>
      </c>
      <c r="L15" s="100">
        <f t="shared" si="2"/>
        <v>10499027</v>
      </c>
      <c r="M15" s="100">
        <f t="shared" si="2"/>
        <v>9117339</v>
      </c>
      <c r="N15" s="100">
        <f t="shared" si="2"/>
        <v>32203794</v>
      </c>
      <c r="O15" s="100">
        <f t="shared" si="2"/>
        <v>6578446</v>
      </c>
      <c r="P15" s="100">
        <f t="shared" si="2"/>
        <v>15604410</v>
      </c>
      <c r="Q15" s="100">
        <f t="shared" si="2"/>
        <v>13648490</v>
      </c>
      <c r="R15" s="100">
        <f t="shared" si="2"/>
        <v>35831346</v>
      </c>
      <c r="S15" s="100">
        <f t="shared" si="2"/>
        <v>12430357</v>
      </c>
      <c r="T15" s="100">
        <f t="shared" si="2"/>
        <v>14588767</v>
      </c>
      <c r="U15" s="100">
        <f t="shared" si="2"/>
        <v>23095541</v>
      </c>
      <c r="V15" s="100">
        <f t="shared" si="2"/>
        <v>50114665</v>
      </c>
      <c r="W15" s="100">
        <f t="shared" si="2"/>
        <v>150455090</v>
      </c>
      <c r="X15" s="100">
        <f t="shared" si="2"/>
        <v>99235801</v>
      </c>
      <c r="Y15" s="100">
        <f t="shared" si="2"/>
        <v>51219289</v>
      </c>
      <c r="Z15" s="137">
        <f>+IF(X15&lt;&gt;0,+(Y15/X15)*100,0)</f>
        <v>51.61372053620043</v>
      </c>
      <c r="AA15" s="102">
        <f>SUM(AA16:AA18)</f>
        <v>166362684</v>
      </c>
    </row>
    <row r="16" spans="1:27" ht="12.75">
      <c r="A16" s="138" t="s">
        <v>85</v>
      </c>
      <c r="B16" s="136"/>
      <c r="C16" s="155">
        <v>10580000</v>
      </c>
      <c r="D16" s="155"/>
      <c r="E16" s="156"/>
      <c r="F16" s="60">
        <v>1000000</v>
      </c>
      <c r="G16" s="60"/>
      <c r="H16" s="60">
        <v>613571</v>
      </c>
      <c r="I16" s="60"/>
      <c r="J16" s="60">
        <v>613571</v>
      </c>
      <c r="K16" s="60"/>
      <c r="L16" s="60"/>
      <c r="M16" s="60"/>
      <c r="N16" s="60"/>
      <c r="O16" s="60"/>
      <c r="P16" s="60"/>
      <c r="Q16" s="60"/>
      <c r="R16" s="60"/>
      <c r="S16" s="60">
        <v>992700</v>
      </c>
      <c r="T16" s="60"/>
      <c r="U16" s="60"/>
      <c r="V16" s="60">
        <v>992700</v>
      </c>
      <c r="W16" s="60">
        <v>1606271</v>
      </c>
      <c r="X16" s="60"/>
      <c r="Y16" s="60">
        <v>1606271</v>
      </c>
      <c r="Z16" s="140"/>
      <c r="AA16" s="62">
        <v>1000000</v>
      </c>
    </row>
    <row r="17" spans="1:27" ht="12.75">
      <c r="A17" s="138" t="s">
        <v>86</v>
      </c>
      <c r="B17" s="136"/>
      <c r="C17" s="155">
        <v>74411603</v>
      </c>
      <c r="D17" s="155"/>
      <c r="E17" s="156">
        <v>99235901</v>
      </c>
      <c r="F17" s="60">
        <v>165362684</v>
      </c>
      <c r="G17" s="60">
        <v>6135557</v>
      </c>
      <c r="H17" s="60">
        <v>17602310</v>
      </c>
      <c r="I17" s="60">
        <v>7953847</v>
      </c>
      <c r="J17" s="60">
        <v>31691714</v>
      </c>
      <c r="K17" s="60">
        <v>12587428</v>
      </c>
      <c r="L17" s="60">
        <v>10499027</v>
      </c>
      <c r="M17" s="60">
        <v>9117339</v>
      </c>
      <c r="N17" s="60">
        <v>32203794</v>
      </c>
      <c r="O17" s="60">
        <v>6578446</v>
      </c>
      <c r="P17" s="60">
        <v>15604410</v>
      </c>
      <c r="Q17" s="60">
        <v>13648490</v>
      </c>
      <c r="R17" s="60">
        <v>35831346</v>
      </c>
      <c r="S17" s="60">
        <v>11437657</v>
      </c>
      <c r="T17" s="60">
        <v>14588767</v>
      </c>
      <c r="U17" s="60">
        <v>23095541</v>
      </c>
      <c r="V17" s="60">
        <v>49121965</v>
      </c>
      <c r="W17" s="60">
        <v>148848819</v>
      </c>
      <c r="X17" s="60">
        <v>99235801</v>
      </c>
      <c r="Y17" s="60">
        <v>49613018</v>
      </c>
      <c r="Z17" s="140">
        <v>50</v>
      </c>
      <c r="AA17" s="62">
        <v>165362684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7318875</v>
      </c>
      <c r="D19" s="153">
        <f>SUM(D20:D23)</f>
        <v>0</v>
      </c>
      <c r="E19" s="154">
        <f t="shared" si="3"/>
        <v>10800000</v>
      </c>
      <c r="F19" s="100">
        <f t="shared" si="3"/>
        <v>13992000</v>
      </c>
      <c r="G19" s="100">
        <f t="shared" si="3"/>
        <v>0</v>
      </c>
      <c r="H19" s="100">
        <f t="shared" si="3"/>
        <v>52500</v>
      </c>
      <c r="I19" s="100">
        <f t="shared" si="3"/>
        <v>0</v>
      </c>
      <c r="J19" s="100">
        <f t="shared" si="3"/>
        <v>52500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142000</v>
      </c>
      <c r="Q19" s="100">
        <f t="shared" si="3"/>
        <v>0</v>
      </c>
      <c r="R19" s="100">
        <f t="shared" si="3"/>
        <v>142000</v>
      </c>
      <c r="S19" s="100">
        <f t="shared" si="3"/>
        <v>0</v>
      </c>
      <c r="T19" s="100">
        <f t="shared" si="3"/>
        <v>73525</v>
      </c>
      <c r="U19" s="100">
        <f t="shared" si="3"/>
        <v>0</v>
      </c>
      <c r="V19" s="100">
        <f t="shared" si="3"/>
        <v>73525</v>
      </c>
      <c r="W19" s="100">
        <f t="shared" si="3"/>
        <v>268025</v>
      </c>
      <c r="X19" s="100">
        <f t="shared" si="3"/>
        <v>10800000</v>
      </c>
      <c r="Y19" s="100">
        <f t="shared" si="3"/>
        <v>-10531975</v>
      </c>
      <c r="Z19" s="137">
        <f>+IF(X19&lt;&gt;0,+(Y19/X19)*100,0)</f>
        <v>-97.51828703703703</v>
      </c>
      <c r="AA19" s="102">
        <f>SUM(AA20:AA23)</f>
        <v>13992000</v>
      </c>
    </row>
    <row r="20" spans="1:27" ht="12.75">
      <c r="A20" s="138" t="s">
        <v>89</v>
      </c>
      <c r="B20" s="136"/>
      <c r="C20" s="155">
        <v>859655</v>
      </c>
      <c r="D20" s="155"/>
      <c r="E20" s="156">
        <v>2140000</v>
      </c>
      <c r="F20" s="60">
        <v>6140000</v>
      </c>
      <c r="G20" s="60"/>
      <c r="H20" s="60"/>
      <c r="I20" s="60"/>
      <c r="J20" s="60"/>
      <c r="K20" s="60"/>
      <c r="L20" s="60"/>
      <c r="M20" s="60"/>
      <c r="N20" s="60"/>
      <c r="O20" s="60"/>
      <c r="P20" s="60">
        <v>142000</v>
      </c>
      <c r="Q20" s="60"/>
      <c r="R20" s="60">
        <v>142000</v>
      </c>
      <c r="S20" s="60"/>
      <c r="T20" s="60">
        <v>73525</v>
      </c>
      <c r="U20" s="60"/>
      <c r="V20" s="60">
        <v>73525</v>
      </c>
      <c r="W20" s="60">
        <v>215525</v>
      </c>
      <c r="X20" s="60">
        <v>2140000</v>
      </c>
      <c r="Y20" s="60">
        <v>-1924475</v>
      </c>
      <c r="Z20" s="140">
        <v>-89.93</v>
      </c>
      <c r="AA20" s="62">
        <v>6140000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>
        <v>4069667</v>
      </c>
      <c r="D22" s="157"/>
      <c r="E22" s="158">
        <v>2400000</v>
      </c>
      <c r="F22" s="159">
        <v>2400000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2400000</v>
      </c>
      <c r="Y22" s="159">
        <v>-2400000</v>
      </c>
      <c r="Z22" s="141">
        <v>-100</v>
      </c>
      <c r="AA22" s="225">
        <v>2400000</v>
      </c>
    </row>
    <row r="23" spans="1:27" ht="12.75">
      <c r="A23" s="138" t="s">
        <v>92</v>
      </c>
      <c r="B23" s="136"/>
      <c r="C23" s="155">
        <v>2389553</v>
      </c>
      <c r="D23" s="155"/>
      <c r="E23" s="156">
        <v>6260000</v>
      </c>
      <c r="F23" s="60">
        <v>5452000</v>
      </c>
      <c r="G23" s="60"/>
      <c r="H23" s="60">
        <v>52500</v>
      </c>
      <c r="I23" s="60"/>
      <c r="J23" s="60">
        <v>52500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52500</v>
      </c>
      <c r="X23" s="60">
        <v>6260000</v>
      </c>
      <c r="Y23" s="60">
        <v>-6207500</v>
      </c>
      <c r="Z23" s="140">
        <v>-99.16</v>
      </c>
      <c r="AA23" s="62">
        <v>5452000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117210091</v>
      </c>
      <c r="D25" s="217">
        <f>+D5+D9+D15+D19+D24</f>
        <v>0</v>
      </c>
      <c r="E25" s="230">
        <f t="shared" si="4"/>
        <v>169050607</v>
      </c>
      <c r="F25" s="219">
        <f t="shared" si="4"/>
        <v>236846177</v>
      </c>
      <c r="G25" s="219">
        <f t="shared" si="4"/>
        <v>6933750</v>
      </c>
      <c r="H25" s="219">
        <f t="shared" si="4"/>
        <v>19489982</v>
      </c>
      <c r="I25" s="219">
        <f t="shared" si="4"/>
        <v>10228246</v>
      </c>
      <c r="J25" s="219">
        <f t="shared" si="4"/>
        <v>36651978</v>
      </c>
      <c r="K25" s="219">
        <f t="shared" si="4"/>
        <v>14116529</v>
      </c>
      <c r="L25" s="219">
        <f t="shared" si="4"/>
        <v>11907129</v>
      </c>
      <c r="M25" s="219">
        <f t="shared" si="4"/>
        <v>13135364</v>
      </c>
      <c r="N25" s="219">
        <f t="shared" si="4"/>
        <v>39159022</v>
      </c>
      <c r="O25" s="219">
        <f t="shared" si="4"/>
        <v>7459535</v>
      </c>
      <c r="P25" s="219">
        <f t="shared" si="4"/>
        <v>17122802</v>
      </c>
      <c r="Q25" s="219">
        <f t="shared" si="4"/>
        <v>13950919</v>
      </c>
      <c r="R25" s="219">
        <f t="shared" si="4"/>
        <v>38533256</v>
      </c>
      <c r="S25" s="219">
        <f t="shared" si="4"/>
        <v>14025947</v>
      </c>
      <c r="T25" s="219">
        <f t="shared" si="4"/>
        <v>15364297</v>
      </c>
      <c r="U25" s="219">
        <f t="shared" si="4"/>
        <v>28973240</v>
      </c>
      <c r="V25" s="219">
        <f t="shared" si="4"/>
        <v>58363484</v>
      </c>
      <c r="W25" s="219">
        <f t="shared" si="4"/>
        <v>172707740</v>
      </c>
      <c r="X25" s="219">
        <f t="shared" si="4"/>
        <v>169050507</v>
      </c>
      <c r="Y25" s="219">
        <f t="shared" si="4"/>
        <v>3657233</v>
      </c>
      <c r="Z25" s="231">
        <f>+IF(X25&lt;&gt;0,+(Y25/X25)*100,0)</f>
        <v>2.1633966468967762</v>
      </c>
      <c r="AA25" s="232">
        <f>+AA5+AA9+AA15+AA19+AA24</f>
        <v>236846177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43859772</v>
      </c>
      <c r="D28" s="155"/>
      <c r="E28" s="156">
        <v>55692000</v>
      </c>
      <c r="F28" s="60">
        <v>88766515</v>
      </c>
      <c r="G28" s="60">
        <v>2105990</v>
      </c>
      <c r="H28" s="60">
        <v>6908075</v>
      </c>
      <c r="I28" s="60">
        <v>4651929</v>
      </c>
      <c r="J28" s="60">
        <v>13665994</v>
      </c>
      <c r="K28" s="60">
        <v>4491495</v>
      </c>
      <c r="L28" s="60">
        <v>3741110</v>
      </c>
      <c r="M28" s="60">
        <v>4162624</v>
      </c>
      <c r="N28" s="60">
        <v>12395229</v>
      </c>
      <c r="O28" s="60">
        <v>527950</v>
      </c>
      <c r="P28" s="60">
        <v>14818198</v>
      </c>
      <c r="Q28" s="60">
        <v>9737178</v>
      </c>
      <c r="R28" s="60">
        <v>25083326</v>
      </c>
      <c r="S28" s="60">
        <v>7896197</v>
      </c>
      <c r="T28" s="60">
        <v>8197974</v>
      </c>
      <c r="U28" s="60">
        <v>15445743</v>
      </c>
      <c r="V28" s="60">
        <v>31539914</v>
      </c>
      <c r="W28" s="60">
        <v>82684463</v>
      </c>
      <c r="X28" s="60">
        <v>55692000</v>
      </c>
      <c r="Y28" s="60">
        <v>26992463</v>
      </c>
      <c r="Z28" s="140">
        <v>48.47</v>
      </c>
      <c r="AA28" s="155">
        <v>88766515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43859772</v>
      </c>
      <c r="D32" s="210">
        <f>SUM(D28:D31)</f>
        <v>0</v>
      </c>
      <c r="E32" s="211">
        <f t="shared" si="5"/>
        <v>55692000</v>
      </c>
      <c r="F32" s="77">
        <f t="shared" si="5"/>
        <v>88766515</v>
      </c>
      <c r="G32" s="77">
        <f t="shared" si="5"/>
        <v>2105990</v>
      </c>
      <c r="H32" s="77">
        <f t="shared" si="5"/>
        <v>6908075</v>
      </c>
      <c r="I32" s="77">
        <f t="shared" si="5"/>
        <v>4651929</v>
      </c>
      <c r="J32" s="77">
        <f t="shared" si="5"/>
        <v>13665994</v>
      </c>
      <c r="K32" s="77">
        <f t="shared" si="5"/>
        <v>4491495</v>
      </c>
      <c r="L32" s="77">
        <f t="shared" si="5"/>
        <v>3741110</v>
      </c>
      <c r="M32" s="77">
        <f t="shared" si="5"/>
        <v>4162624</v>
      </c>
      <c r="N32" s="77">
        <f t="shared" si="5"/>
        <v>12395229</v>
      </c>
      <c r="O32" s="77">
        <f t="shared" si="5"/>
        <v>527950</v>
      </c>
      <c r="P32" s="77">
        <f t="shared" si="5"/>
        <v>14818198</v>
      </c>
      <c r="Q32" s="77">
        <f t="shared" si="5"/>
        <v>9737178</v>
      </c>
      <c r="R32" s="77">
        <f t="shared" si="5"/>
        <v>25083326</v>
      </c>
      <c r="S32" s="77">
        <f t="shared" si="5"/>
        <v>7896197</v>
      </c>
      <c r="T32" s="77">
        <f t="shared" si="5"/>
        <v>8197974</v>
      </c>
      <c r="U32" s="77">
        <f t="shared" si="5"/>
        <v>15445743</v>
      </c>
      <c r="V32" s="77">
        <f t="shared" si="5"/>
        <v>31539914</v>
      </c>
      <c r="W32" s="77">
        <f t="shared" si="5"/>
        <v>82684463</v>
      </c>
      <c r="X32" s="77">
        <f t="shared" si="5"/>
        <v>55692000</v>
      </c>
      <c r="Y32" s="77">
        <f t="shared" si="5"/>
        <v>26992463</v>
      </c>
      <c r="Z32" s="212">
        <f>+IF(X32&lt;&gt;0,+(Y32/X32)*100,0)</f>
        <v>48.467397471809235</v>
      </c>
      <c r="AA32" s="79">
        <f>SUM(AA28:AA31)</f>
        <v>88766515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73350319</v>
      </c>
      <c r="D35" s="155"/>
      <c r="E35" s="156">
        <v>113358607</v>
      </c>
      <c r="F35" s="60">
        <v>148079662</v>
      </c>
      <c r="G35" s="60">
        <v>4827760</v>
      </c>
      <c r="H35" s="60">
        <v>12581907</v>
      </c>
      <c r="I35" s="60">
        <v>5576317</v>
      </c>
      <c r="J35" s="60">
        <v>22985984</v>
      </c>
      <c r="K35" s="60">
        <v>9625034</v>
      </c>
      <c r="L35" s="60">
        <v>8166019</v>
      </c>
      <c r="M35" s="60">
        <v>8972740</v>
      </c>
      <c r="N35" s="60">
        <v>26763793</v>
      </c>
      <c r="O35" s="60">
        <v>6931585</v>
      </c>
      <c r="P35" s="60">
        <v>2304604</v>
      </c>
      <c r="Q35" s="60">
        <v>4213741</v>
      </c>
      <c r="R35" s="60">
        <v>13449930</v>
      </c>
      <c r="S35" s="60">
        <v>6129750</v>
      </c>
      <c r="T35" s="60">
        <v>7166323</v>
      </c>
      <c r="U35" s="60">
        <v>13527497</v>
      </c>
      <c r="V35" s="60">
        <v>26823570</v>
      </c>
      <c r="W35" s="60">
        <v>90023277</v>
      </c>
      <c r="X35" s="60">
        <v>113358507</v>
      </c>
      <c r="Y35" s="60">
        <v>-23335230</v>
      </c>
      <c r="Z35" s="140">
        <v>-20.59</v>
      </c>
      <c r="AA35" s="62">
        <v>148079662</v>
      </c>
    </row>
    <row r="36" spans="1:27" ht="12.75">
      <c r="A36" s="238" t="s">
        <v>139</v>
      </c>
      <c r="B36" s="149"/>
      <c r="C36" s="222">
        <f aca="true" t="shared" si="6" ref="C36:Y36">SUM(C32:C35)</f>
        <v>117210091</v>
      </c>
      <c r="D36" s="222">
        <f>SUM(D32:D35)</f>
        <v>0</v>
      </c>
      <c r="E36" s="218">
        <f t="shared" si="6"/>
        <v>169050607</v>
      </c>
      <c r="F36" s="220">
        <f t="shared" si="6"/>
        <v>236846177</v>
      </c>
      <c r="G36" s="220">
        <f t="shared" si="6"/>
        <v>6933750</v>
      </c>
      <c r="H36" s="220">
        <f t="shared" si="6"/>
        <v>19489982</v>
      </c>
      <c r="I36" s="220">
        <f t="shared" si="6"/>
        <v>10228246</v>
      </c>
      <c r="J36" s="220">
        <f t="shared" si="6"/>
        <v>36651978</v>
      </c>
      <c r="K36" s="220">
        <f t="shared" si="6"/>
        <v>14116529</v>
      </c>
      <c r="L36" s="220">
        <f t="shared" si="6"/>
        <v>11907129</v>
      </c>
      <c r="M36" s="220">
        <f t="shared" si="6"/>
        <v>13135364</v>
      </c>
      <c r="N36" s="220">
        <f t="shared" si="6"/>
        <v>39159022</v>
      </c>
      <c r="O36" s="220">
        <f t="shared" si="6"/>
        <v>7459535</v>
      </c>
      <c r="P36" s="220">
        <f t="shared" si="6"/>
        <v>17122802</v>
      </c>
      <c r="Q36" s="220">
        <f t="shared" si="6"/>
        <v>13950919</v>
      </c>
      <c r="R36" s="220">
        <f t="shared" si="6"/>
        <v>38533256</v>
      </c>
      <c r="S36" s="220">
        <f t="shared" si="6"/>
        <v>14025947</v>
      </c>
      <c r="T36" s="220">
        <f t="shared" si="6"/>
        <v>15364297</v>
      </c>
      <c r="U36" s="220">
        <f t="shared" si="6"/>
        <v>28973240</v>
      </c>
      <c r="V36" s="220">
        <f t="shared" si="6"/>
        <v>58363484</v>
      </c>
      <c r="W36" s="220">
        <f t="shared" si="6"/>
        <v>172707740</v>
      </c>
      <c r="X36" s="220">
        <f t="shared" si="6"/>
        <v>169050507</v>
      </c>
      <c r="Y36" s="220">
        <f t="shared" si="6"/>
        <v>3657233</v>
      </c>
      <c r="Z36" s="221">
        <f>+IF(X36&lt;&gt;0,+(Y36/X36)*100,0)</f>
        <v>2.1633966468967762</v>
      </c>
      <c r="AA36" s="239">
        <f>SUM(AA32:AA35)</f>
        <v>236846177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31380968</v>
      </c>
      <c r="D6" s="155"/>
      <c r="E6" s="59">
        <v>73341305</v>
      </c>
      <c r="F6" s="60">
        <v>73341305</v>
      </c>
      <c r="G6" s="60">
        <v>124586532</v>
      </c>
      <c r="H6" s="60">
        <v>95069058</v>
      </c>
      <c r="I6" s="60">
        <v>71297120</v>
      </c>
      <c r="J6" s="60">
        <v>71297120</v>
      </c>
      <c r="K6" s="60">
        <v>40188568</v>
      </c>
      <c r="L6" s="60">
        <v>68386886</v>
      </c>
      <c r="M6" s="60">
        <v>59332429</v>
      </c>
      <c r="N6" s="60">
        <v>59332429</v>
      </c>
      <c r="O6" s="60">
        <v>40364330</v>
      </c>
      <c r="P6" s="60">
        <v>10452196</v>
      </c>
      <c r="Q6" s="60">
        <v>80129402</v>
      </c>
      <c r="R6" s="60">
        <v>80129402</v>
      </c>
      <c r="S6" s="60">
        <v>66913765</v>
      </c>
      <c r="T6" s="60">
        <v>40207988</v>
      </c>
      <c r="U6" s="60">
        <v>1234015</v>
      </c>
      <c r="V6" s="60">
        <v>1234015</v>
      </c>
      <c r="W6" s="60">
        <v>1234015</v>
      </c>
      <c r="X6" s="60">
        <v>73341305</v>
      </c>
      <c r="Y6" s="60">
        <v>-72107290</v>
      </c>
      <c r="Z6" s="140">
        <v>-98.32</v>
      </c>
      <c r="AA6" s="62">
        <v>73341305</v>
      </c>
    </row>
    <row r="7" spans="1:27" ht="12.75">
      <c r="A7" s="249" t="s">
        <v>144</v>
      </c>
      <c r="B7" s="182"/>
      <c r="C7" s="155">
        <v>63137672</v>
      </c>
      <c r="D7" s="155"/>
      <c r="E7" s="59">
        <v>62275085</v>
      </c>
      <c r="F7" s="60">
        <v>62275085</v>
      </c>
      <c r="G7" s="60">
        <v>63414577</v>
      </c>
      <c r="H7" s="60">
        <v>63701995</v>
      </c>
      <c r="I7" s="60">
        <v>64003605</v>
      </c>
      <c r="J7" s="60">
        <v>64003605</v>
      </c>
      <c r="K7" s="60">
        <v>64301818</v>
      </c>
      <c r="L7" s="60">
        <v>64301818</v>
      </c>
      <c r="M7" s="60">
        <v>64424450</v>
      </c>
      <c r="N7" s="60">
        <v>64424450</v>
      </c>
      <c r="O7" s="60">
        <v>65306387</v>
      </c>
      <c r="P7" s="60">
        <v>65654991</v>
      </c>
      <c r="Q7" s="60">
        <v>58408017</v>
      </c>
      <c r="R7" s="60">
        <v>58408017</v>
      </c>
      <c r="S7" s="60">
        <v>58744105</v>
      </c>
      <c r="T7" s="60">
        <v>59106167</v>
      </c>
      <c r="U7" s="60">
        <v>59551172</v>
      </c>
      <c r="V7" s="60">
        <v>59551172</v>
      </c>
      <c r="W7" s="60">
        <v>59551172</v>
      </c>
      <c r="X7" s="60">
        <v>62275085</v>
      </c>
      <c r="Y7" s="60">
        <v>-2723913</v>
      </c>
      <c r="Z7" s="140">
        <v>-4.37</v>
      </c>
      <c r="AA7" s="62">
        <v>62275085</v>
      </c>
    </row>
    <row r="8" spans="1:27" ht="12.75">
      <c r="A8" s="249" t="s">
        <v>145</v>
      </c>
      <c r="B8" s="182"/>
      <c r="C8" s="155">
        <v>9850286</v>
      </c>
      <c r="D8" s="155"/>
      <c r="E8" s="59">
        <v>11439988</v>
      </c>
      <c r="F8" s="60">
        <v>11439988</v>
      </c>
      <c r="G8" s="60">
        <v>9850286</v>
      </c>
      <c r="H8" s="60">
        <v>85784589</v>
      </c>
      <c r="I8" s="60">
        <v>86486750</v>
      </c>
      <c r="J8" s="60">
        <v>86486750</v>
      </c>
      <c r="K8" s="60">
        <v>87086462</v>
      </c>
      <c r="L8" s="60">
        <v>87086462</v>
      </c>
      <c r="M8" s="60">
        <v>90047583</v>
      </c>
      <c r="N8" s="60">
        <v>90047583</v>
      </c>
      <c r="O8" s="60">
        <v>96523954</v>
      </c>
      <c r="P8" s="60">
        <v>97590398</v>
      </c>
      <c r="Q8" s="60">
        <v>99415561</v>
      </c>
      <c r="R8" s="60">
        <v>99415561</v>
      </c>
      <c r="S8" s="60">
        <v>101083448</v>
      </c>
      <c r="T8" s="60">
        <v>101656351</v>
      </c>
      <c r="U8" s="60">
        <v>96810248</v>
      </c>
      <c r="V8" s="60">
        <v>96810248</v>
      </c>
      <c r="W8" s="60">
        <v>96810248</v>
      </c>
      <c r="X8" s="60">
        <v>11439988</v>
      </c>
      <c r="Y8" s="60">
        <v>85370260</v>
      </c>
      <c r="Z8" s="140">
        <v>746.24</v>
      </c>
      <c r="AA8" s="62">
        <v>11439988</v>
      </c>
    </row>
    <row r="9" spans="1:27" ht="12.75">
      <c r="A9" s="249" t="s">
        <v>146</v>
      </c>
      <c r="B9" s="182"/>
      <c r="C9" s="155">
        <v>4291711</v>
      </c>
      <c r="D9" s="155"/>
      <c r="E9" s="59"/>
      <c r="F9" s="60"/>
      <c r="G9" s="60">
        <v>20894446</v>
      </c>
      <c r="H9" s="60">
        <v>20894446</v>
      </c>
      <c r="I9" s="60">
        <v>20894446</v>
      </c>
      <c r="J9" s="60">
        <v>20894446</v>
      </c>
      <c r="K9" s="60">
        <v>20894446</v>
      </c>
      <c r="L9" s="60">
        <v>20894446</v>
      </c>
      <c r="M9" s="60">
        <v>20894446</v>
      </c>
      <c r="N9" s="60">
        <v>20894446</v>
      </c>
      <c r="O9" s="60">
        <v>20894446</v>
      </c>
      <c r="P9" s="60">
        <v>20894446</v>
      </c>
      <c r="Q9" s="60">
        <v>20894446</v>
      </c>
      <c r="R9" s="60">
        <v>20894446</v>
      </c>
      <c r="S9" s="60">
        <v>20894446</v>
      </c>
      <c r="T9" s="60">
        <v>20894446</v>
      </c>
      <c r="U9" s="60">
        <v>20894446</v>
      </c>
      <c r="V9" s="60">
        <v>20894446</v>
      </c>
      <c r="W9" s="60">
        <v>20894446</v>
      </c>
      <c r="X9" s="60"/>
      <c r="Y9" s="60">
        <v>20894446</v>
      </c>
      <c r="Z9" s="140"/>
      <c r="AA9" s="62"/>
    </row>
    <row r="10" spans="1:27" ht="12.75">
      <c r="A10" s="249" t="s">
        <v>147</v>
      </c>
      <c r="B10" s="182"/>
      <c r="C10" s="155">
        <v>20937716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3093305</v>
      </c>
      <c r="D11" s="155"/>
      <c r="E11" s="59">
        <v>3157624</v>
      </c>
      <c r="F11" s="60">
        <v>3157624</v>
      </c>
      <c r="G11" s="60">
        <v>3093305</v>
      </c>
      <c r="H11" s="60">
        <v>3016254</v>
      </c>
      <c r="I11" s="60">
        <v>3045614</v>
      </c>
      <c r="J11" s="60">
        <v>3045614</v>
      </c>
      <c r="K11" s="60">
        <v>2954661</v>
      </c>
      <c r="L11" s="60">
        <v>2954661</v>
      </c>
      <c r="M11" s="60">
        <v>2975616</v>
      </c>
      <c r="N11" s="60">
        <v>2975616</v>
      </c>
      <c r="O11" s="60">
        <v>3036324</v>
      </c>
      <c r="P11" s="60">
        <v>3082295</v>
      </c>
      <c r="Q11" s="60">
        <v>3225978</v>
      </c>
      <c r="R11" s="60">
        <v>3225978</v>
      </c>
      <c r="S11" s="60">
        <v>3100466</v>
      </c>
      <c r="T11" s="60">
        <v>3048918</v>
      </c>
      <c r="U11" s="60">
        <v>3169643</v>
      </c>
      <c r="V11" s="60">
        <v>3169643</v>
      </c>
      <c r="W11" s="60">
        <v>3169643</v>
      </c>
      <c r="X11" s="60">
        <v>3157624</v>
      </c>
      <c r="Y11" s="60">
        <v>12019</v>
      </c>
      <c r="Z11" s="140">
        <v>0.38</v>
      </c>
      <c r="AA11" s="62">
        <v>3157624</v>
      </c>
    </row>
    <row r="12" spans="1:27" ht="12.75">
      <c r="A12" s="250" t="s">
        <v>56</v>
      </c>
      <c r="B12" s="251"/>
      <c r="C12" s="168">
        <f aca="true" t="shared" si="0" ref="C12:Y12">SUM(C6:C11)</f>
        <v>132691658</v>
      </c>
      <c r="D12" s="168">
        <f>SUM(D6:D11)</f>
        <v>0</v>
      </c>
      <c r="E12" s="72">
        <f t="shared" si="0"/>
        <v>150214002</v>
      </c>
      <c r="F12" s="73">
        <f t="shared" si="0"/>
        <v>150214002</v>
      </c>
      <c r="G12" s="73">
        <f t="shared" si="0"/>
        <v>221839146</v>
      </c>
      <c r="H12" s="73">
        <f t="shared" si="0"/>
        <v>268466342</v>
      </c>
      <c r="I12" s="73">
        <f t="shared" si="0"/>
        <v>245727535</v>
      </c>
      <c r="J12" s="73">
        <f t="shared" si="0"/>
        <v>245727535</v>
      </c>
      <c r="K12" s="73">
        <f t="shared" si="0"/>
        <v>215425955</v>
      </c>
      <c r="L12" s="73">
        <f t="shared" si="0"/>
        <v>243624273</v>
      </c>
      <c r="M12" s="73">
        <f t="shared" si="0"/>
        <v>237674524</v>
      </c>
      <c r="N12" s="73">
        <f t="shared" si="0"/>
        <v>237674524</v>
      </c>
      <c r="O12" s="73">
        <f t="shared" si="0"/>
        <v>226125441</v>
      </c>
      <c r="P12" s="73">
        <f t="shared" si="0"/>
        <v>197674326</v>
      </c>
      <c r="Q12" s="73">
        <f t="shared" si="0"/>
        <v>262073404</v>
      </c>
      <c r="R12" s="73">
        <f t="shared" si="0"/>
        <v>262073404</v>
      </c>
      <c r="S12" s="73">
        <f t="shared" si="0"/>
        <v>250736230</v>
      </c>
      <c r="T12" s="73">
        <f t="shared" si="0"/>
        <v>224913870</v>
      </c>
      <c r="U12" s="73">
        <f t="shared" si="0"/>
        <v>181659524</v>
      </c>
      <c r="V12" s="73">
        <f t="shared" si="0"/>
        <v>181659524</v>
      </c>
      <c r="W12" s="73">
        <f t="shared" si="0"/>
        <v>181659524</v>
      </c>
      <c r="X12" s="73">
        <f t="shared" si="0"/>
        <v>150214002</v>
      </c>
      <c r="Y12" s="73">
        <f t="shared" si="0"/>
        <v>31445522</v>
      </c>
      <c r="Z12" s="170">
        <f>+IF(X12&lt;&gt;0,+(Y12/X12)*100,0)</f>
        <v>20.93381547746794</v>
      </c>
      <c r="AA12" s="74">
        <f>SUM(AA6:AA11)</f>
        <v>150214002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74496</v>
      </c>
      <c r="D16" s="155"/>
      <c r="E16" s="59">
        <v>8892240</v>
      </c>
      <c r="F16" s="60"/>
      <c r="G16" s="159">
        <v>74496</v>
      </c>
      <c r="H16" s="159">
        <v>74496</v>
      </c>
      <c r="I16" s="159">
        <v>74496</v>
      </c>
      <c r="J16" s="60">
        <v>74496</v>
      </c>
      <c r="K16" s="159">
        <v>74496</v>
      </c>
      <c r="L16" s="159">
        <v>74496</v>
      </c>
      <c r="M16" s="60">
        <v>603991</v>
      </c>
      <c r="N16" s="159">
        <v>603991</v>
      </c>
      <c r="O16" s="159">
        <v>74496</v>
      </c>
      <c r="P16" s="159">
        <v>74496</v>
      </c>
      <c r="Q16" s="60">
        <v>74496</v>
      </c>
      <c r="R16" s="159">
        <v>74496</v>
      </c>
      <c r="S16" s="159">
        <v>74496</v>
      </c>
      <c r="T16" s="60">
        <v>74496</v>
      </c>
      <c r="U16" s="159">
        <v>74496</v>
      </c>
      <c r="V16" s="159">
        <v>74496</v>
      </c>
      <c r="W16" s="159">
        <v>74496</v>
      </c>
      <c r="X16" s="60"/>
      <c r="Y16" s="159">
        <v>74496</v>
      </c>
      <c r="Z16" s="141"/>
      <c r="AA16" s="225"/>
    </row>
    <row r="17" spans="1:27" ht="12.75">
      <c r="A17" s="249" t="s">
        <v>152</v>
      </c>
      <c r="B17" s="182"/>
      <c r="C17" s="155">
        <v>258065</v>
      </c>
      <c r="D17" s="155"/>
      <c r="E17" s="59">
        <v>279876</v>
      </c>
      <c r="F17" s="60">
        <v>279876</v>
      </c>
      <c r="G17" s="60">
        <v>258065</v>
      </c>
      <c r="H17" s="60">
        <v>258065</v>
      </c>
      <c r="I17" s="60">
        <v>258065</v>
      </c>
      <c r="J17" s="60">
        <v>258065</v>
      </c>
      <c r="K17" s="60">
        <v>258065</v>
      </c>
      <c r="L17" s="60">
        <v>258065</v>
      </c>
      <c r="M17" s="60">
        <v>258065</v>
      </c>
      <c r="N17" s="60">
        <v>258065</v>
      </c>
      <c r="O17" s="60">
        <v>258065</v>
      </c>
      <c r="P17" s="60">
        <v>258065</v>
      </c>
      <c r="Q17" s="60">
        <v>258065</v>
      </c>
      <c r="R17" s="60">
        <v>258065</v>
      </c>
      <c r="S17" s="60">
        <v>258065</v>
      </c>
      <c r="T17" s="60">
        <v>258065</v>
      </c>
      <c r="U17" s="60">
        <v>258065</v>
      </c>
      <c r="V17" s="60">
        <v>258065</v>
      </c>
      <c r="W17" s="60">
        <v>258065</v>
      </c>
      <c r="X17" s="60">
        <v>279876</v>
      </c>
      <c r="Y17" s="60">
        <v>-21811</v>
      </c>
      <c r="Z17" s="140">
        <v>-7.79</v>
      </c>
      <c r="AA17" s="62">
        <v>279876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458387574</v>
      </c>
      <c r="D19" s="155"/>
      <c r="E19" s="59">
        <v>675122037</v>
      </c>
      <c r="F19" s="60">
        <v>675122037</v>
      </c>
      <c r="G19" s="60">
        <v>465321324</v>
      </c>
      <c r="H19" s="60">
        <v>484811308</v>
      </c>
      <c r="I19" s="60">
        <v>495039555</v>
      </c>
      <c r="J19" s="60">
        <v>495039555</v>
      </c>
      <c r="K19" s="60">
        <v>509156081</v>
      </c>
      <c r="L19" s="60">
        <v>521063210</v>
      </c>
      <c r="M19" s="60">
        <v>534198574</v>
      </c>
      <c r="N19" s="60">
        <v>534198574</v>
      </c>
      <c r="O19" s="60">
        <v>541658109</v>
      </c>
      <c r="P19" s="60">
        <v>558780911</v>
      </c>
      <c r="Q19" s="60">
        <v>572689702</v>
      </c>
      <c r="R19" s="60">
        <v>572689702</v>
      </c>
      <c r="S19" s="60">
        <v>586715650</v>
      </c>
      <c r="T19" s="60">
        <v>602079948</v>
      </c>
      <c r="U19" s="60">
        <v>631053187</v>
      </c>
      <c r="V19" s="60">
        <v>631053187</v>
      </c>
      <c r="W19" s="60">
        <v>631053187</v>
      </c>
      <c r="X19" s="60">
        <v>675122037</v>
      </c>
      <c r="Y19" s="60">
        <v>-44068850</v>
      </c>
      <c r="Z19" s="140">
        <v>-6.53</v>
      </c>
      <c r="AA19" s="62">
        <v>675122037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366696</v>
      </c>
      <c r="D22" s="155"/>
      <c r="E22" s="59">
        <v>1070268</v>
      </c>
      <c r="F22" s="60">
        <v>776368</v>
      </c>
      <c r="G22" s="60">
        <v>366696</v>
      </c>
      <c r="H22" s="60">
        <v>366696</v>
      </c>
      <c r="I22" s="60">
        <v>366696</v>
      </c>
      <c r="J22" s="60">
        <v>366696</v>
      </c>
      <c r="K22" s="60">
        <v>366696</v>
      </c>
      <c r="L22" s="60">
        <v>366696</v>
      </c>
      <c r="M22" s="60">
        <v>366696</v>
      </c>
      <c r="N22" s="60">
        <v>366696</v>
      </c>
      <c r="O22" s="60">
        <v>366696</v>
      </c>
      <c r="P22" s="60">
        <v>366696</v>
      </c>
      <c r="Q22" s="60">
        <v>366696</v>
      </c>
      <c r="R22" s="60">
        <v>366696</v>
      </c>
      <c r="S22" s="60">
        <v>366696</v>
      </c>
      <c r="T22" s="60">
        <v>366696</v>
      </c>
      <c r="U22" s="60">
        <v>366696</v>
      </c>
      <c r="V22" s="60">
        <v>366696</v>
      </c>
      <c r="W22" s="60">
        <v>366696</v>
      </c>
      <c r="X22" s="60">
        <v>776368</v>
      </c>
      <c r="Y22" s="60">
        <v>-409672</v>
      </c>
      <c r="Z22" s="140">
        <v>-52.77</v>
      </c>
      <c r="AA22" s="62">
        <v>776368</v>
      </c>
    </row>
    <row r="23" spans="1:27" ht="12.75">
      <c r="A23" s="249" t="s">
        <v>158</v>
      </c>
      <c r="B23" s="182"/>
      <c r="C23" s="155">
        <v>548500</v>
      </c>
      <c r="D23" s="155"/>
      <c r="E23" s="59"/>
      <c r="F23" s="60"/>
      <c r="G23" s="159">
        <v>548500</v>
      </c>
      <c r="H23" s="159">
        <v>548500</v>
      </c>
      <c r="I23" s="159">
        <v>548500</v>
      </c>
      <c r="J23" s="60">
        <v>548500</v>
      </c>
      <c r="K23" s="159">
        <v>548500</v>
      </c>
      <c r="L23" s="159">
        <v>548500</v>
      </c>
      <c r="M23" s="60">
        <v>548500</v>
      </c>
      <c r="N23" s="159">
        <v>548500</v>
      </c>
      <c r="O23" s="159">
        <v>548500</v>
      </c>
      <c r="P23" s="159">
        <v>548500</v>
      </c>
      <c r="Q23" s="60">
        <v>548500</v>
      </c>
      <c r="R23" s="159">
        <v>548500</v>
      </c>
      <c r="S23" s="159">
        <v>548500</v>
      </c>
      <c r="T23" s="60">
        <v>548500</v>
      </c>
      <c r="U23" s="159">
        <v>548500</v>
      </c>
      <c r="V23" s="159">
        <v>548500</v>
      </c>
      <c r="W23" s="159">
        <v>548500</v>
      </c>
      <c r="X23" s="60"/>
      <c r="Y23" s="159">
        <v>548500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459635331</v>
      </c>
      <c r="D24" s="168">
        <f>SUM(D15:D23)</f>
        <v>0</v>
      </c>
      <c r="E24" s="76">
        <f t="shared" si="1"/>
        <v>685364421</v>
      </c>
      <c r="F24" s="77">
        <f t="shared" si="1"/>
        <v>676178281</v>
      </c>
      <c r="G24" s="77">
        <f t="shared" si="1"/>
        <v>466569081</v>
      </c>
      <c r="H24" s="77">
        <f t="shared" si="1"/>
        <v>486059065</v>
      </c>
      <c r="I24" s="77">
        <f t="shared" si="1"/>
        <v>496287312</v>
      </c>
      <c r="J24" s="77">
        <f t="shared" si="1"/>
        <v>496287312</v>
      </c>
      <c r="K24" s="77">
        <f t="shared" si="1"/>
        <v>510403838</v>
      </c>
      <c r="L24" s="77">
        <f t="shared" si="1"/>
        <v>522310967</v>
      </c>
      <c r="M24" s="77">
        <f t="shared" si="1"/>
        <v>535975826</v>
      </c>
      <c r="N24" s="77">
        <f t="shared" si="1"/>
        <v>535975826</v>
      </c>
      <c r="O24" s="77">
        <f t="shared" si="1"/>
        <v>542905866</v>
      </c>
      <c r="P24" s="77">
        <f t="shared" si="1"/>
        <v>560028668</v>
      </c>
      <c r="Q24" s="77">
        <f t="shared" si="1"/>
        <v>573937459</v>
      </c>
      <c r="R24" s="77">
        <f t="shared" si="1"/>
        <v>573937459</v>
      </c>
      <c r="S24" s="77">
        <f t="shared" si="1"/>
        <v>587963407</v>
      </c>
      <c r="T24" s="77">
        <f t="shared" si="1"/>
        <v>603327705</v>
      </c>
      <c r="U24" s="77">
        <f t="shared" si="1"/>
        <v>632300944</v>
      </c>
      <c r="V24" s="77">
        <f t="shared" si="1"/>
        <v>632300944</v>
      </c>
      <c r="W24" s="77">
        <f t="shared" si="1"/>
        <v>632300944</v>
      </c>
      <c r="X24" s="77">
        <f t="shared" si="1"/>
        <v>676178281</v>
      </c>
      <c r="Y24" s="77">
        <f t="shared" si="1"/>
        <v>-43877337</v>
      </c>
      <c r="Z24" s="212">
        <f>+IF(X24&lt;&gt;0,+(Y24/X24)*100,0)</f>
        <v>-6.489018981075495</v>
      </c>
      <c r="AA24" s="79">
        <f>SUM(AA15:AA23)</f>
        <v>676178281</v>
      </c>
    </row>
    <row r="25" spans="1:27" ht="12.75">
      <c r="A25" s="250" t="s">
        <v>159</v>
      </c>
      <c r="B25" s="251"/>
      <c r="C25" s="168">
        <f aca="true" t="shared" si="2" ref="C25:Y25">+C12+C24</f>
        <v>592326989</v>
      </c>
      <c r="D25" s="168">
        <f>+D12+D24</f>
        <v>0</v>
      </c>
      <c r="E25" s="72">
        <f t="shared" si="2"/>
        <v>835578423</v>
      </c>
      <c r="F25" s="73">
        <f t="shared" si="2"/>
        <v>826392283</v>
      </c>
      <c r="G25" s="73">
        <f t="shared" si="2"/>
        <v>688408227</v>
      </c>
      <c r="H25" s="73">
        <f t="shared" si="2"/>
        <v>754525407</v>
      </c>
      <c r="I25" s="73">
        <f t="shared" si="2"/>
        <v>742014847</v>
      </c>
      <c r="J25" s="73">
        <f t="shared" si="2"/>
        <v>742014847</v>
      </c>
      <c r="K25" s="73">
        <f t="shared" si="2"/>
        <v>725829793</v>
      </c>
      <c r="L25" s="73">
        <f t="shared" si="2"/>
        <v>765935240</v>
      </c>
      <c r="M25" s="73">
        <f t="shared" si="2"/>
        <v>773650350</v>
      </c>
      <c r="N25" s="73">
        <f t="shared" si="2"/>
        <v>773650350</v>
      </c>
      <c r="O25" s="73">
        <f t="shared" si="2"/>
        <v>769031307</v>
      </c>
      <c r="P25" s="73">
        <f t="shared" si="2"/>
        <v>757702994</v>
      </c>
      <c r="Q25" s="73">
        <f t="shared" si="2"/>
        <v>836010863</v>
      </c>
      <c r="R25" s="73">
        <f t="shared" si="2"/>
        <v>836010863</v>
      </c>
      <c r="S25" s="73">
        <f t="shared" si="2"/>
        <v>838699637</v>
      </c>
      <c r="T25" s="73">
        <f t="shared" si="2"/>
        <v>828241575</v>
      </c>
      <c r="U25" s="73">
        <f t="shared" si="2"/>
        <v>813960468</v>
      </c>
      <c r="V25" s="73">
        <f t="shared" si="2"/>
        <v>813960468</v>
      </c>
      <c r="W25" s="73">
        <f t="shared" si="2"/>
        <v>813960468</v>
      </c>
      <c r="X25" s="73">
        <f t="shared" si="2"/>
        <v>826392283</v>
      </c>
      <c r="Y25" s="73">
        <f t="shared" si="2"/>
        <v>-12431815</v>
      </c>
      <c r="Z25" s="170">
        <f>+IF(X25&lt;&gt;0,+(Y25/X25)*100,0)</f>
        <v>-1.5043479054365758</v>
      </c>
      <c r="AA25" s="74">
        <f>+AA12+AA24</f>
        <v>826392283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991774</v>
      </c>
      <c r="F30" s="60">
        <v>991774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991774</v>
      </c>
      <c r="Y30" s="60">
        <v>-991774</v>
      </c>
      <c r="Z30" s="140">
        <v>-100</v>
      </c>
      <c r="AA30" s="62">
        <v>991774</v>
      </c>
    </row>
    <row r="31" spans="1:27" ht="12.75">
      <c r="A31" s="249" t="s">
        <v>163</v>
      </c>
      <c r="B31" s="182"/>
      <c r="C31" s="155">
        <v>345003</v>
      </c>
      <c r="D31" s="155"/>
      <c r="E31" s="59">
        <v>349390</v>
      </c>
      <c r="F31" s="60">
        <v>349390</v>
      </c>
      <c r="G31" s="60">
        <v>345003</v>
      </c>
      <c r="H31" s="60">
        <v>345003</v>
      </c>
      <c r="I31" s="60">
        <v>345003</v>
      </c>
      <c r="J31" s="60">
        <v>345003</v>
      </c>
      <c r="K31" s="60">
        <v>345003</v>
      </c>
      <c r="L31" s="60">
        <v>345003</v>
      </c>
      <c r="M31" s="60">
        <v>345003</v>
      </c>
      <c r="N31" s="60">
        <v>345003</v>
      </c>
      <c r="O31" s="60">
        <v>345003</v>
      </c>
      <c r="P31" s="60">
        <v>345003</v>
      </c>
      <c r="Q31" s="60">
        <v>345003</v>
      </c>
      <c r="R31" s="60">
        <v>345003</v>
      </c>
      <c r="S31" s="60">
        <v>345003</v>
      </c>
      <c r="T31" s="60">
        <v>345003</v>
      </c>
      <c r="U31" s="60">
        <v>351303</v>
      </c>
      <c r="V31" s="60">
        <v>351303</v>
      </c>
      <c r="W31" s="60">
        <v>351303</v>
      </c>
      <c r="X31" s="60">
        <v>349390</v>
      </c>
      <c r="Y31" s="60">
        <v>1913</v>
      </c>
      <c r="Z31" s="140">
        <v>0.55</v>
      </c>
      <c r="AA31" s="62">
        <v>349390</v>
      </c>
    </row>
    <row r="32" spans="1:27" ht="12.75">
      <c r="A32" s="249" t="s">
        <v>164</v>
      </c>
      <c r="B32" s="182"/>
      <c r="C32" s="155">
        <v>54768458</v>
      </c>
      <c r="D32" s="155"/>
      <c r="E32" s="59">
        <v>39328400</v>
      </c>
      <c r="F32" s="60">
        <v>39328400</v>
      </c>
      <c r="G32" s="60">
        <v>54768458</v>
      </c>
      <c r="H32" s="60">
        <v>104959785</v>
      </c>
      <c r="I32" s="60">
        <v>66251730</v>
      </c>
      <c r="J32" s="60">
        <v>66251730</v>
      </c>
      <c r="K32" s="60">
        <v>61536783</v>
      </c>
      <c r="L32" s="60">
        <v>61536783</v>
      </c>
      <c r="M32" s="60">
        <v>73774513</v>
      </c>
      <c r="N32" s="60">
        <v>73774513</v>
      </c>
      <c r="O32" s="60">
        <v>73596285</v>
      </c>
      <c r="P32" s="60">
        <v>58973643</v>
      </c>
      <c r="Q32" s="60">
        <v>85731889</v>
      </c>
      <c r="R32" s="60">
        <v>85731889</v>
      </c>
      <c r="S32" s="60">
        <v>77672206</v>
      </c>
      <c r="T32" s="60">
        <v>69127322</v>
      </c>
      <c r="U32" s="60">
        <v>45242670</v>
      </c>
      <c r="V32" s="60">
        <v>45242670</v>
      </c>
      <c r="W32" s="60">
        <v>45242670</v>
      </c>
      <c r="X32" s="60">
        <v>39328400</v>
      </c>
      <c r="Y32" s="60">
        <v>5914270</v>
      </c>
      <c r="Z32" s="140">
        <v>15.04</v>
      </c>
      <c r="AA32" s="62">
        <v>39328400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55113461</v>
      </c>
      <c r="D34" s="168">
        <f>SUM(D29:D33)</f>
        <v>0</v>
      </c>
      <c r="E34" s="72">
        <f t="shared" si="3"/>
        <v>40669564</v>
      </c>
      <c r="F34" s="73">
        <f t="shared" si="3"/>
        <v>40669564</v>
      </c>
      <c r="G34" s="73">
        <f t="shared" si="3"/>
        <v>55113461</v>
      </c>
      <c r="H34" s="73">
        <f t="shared" si="3"/>
        <v>105304788</v>
      </c>
      <c r="I34" s="73">
        <f t="shared" si="3"/>
        <v>66596733</v>
      </c>
      <c r="J34" s="73">
        <f t="shared" si="3"/>
        <v>66596733</v>
      </c>
      <c r="K34" s="73">
        <f t="shared" si="3"/>
        <v>61881786</v>
      </c>
      <c r="L34" s="73">
        <f t="shared" si="3"/>
        <v>61881786</v>
      </c>
      <c r="M34" s="73">
        <f t="shared" si="3"/>
        <v>74119516</v>
      </c>
      <c r="N34" s="73">
        <f t="shared" si="3"/>
        <v>74119516</v>
      </c>
      <c r="O34" s="73">
        <f t="shared" si="3"/>
        <v>73941288</v>
      </c>
      <c r="P34" s="73">
        <f t="shared" si="3"/>
        <v>59318646</v>
      </c>
      <c r="Q34" s="73">
        <f t="shared" si="3"/>
        <v>86076892</v>
      </c>
      <c r="R34" s="73">
        <f t="shared" si="3"/>
        <v>86076892</v>
      </c>
      <c r="S34" s="73">
        <f t="shared" si="3"/>
        <v>78017209</v>
      </c>
      <c r="T34" s="73">
        <f t="shared" si="3"/>
        <v>69472325</v>
      </c>
      <c r="U34" s="73">
        <f t="shared" si="3"/>
        <v>45593973</v>
      </c>
      <c r="V34" s="73">
        <f t="shared" si="3"/>
        <v>45593973</v>
      </c>
      <c r="W34" s="73">
        <f t="shared" si="3"/>
        <v>45593973</v>
      </c>
      <c r="X34" s="73">
        <f t="shared" si="3"/>
        <v>40669564</v>
      </c>
      <c r="Y34" s="73">
        <f t="shared" si="3"/>
        <v>4924409</v>
      </c>
      <c r="Z34" s="170">
        <f>+IF(X34&lt;&gt;0,+(Y34/X34)*100,0)</f>
        <v>12.10833978943074</v>
      </c>
      <c r="AA34" s="74">
        <f>SUM(AA29:AA33)</f>
        <v>40669564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12612615</v>
      </c>
      <c r="D38" s="155"/>
      <c r="E38" s="59">
        <v>10892318</v>
      </c>
      <c r="F38" s="60">
        <v>10892318</v>
      </c>
      <c r="G38" s="60">
        <v>12612615</v>
      </c>
      <c r="H38" s="60">
        <v>12612615</v>
      </c>
      <c r="I38" s="60">
        <v>12612615</v>
      </c>
      <c r="J38" s="60">
        <v>12612615</v>
      </c>
      <c r="K38" s="60">
        <v>12612615</v>
      </c>
      <c r="L38" s="60">
        <v>12612615</v>
      </c>
      <c r="M38" s="60">
        <v>12612615</v>
      </c>
      <c r="N38" s="60">
        <v>12612615</v>
      </c>
      <c r="O38" s="60">
        <v>12612615</v>
      </c>
      <c r="P38" s="60">
        <v>12612615</v>
      </c>
      <c r="Q38" s="60">
        <v>12612615</v>
      </c>
      <c r="R38" s="60">
        <v>12612615</v>
      </c>
      <c r="S38" s="60">
        <v>12612615</v>
      </c>
      <c r="T38" s="60">
        <v>12612615</v>
      </c>
      <c r="U38" s="60">
        <v>12612615</v>
      </c>
      <c r="V38" s="60">
        <v>12612615</v>
      </c>
      <c r="W38" s="60">
        <v>12612615</v>
      </c>
      <c r="X38" s="60">
        <v>10892318</v>
      </c>
      <c r="Y38" s="60">
        <v>1720297</v>
      </c>
      <c r="Z38" s="140">
        <v>15.79</v>
      </c>
      <c r="AA38" s="62">
        <v>10892318</v>
      </c>
    </row>
    <row r="39" spans="1:27" ht="12.75">
      <c r="A39" s="250" t="s">
        <v>59</v>
      </c>
      <c r="B39" s="253"/>
      <c r="C39" s="168">
        <f aca="true" t="shared" si="4" ref="C39:Y39">SUM(C37:C38)</f>
        <v>12612615</v>
      </c>
      <c r="D39" s="168">
        <f>SUM(D37:D38)</f>
        <v>0</v>
      </c>
      <c r="E39" s="76">
        <f t="shared" si="4"/>
        <v>10892318</v>
      </c>
      <c r="F39" s="77">
        <f t="shared" si="4"/>
        <v>10892318</v>
      </c>
      <c r="G39" s="77">
        <f t="shared" si="4"/>
        <v>12612615</v>
      </c>
      <c r="H39" s="77">
        <f t="shared" si="4"/>
        <v>12612615</v>
      </c>
      <c r="I39" s="77">
        <f t="shared" si="4"/>
        <v>12612615</v>
      </c>
      <c r="J39" s="77">
        <f t="shared" si="4"/>
        <v>12612615</v>
      </c>
      <c r="K39" s="77">
        <f t="shared" si="4"/>
        <v>12612615</v>
      </c>
      <c r="L39" s="77">
        <f t="shared" si="4"/>
        <v>12612615</v>
      </c>
      <c r="M39" s="77">
        <f t="shared" si="4"/>
        <v>12612615</v>
      </c>
      <c r="N39" s="77">
        <f t="shared" si="4"/>
        <v>12612615</v>
      </c>
      <c r="O39" s="77">
        <f t="shared" si="4"/>
        <v>12612615</v>
      </c>
      <c r="P39" s="77">
        <f t="shared" si="4"/>
        <v>12612615</v>
      </c>
      <c r="Q39" s="77">
        <f t="shared" si="4"/>
        <v>12612615</v>
      </c>
      <c r="R39" s="77">
        <f t="shared" si="4"/>
        <v>12612615</v>
      </c>
      <c r="S39" s="77">
        <f t="shared" si="4"/>
        <v>12612615</v>
      </c>
      <c r="T39" s="77">
        <f t="shared" si="4"/>
        <v>12612615</v>
      </c>
      <c r="U39" s="77">
        <f t="shared" si="4"/>
        <v>12612615</v>
      </c>
      <c r="V39" s="77">
        <f t="shared" si="4"/>
        <v>12612615</v>
      </c>
      <c r="W39" s="77">
        <f t="shared" si="4"/>
        <v>12612615</v>
      </c>
      <c r="X39" s="77">
        <f t="shared" si="4"/>
        <v>10892318</v>
      </c>
      <c r="Y39" s="77">
        <f t="shared" si="4"/>
        <v>1720297</v>
      </c>
      <c r="Z39" s="212">
        <f>+IF(X39&lt;&gt;0,+(Y39/X39)*100,0)</f>
        <v>15.793672200903424</v>
      </c>
      <c r="AA39" s="79">
        <f>SUM(AA37:AA38)</f>
        <v>10892318</v>
      </c>
    </row>
    <row r="40" spans="1:27" ht="12.75">
      <c r="A40" s="250" t="s">
        <v>167</v>
      </c>
      <c r="B40" s="251"/>
      <c r="C40" s="168">
        <f aca="true" t="shared" si="5" ref="C40:Y40">+C34+C39</f>
        <v>67726076</v>
      </c>
      <c r="D40" s="168">
        <f>+D34+D39</f>
        <v>0</v>
      </c>
      <c r="E40" s="72">
        <f t="shared" si="5"/>
        <v>51561882</v>
      </c>
      <c r="F40" s="73">
        <f t="shared" si="5"/>
        <v>51561882</v>
      </c>
      <c r="G40" s="73">
        <f t="shared" si="5"/>
        <v>67726076</v>
      </c>
      <c r="H40" s="73">
        <f t="shared" si="5"/>
        <v>117917403</v>
      </c>
      <c r="I40" s="73">
        <f t="shared" si="5"/>
        <v>79209348</v>
      </c>
      <c r="J40" s="73">
        <f t="shared" si="5"/>
        <v>79209348</v>
      </c>
      <c r="K40" s="73">
        <f t="shared" si="5"/>
        <v>74494401</v>
      </c>
      <c r="L40" s="73">
        <f t="shared" si="5"/>
        <v>74494401</v>
      </c>
      <c r="M40" s="73">
        <f t="shared" si="5"/>
        <v>86732131</v>
      </c>
      <c r="N40" s="73">
        <f t="shared" si="5"/>
        <v>86732131</v>
      </c>
      <c r="O40" s="73">
        <f t="shared" si="5"/>
        <v>86553903</v>
      </c>
      <c r="P40" s="73">
        <f t="shared" si="5"/>
        <v>71931261</v>
      </c>
      <c r="Q40" s="73">
        <f t="shared" si="5"/>
        <v>98689507</v>
      </c>
      <c r="R40" s="73">
        <f t="shared" si="5"/>
        <v>98689507</v>
      </c>
      <c r="S40" s="73">
        <f t="shared" si="5"/>
        <v>90629824</v>
      </c>
      <c r="T40" s="73">
        <f t="shared" si="5"/>
        <v>82084940</v>
      </c>
      <c r="U40" s="73">
        <f t="shared" si="5"/>
        <v>58206588</v>
      </c>
      <c r="V40" s="73">
        <f t="shared" si="5"/>
        <v>58206588</v>
      </c>
      <c r="W40" s="73">
        <f t="shared" si="5"/>
        <v>58206588</v>
      </c>
      <c r="X40" s="73">
        <f t="shared" si="5"/>
        <v>51561882</v>
      </c>
      <c r="Y40" s="73">
        <f t="shared" si="5"/>
        <v>6644706</v>
      </c>
      <c r="Z40" s="170">
        <f>+IF(X40&lt;&gt;0,+(Y40/X40)*100,0)</f>
        <v>12.886857000293356</v>
      </c>
      <c r="AA40" s="74">
        <f>+AA34+AA39</f>
        <v>51561882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524600913</v>
      </c>
      <c r="D42" s="257">
        <f>+D25-D40</f>
        <v>0</v>
      </c>
      <c r="E42" s="258">
        <f t="shared" si="6"/>
        <v>784016541</v>
      </c>
      <c r="F42" s="259">
        <f t="shared" si="6"/>
        <v>774830401</v>
      </c>
      <c r="G42" s="259">
        <f t="shared" si="6"/>
        <v>620682151</v>
      </c>
      <c r="H42" s="259">
        <f t="shared" si="6"/>
        <v>636608004</v>
      </c>
      <c r="I42" s="259">
        <f t="shared" si="6"/>
        <v>662805499</v>
      </c>
      <c r="J42" s="259">
        <f t="shared" si="6"/>
        <v>662805499</v>
      </c>
      <c r="K42" s="259">
        <f t="shared" si="6"/>
        <v>651335392</v>
      </c>
      <c r="L42" s="259">
        <f t="shared" si="6"/>
        <v>691440839</v>
      </c>
      <c r="M42" s="259">
        <f t="shared" si="6"/>
        <v>686918219</v>
      </c>
      <c r="N42" s="259">
        <f t="shared" si="6"/>
        <v>686918219</v>
      </c>
      <c r="O42" s="259">
        <f t="shared" si="6"/>
        <v>682477404</v>
      </c>
      <c r="P42" s="259">
        <f t="shared" si="6"/>
        <v>685771733</v>
      </c>
      <c r="Q42" s="259">
        <f t="shared" si="6"/>
        <v>737321356</v>
      </c>
      <c r="R42" s="259">
        <f t="shared" si="6"/>
        <v>737321356</v>
      </c>
      <c r="S42" s="259">
        <f t="shared" si="6"/>
        <v>748069813</v>
      </c>
      <c r="T42" s="259">
        <f t="shared" si="6"/>
        <v>746156635</v>
      </c>
      <c r="U42" s="259">
        <f t="shared" si="6"/>
        <v>755753880</v>
      </c>
      <c r="V42" s="259">
        <f t="shared" si="6"/>
        <v>755753880</v>
      </c>
      <c r="W42" s="259">
        <f t="shared" si="6"/>
        <v>755753880</v>
      </c>
      <c r="X42" s="259">
        <f t="shared" si="6"/>
        <v>774830401</v>
      </c>
      <c r="Y42" s="259">
        <f t="shared" si="6"/>
        <v>-19076521</v>
      </c>
      <c r="Z42" s="260">
        <f>+IF(X42&lt;&gt;0,+(Y42/X42)*100,0)</f>
        <v>-2.462025363922188</v>
      </c>
      <c r="AA42" s="261">
        <f>+AA25-AA40</f>
        <v>774830401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524600913</v>
      </c>
      <c r="D45" s="155"/>
      <c r="E45" s="59">
        <v>784016542</v>
      </c>
      <c r="F45" s="60">
        <v>774830401</v>
      </c>
      <c r="G45" s="60">
        <v>620682151</v>
      </c>
      <c r="H45" s="60">
        <v>636608004</v>
      </c>
      <c r="I45" s="60">
        <v>662805499</v>
      </c>
      <c r="J45" s="60">
        <v>662805499</v>
      </c>
      <c r="K45" s="60">
        <v>651335392</v>
      </c>
      <c r="L45" s="60">
        <v>691440839</v>
      </c>
      <c r="M45" s="60">
        <v>686918219</v>
      </c>
      <c r="N45" s="60">
        <v>686918219</v>
      </c>
      <c r="O45" s="60">
        <v>682477404</v>
      </c>
      <c r="P45" s="60">
        <v>685771733</v>
      </c>
      <c r="Q45" s="60">
        <v>737321356</v>
      </c>
      <c r="R45" s="60">
        <v>737321356</v>
      </c>
      <c r="S45" s="60">
        <v>748069813</v>
      </c>
      <c r="T45" s="60">
        <v>746156635</v>
      </c>
      <c r="U45" s="60">
        <v>755753880</v>
      </c>
      <c r="V45" s="60">
        <v>755753880</v>
      </c>
      <c r="W45" s="60">
        <v>755753880</v>
      </c>
      <c r="X45" s="60">
        <v>774830401</v>
      </c>
      <c r="Y45" s="60">
        <v>-19076521</v>
      </c>
      <c r="Z45" s="139">
        <v>-2.46</v>
      </c>
      <c r="AA45" s="62">
        <v>774830401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524600913</v>
      </c>
      <c r="D48" s="217">
        <f>SUM(D45:D47)</f>
        <v>0</v>
      </c>
      <c r="E48" s="264">
        <f t="shared" si="7"/>
        <v>784016542</v>
      </c>
      <c r="F48" s="219">
        <f t="shared" si="7"/>
        <v>774830401</v>
      </c>
      <c r="G48" s="219">
        <f t="shared" si="7"/>
        <v>620682151</v>
      </c>
      <c r="H48" s="219">
        <f t="shared" si="7"/>
        <v>636608004</v>
      </c>
      <c r="I48" s="219">
        <f t="shared" si="7"/>
        <v>662805499</v>
      </c>
      <c r="J48" s="219">
        <f t="shared" si="7"/>
        <v>662805499</v>
      </c>
      <c r="K48" s="219">
        <f t="shared" si="7"/>
        <v>651335392</v>
      </c>
      <c r="L48" s="219">
        <f t="shared" si="7"/>
        <v>691440839</v>
      </c>
      <c r="M48" s="219">
        <f t="shared" si="7"/>
        <v>686918219</v>
      </c>
      <c r="N48" s="219">
        <f t="shared" si="7"/>
        <v>686918219</v>
      </c>
      <c r="O48" s="219">
        <f t="shared" si="7"/>
        <v>682477404</v>
      </c>
      <c r="P48" s="219">
        <f t="shared" si="7"/>
        <v>685771733</v>
      </c>
      <c r="Q48" s="219">
        <f t="shared" si="7"/>
        <v>737321356</v>
      </c>
      <c r="R48" s="219">
        <f t="shared" si="7"/>
        <v>737321356</v>
      </c>
      <c r="S48" s="219">
        <f t="shared" si="7"/>
        <v>748069813</v>
      </c>
      <c r="T48" s="219">
        <f t="shared" si="7"/>
        <v>746156635</v>
      </c>
      <c r="U48" s="219">
        <f t="shared" si="7"/>
        <v>755753880</v>
      </c>
      <c r="V48" s="219">
        <f t="shared" si="7"/>
        <v>755753880</v>
      </c>
      <c r="W48" s="219">
        <f t="shared" si="7"/>
        <v>755753880</v>
      </c>
      <c r="X48" s="219">
        <f t="shared" si="7"/>
        <v>774830401</v>
      </c>
      <c r="Y48" s="219">
        <f t="shared" si="7"/>
        <v>-19076521</v>
      </c>
      <c r="Z48" s="265">
        <f>+IF(X48&lt;&gt;0,+(Y48/X48)*100,0)</f>
        <v>-2.462025363922188</v>
      </c>
      <c r="AA48" s="232">
        <f>SUM(AA45:AA47)</f>
        <v>774830401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3685065</v>
      </c>
      <c r="D6" s="155"/>
      <c r="E6" s="59">
        <v>6000000</v>
      </c>
      <c r="F6" s="60">
        <v>6000000</v>
      </c>
      <c r="G6" s="60">
        <v>281565</v>
      </c>
      <c r="H6" s="60">
        <v>941634</v>
      </c>
      <c r="I6" s="60">
        <v>174844</v>
      </c>
      <c r="J6" s="60">
        <v>1398043</v>
      </c>
      <c r="K6" s="60">
        <v>564012</v>
      </c>
      <c r="L6" s="60">
        <v>336871</v>
      </c>
      <c r="M6" s="60">
        <v>393639</v>
      </c>
      <c r="N6" s="60">
        <v>1294522</v>
      </c>
      <c r="O6" s="60">
        <v>837330</v>
      </c>
      <c r="P6" s="60">
        <v>163984</v>
      </c>
      <c r="Q6" s="60">
        <v>299183</v>
      </c>
      <c r="R6" s="60">
        <v>1300497</v>
      </c>
      <c r="S6" s="60">
        <v>273358</v>
      </c>
      <c r="T6" s="60">
        <v>535485</v>
      </c>
      <c r="U6" s="60">
        <v>331418</v>
      </c>
      <c r="V6" s="60">
        <v>1140261</v>
      </c>
      <c r="W6" s="60">
        <v>5133323</v>
      </c>
      <c r="X6" s="60">
        <v>6000000</v>
      </c>
      <c r="Y6" s="60">
        <v>-866677</v>
      </c>
      <c r="Z6" s="140">
        <v>-14.44</v>
      </c>
      <c r="AA6" s="62">
        <v>6000000</v>
      </c>
    </row>
    <row r="7" spans="1:27" ht="12.75">
      <c r="A7" s="249" t="s">
        <v>32</v>
      </c>
      <c r="B7" s="182"/>
      <c r="C7" s="155">
        <v>6788122</v>
      </c>
      <c r="D7" s="155"/>
      <c r="E7" s="59">
        <v>20000000</v>
      </c>
      <c r="F7" s="60">
        <v>20000000</v>
      </c>
      <c r="G7" s="60">
        <v>634336</v>
      </c>
      <c r="H7" s="60">
        <v>660286</v>
      </c>
      <c r="I7" s="60">
        <v>623405</v>
      </c>
      <c r="J7" s="60">
        <v>1918027</v>
      </c>
      <c r="K7" s="60">
        <v>1133793</v>
      </c>
      <c r="L7" s="60">
        <v>782808</v>
      </c>
      <c r="M7" s="60">
        <v>844596</v>
      </c>
      <c r="N7" s="60">
        <v>2761197</v>
      </c>
      <c r="O7" s="60">
        <v>724115</v>
      </c>
      <c r="P7" s="60">
        <v>705512</v>
      </c>
      <c r="Q7" s="60">
        <v>768048</v>
      </c>
      <c r="R7" s="60">
        <v>2197675</v>
      </c>
      <c r="S7" s="60">
        <v>915505</v>
      </c>
      <c r="T7" s="60">
        <v>1080237</v>
      </c>
      <c r="U7" s="60">
        <v>767602</v>
      </c>
      <c r="V7" s="60">
        <v>2763344</v>
      </c>
      <c r="W7" s="60">
        <v>9640243</v>
      </c>
      <c r="X7" s="60">
        <v>20000000</v>
      </c>
      <c r="Y7" s="60">
        <v>-10359757</v>
      </c>
      <c r="Z7" s="140">
        <v>-51.8</v>
      </c>
      <c r="AA7" s="62">
        <v>20000000</v>
      </c>
    </row>
    <row r="8" spans="1:27" ht="12.75">
      <c r="A8" s="249" t="s">
        <v>178</v>
      </c>
      <c r="B8" s="182"/>
      <c r="C8" s="155">
        <v>7757470</v>
      </c>
      <c r="D8" s="155"/>
      <c r="E8" s="59">
        <v>11196146</v>
      </c>
      <c r="F8" s="60">
        <v>12402665</v>
      </c>
      <c r="G8" s="60">
        <v>1074769</v>
      </c>
      <c r="H8" s="60">
        <v>754080</v>
      </c>
      <c r="I8" s="60">
        <v>607552</v>
      </c>
      <c r="J8" s="60">
        <v>2436401</v>
      </c>
      <c r="K8" s="60">
        <v>1215935</v>
      </c>
      <c r="L8" s="60">
        <v>-102200</v>
      </c>
      <c r="M8" s="60">
        <v>1361784</v>
      </c>
      <c r="N8" s="60">
        <v>2475519</v>
      </c>
      <c r="O8" s="60">
        <v>153949</v>
      </c>
      <c r="P8" s="60">
        <v>603250</v>
      </c>
      <c r="Q8" s="60">
        <v>538835</v>
      </c>
      <c r="R8" s="60">
        <v>1296034</v>
      </c>
      <c r="S8" s="60">
        <v>654691</v>
      </c>
      <c r="T8" s="60">
        <v>705508</v>
      </c>
      <c r="U8" s="60">
        <v>564179</v>
      </c>
      <c r="V8" s="60">
        <v>1924378</v>
      </c>
      <c r="W8" s="60">
        <v>8132332</v>
      </c>
      <c r="X8" s="60">
        <v>12402665</v>
      </c>
      <c r="Y8" s="60">
        <v>-4270333</v>
      </c>
      <c r="Z8" s="140">
        <v>-34.43</v>
      </c>
      <c r="AA8" s="62">
        <v>12402665</v>
      </c>
    </row>
    <row r="9" spans="1:27" ht="12.75">
      <c r="A9" s="249" t="s">
        <v>179</v>
      </c>
      <c r="B9" s="182"/>
      <c r="C9" s="155">
        <v>171836000</v>
      </c>
      <c r="D9" s="155"/>
      <c r="E9" s="59">
        <v>212960000</v>
      </c>
      <c r="F9" s="60">
        <v>212960000</v>
      </c>
      <c r="G9" s="60">
        <v>89632000</v>
      </c>
      <c r="H9" s="60">
        <v>596000</v>
      </c>
      <c r="I9" s="60"/>
      <c r="J9" s="60">
        <v>90228000</v>
      </c>
      <c r="K9" s="60"/>
      <c r="L9" s="60">
        <v>55537000</v>
      </c>
      <c r="M9" s="60"/>
      <c r="N9" s="60">
        <v>55537000</v>
      </c>
      <c r="O9" s="60"/>
      <c r="P9" s="60">
        <v>446000</v>
      </c>
      <c r="Q9" s="60">
        <v>52217000</v>
      </c>
      <c r="R9" s="60">
        <v>52663000</v>
      </c>
      <c r="S9" s="60"/>
      <c r="T9" s="60"/>
      <c r="U9" s="60"/>
      <c r="V9" s="60"/>
      <c r="W9" s="60">
        <v>198428000</v>
      </c>
      <c r="X9" s="60">
        <v>212960000</v>
      </c>
      <c r="Y9" s="60">
        <v>-14532000</v>
      </c>
      <c r="Z9" s="140">
        <v>-6.82</v>
      </c>
      <c r="AA9" s="62">
        <v>212960000</v>
      </c>
    </row>
    <row r="10" spans="1:27" ht="12.75">
      <c r="A10" s="249" t="s">
        <v>180</v>
      </c>
      <c r="B10" s="182"/>
      <c r="C10" s="155">
        <v>52893000</v>
      </c>
      <c r="D10" s="155"/>
      <c r="E10" s="59">
        <v>55692000</v>
      </c>
      <c r="F10" s="60">
        <v>55692000</v>
      </c>
      <c r="G10" s="60">
        <v>22900000</v>
      </c>
      <c r="H10" s="60"/>
      <c r="I10" s="60"/>
      <c r="J10" s="60">
        <v>22900000</v>
      </c>
      <c r="K10" s="60"/>
      <c r="L10" s="60"/>
      <c r="M10" s="60">
        <v>19813000</v>
      </c>
      <c r="N10" s="60">
        <v>19813000</v>
      </c>
      <c r="O10" s="60"/>
      <c r="P10" s="60"/>
      <c r="Q10" s="60">
        <v>36689000</v>
      </c>
      <c r="R10" s="60">
        <v>36689000</v>
      </c>
      <c r="S10" s="60"/>
      <c r="T10" s="60"/>
      <c r="U10" s="60"/>
      <c r="V10" s="60"/>
      <c r="W10" s="60">
        <v>79402000</v>
      </c>
      <c r="X10" s="60">
        <v>55692000</v>
      </c>
      <c r="Y10" s="60">
        <v>23710000</v>
      </c>
      <c r="Z10" s="140">
        <v>42.57</v>
      </c>
      <c r="AA10" s="62">
        <v>55692000</v>
      </c>
    </row>
    <row r="11" spans="1:27" ht="12.75">
      <c r="A11" s="249" t="s">
        <v>181</v>
      </c>
      <c r="B11" s="182"/>
      <c r="C11" s="155">
        <v>10611895</v>
      </c>
      <c r="D11" s="155"/>
      <c r="E11" s="59">
        <v>9660631</v>
      </c>
      <c r="F11" s="60">
        <v>11080631</v>
      </c>
      <c r="G11" s="60">
        <v>936831</v>
      </c>
      <c r="H11" s="60">
        <v>957602</v>
      </c>
      <c r="I11" s="60">
        <v>778170</v>
      </c>
      <c r="J11" s="60">
        <v>2672603</v>
      </c>
      <c r="K11" s="60">
        <v>920365</v>
      </c>
      <c r="L11" s="60">
        <v>542539</v>
      </c>
      <c r="M11" s="60">
        <v>1329011</v>
      </c>
      <c r="N11" s="60">
        <v>2791915</v>
      </c>
      <c r="O11" s="60">
        <v>1012296</v>
      </c>
      <c r="P11" s="60">
        <v>1080932</v>
      </c>
      <c r="Q11" s="60">
        <v>1057424</v>
      </c>
      <c r="R11" s="60">
        <v>3150652</v>
      </c>
      <c r="S11" s="60">
        <v>964813</v>
      </c>
      <c r="T11" s="60">
        <v>1007691</v>
      </c>
      <c r="U11" s="60">
        <v>1081521</v>
      </c>
      <c r="V11" s="60">
        <v>3054025</v>
      </c>
      <c r="W11" s="60">
        <v>11669195</v>
      </c>
      <c r="X11" s="60">
        <v>11080631</v>
      </c>
      <c r="Y11" s="60">
        <v>588564</v>
      </c>
      <c r="Z11" s="140">
        <v>5.31</v>
      </c>
      <c r="AA11" s="62">
        <v>11080631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-147918288</v>
      </c>
      <c r="D14" s="155"/>
      <c r="E14" s="59">
        <v>-165170867</v>
      </c>
      <c r="F14" s="60">
        <v>-163390883</v>
      </c>
      <c r="G14" s="60">
        <v>-9670045</v>
      </c>
      <c r="H14" s="60">
        <v>-12576628</v>
      </c>
      <c r="I14" s="60">
        <v>-14208608</v>
      </c>
      <c r="J14" s="60">
        <v>-36455281</v>
      </c>
      <c r="K14" s="60">
        <v>-14900732</v>
      </c>
      <c r="L14" s="60">
        <v>-13543313</v>
      </c>
      <c r="M14" s="60">
        <v>-13880411</v>
      </c>
      <c r="N14" s="60">
        <v>-42324456</v>
      </c>
      <c r="O14" s="60">
        <v>-11698751</v>
      </c>
      <c r="P14" s="60">
        <v>-13408859</v>
      </c>
      <c r="Q14" s="60">
        <v>-12565742</v>
      </c>
      <c r="R14" s="60">
        <v>-37673352</v>
      </c>
      <c r="S14" s="60">
        <v>-13707320</v>
      </c>
      <c r="T14" s="60">
        <v>-12678271</v>
      </c>
      <c r="U14" s="60">
        <v>-14259332</v>
      </c>
      <c r="V14" s="60">
        <v>-40644923</v>
      </c>
      <c r="W14" s="60">
        <v>-157098012</v>
      </c>
      <c r="X14" s="60">
        <v>-163390883</v>
      </c>
      <c r="Y14" s="60">
        <v>6292871</v>
      </c>
      <c r="Z14" s="140">
        <v>-3.85</v>
      </c>
      <c r="AA14" s="62">
        <v>-163390883</v>
      </c>
    </row>
    <row r="15" spans="1:27" ht="12.75">
      <c r="A15" s="249" t="s">
        <v>40</v>
      </c>
      <c r="B15" s="182"/>
      <c r="C15" s="155">
        <v>-1235494</v>
      </c>
      <c r="D15" s="155"/>
      <c r="E15" s="59">
        <v>-200000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104417770</v>
      </c>
      <c r="D17" s="168">
        <f t="shared" si="0"/>
        <v>0</v>
      </c>
      <c r="E17" s="72">
        <f t="shared" si="0"/>
        <v>150137910</v>
      </c>
      <c r="F17" s="73">
        <f t="shared" si="0"/>
        <v>154744413</v>
      </c>
      <c r="G17" s="73">
        <f t="shared" si="0"/>
        <v>105789456</v>
      </c>
      <c r="H17" s="73">
        <f t="shared" si="0"/>
        <v>-8667026</v>
      </c>
      <c r="I17" s="73">
        <f t="shared" si="0"/>
        <v>-12024637</v>
      </c>
      <c r="J17" s="73">
        <f t="shared" si="0"/>
        <v>85097793</v>
      </c>
      <c r="K17" s="73">
        <f t="shared" si="0"/>
        <v>-11066627</v>
      </c>
      <c r="L17" s="73">
        <f t="shared" si="0"/>
        <v>43553705</v>
      </c>
      <c r="M17" s="73">
        <f t="shared" si="0"/>
        <v>9861619</v>
      </c>
      <c r="N17" s="73">
        <f t="shared" si="0"/>
        <v>42348697</v>
      </c>
      <c r="O17" s="73">
        <f t="shared" si="0"/>
        <v>-8971061</v>
      </c>
      <c r="P17" s="73">
        <f t="shared" si="0"/>
        <v>-10409181</v>
      </c>
      <c r="Q17" s="73">
        <f t="shared" si="0"/>
        <v>79003748</v>
      </c>
      <c r="R17" s="73">
        <f t="shared" si="0"/>
        <v>59623506</v>
      </c>
      <c r="S17" s="73">
        <f t="shared" si="0"/>
        <v>-10898953</v>
      </c>
      <c r="T17" s="73">
        <f t="shared" si="0"/>
        <v>-9349350</v>
      </c>
      <c r="U17" s="73">
        <f t="shared" si="0"/>
        <v>-11514612</v>
      </c>
      <c r="V17" s="73">
        <f t="shared" si="0"/>
        <v>-31762915</v>
      </c>
      <c r="W17" s="73">
        <f t="shared" si="0"/>
        <v>155307081</v>
      </c>
      <c r="X17" s="73">
        <f t="shared" si="0"/>
        <v>154744413</v>
      </c>
      <c r="Y17" s="73">
        <f t="shared" si="0"/>
        <v>562668</v>
      </c>
      <c r="Z17" s="170">
        <f>+IF(X17&lt;&gt;0,+(Y17/X17)*100,0)</f>
        <v>0.363611188986836</v>
      </c>
      <c r="AA17" s="74">
        <f>SUM(AA6:AA16)</f>
        <v>154744413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-117150062</v>
      </c>
      <c r="D26" s="155"/>
      <c r="E26" s="59">
        <v>-169050507</v>
      </c>
      <c r="F26" s="60">
        <v>-236846177</v>
      </c>
      <c r="G26" s="60">
        <v>-6933750</v>
      </c>
      <c r="H26" s="60">
        <v>-19489984</v>
      </c>
      <c r="I26" s="60">
        <v>-10228247</v>
      </c>
      <c r="J26" s="60">
        <v>-36651981</v>
      </c>
      <c r="K26" s="60">
        <v>-14116526</v>
      </c>
      <c r="L26" s="60">
        <v>-11907129</v>
      </c>
      <c r="M26" s="60">
        <v>-13135364</v>
      </c>
      <c r="N26" s="60">
        <v>-39159019</v>
      </c>
      <c r="O26" s="60">
        <v>-7459535</v>
      </c>
      <c r="P26" s="60">
        <v>-17122802</v>
      </c>
      <c r="Q26" s="60">
        <v>-13908791</v>
      </c>
      <c r="R26" s="60">
        <v>-38491128</v>
      </c>
      <c r="S26" s="60">
        <v>-14025948</v>
      </c>
      <c r="T26" s="60">
        <v>-15364298</v>
      </c>
      <c r="U26" s="60">
        <v>-28973239</v>
      </c>
      <c r="V26" s="60">
        <v>-58363485</v>
      </c>
      <c r="W26" s="60">
        <v>-172665613</v>
      </c>
      <c r="X26" s="60">
        <v>-236846177</v>
      </c>
      <c r="Y26" s="60">
        <v>64180564</v>
      </c>
      <c r="Z26" s="140">
        <v>-27.1</v>
      </c>
      <c r="AA26" s="62">
        <v>-236846177</v>
      </c>
    </row>
    <row r="27" spans="1:27" ht="12.75">
      <c r="A27" s="250" t="s">
        <v>192</v>
      </c>
      <c r="B27" s="251"/>
      <c r="C27" s="168">
        <f aca="true" t="shared" si="1" ref="C27:Y27">SUM(C21:C26)</f>
        <v>-117150062</v>
      </c>
      <c r="D27" s="168">
        <f>SUM(D21:D26)</f>
        <v>0</v>
      </c>
      <c r="E27" s="72">
        <f t="shared" si="1"/>
        <v>-169050507</v>
      </c>
      <c r="F27" s="73">
        <f t="shared" si="1"/>
        <v>-236846177</v>
      </c>
      <c r="G27" s="73">
        <f t="shared" si="1"/>
        <v>-6933750</v>
      </c>
      <c r="H27" s="73">
        <f t="shared" si="1"/>
        <v>-19489984</v>
      </c>
      <c r="I27" s="73">
        <f t="shared" si="1"/>
        <v>-10228247</v>
      </c>
      <c r="J27" s="73">
        <f t="shared" si="1"/>
        <v>-36651981</v>
      </c>
      <c r="K27" s="73">
        <f t="shared" si="1"/>
        <v>-14116526</v>
      </c>
      <c r="L27" s="73">
        <f t="shared" si="1"/>
        <v>-11907129</v>
      </c>
      <c r="M27" s="73">
        <f t="shared" si="1"/>
        <v>-13135364</v>
      </c>
      <c r="N27" s="73">
        <f t="shared" si="1"/>
        <v>-39159019</v>
      </c>
      <c r="O27" s="73">
        <f t="shared" si="1"/>
        <v>-7459535</v>
      </c>
      <c r="P27" s="73">
        <f t="shared" si="1"/>
        <v>-17122802</v>
      </c>
      <c r="Q27" s="73">
        <f t="shared" si="1"/>
        <v>-13908791</v>
      </c>
      <c r="R27" s="73">
        <f t="shared" si="1"/>
        <v>-38491128</v>
      </c>
      <c r="S27" s="73">
        <f t="shared" si="1"/>
        <v>-14025948</v>
      </c>
      <c r="T27" s="73">
        <f t="shared" si="1"/>
        <v>-15364298</v>
      </c>
      <c r="U27" s="73">
        <f t="shared" si="1"/>
        <v>-28973239</v>
      </c>
      <c r="V27" s="73">
        <f t="shared" si="1"/>
        <v>-58363485</v>
      </c>
      <c r="W27" s="73">
        <f t="shared" si="1"/>
        <v>-172665613</v>
      </c>
      <c r="X27" s="73">
        <f t="shared" si="1"/>
        <v>-236846177</v>
      </c>
      <c r="Y27" s="73">
        <f t="shared" si="1"/>
        <v>64180564</v>
      </c>
      <c r="Z27" s="170">
        <f>+IF(X27&lt;&gt;0,+(Y27/X27)*100,0)</f>
        <v>-27.09799449285601</v>
      </c>
      <c r="AA27" s="74">
        <f>SUM(AA21:AA26)</f>
        <v>-236846177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-8454176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-8454176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-21186468</v>
      </c>
      <c r="D38" s="153">
        <f>+D17+D27+D36</f>
        <v>0</v>
      </c>
      <c r="E38" s="99">
        <f t="shared" si="3"/>
        <v>-18912597</v>
      </c>
      <c r="F38" s="100">
        <f t="shared" si="3"/>
        <v>-82101764</v>
      </c>
      <c r="G38" s="100">
        <f t="shared" si="3"/>
        <v>98855706</v>
      </c>
      <c r="H38" s="100">
        <f t="shared" si="3"/>
        <v>-28157010</v>
      </c>
      <c r="I38" s="100">
        <f t="shared" si="3"/>
        <v>-22252884</v>
      </c>
      <c r="J38" s="100">
        <f t="shared" si="3"/>
        <v>48445812</v>
      </c>
      <c r="K38" s="100">
        <f t="shared" si="3"/>
        <v>-25183153</v>
      </c>
      <c r="L38" s="100">
        <f t="shared" si="3"/>
        <v>31646576</v>
      </c>
      <c r="M38" s="100">
        <f t="shared" si="3"/>
        <v>-3273745</v>
      </c>
      <c r="N38" s="100">
        <f t="shared" si="3"/>
        <v>3189678</v>
      </c>
      <c r="O38" s="100">
        <f t="shared" si="3"/>
        <v>-16430596</v>
      </c>
      <c r="P38" s="100">
        <f t="shared" si="3"/>
        <v>-27531983</v>
      </c>
      <c r="Q38" s="100">
        <f t="shared" si="3"/>
        <v>65094957</v>
      </c>
      <c r="R38" s="100">
        <f t="shared" si="3"/>
        <v>21132378</v>
      </c>
      <c r="S38" s="100">
        <f t="shared" si="3"/>
        <v>-24924901</v>
      </c>
      <c r="T38" s="100">
        <f t="shared" si="3"/>
        <v>-24713648</v>
      </c>
      <c r="U38" s="100">
        <f t="shared" si="3"/>
        <v>-40487851</v>
      </c>
      <c r="V38" s="100">
        <f t="shared" si="3"/>
        <v>-90126400</v>
      </c>
      <c r="W38" s="100">
        <f t="shared" si="3"/>
        <v>-17358532</v>
      </c>
      <c r="X38" s="100">
        <f t="shared" si="3"/>
        <v>-82101764</v>
      </c>
      <c r="Y38" s="100">
        <f t="shared" si="3"/>
        <v>64743232</v>
      </c>
      <c r="Z38" s="137">
        <f>+IF(X38&lt;&gt;0,+(Y38/X38)*100,0)</f>
        <v>-78.85729714650223</v>
      </c>
      <c r="AA38" s="102">
        <f>+AA17+AA27+AA36</f>
        <v>-82101764</v>
      </c>
    </row>
    <row r="39" spans="1:27" ht="12.75">
      <c r="A39" s="249" t="s">
        <v>200</v>
      </c>
      <c r="B39" s="182"/>
      <c r="C39" s="153">
        <v>115705106</v>
      </c>
      <c r="D39" s="153"/>
      <c r="E39" s="99">
        <v>73341305</v>
      </c>
      <c r="F39" s="100">
        <v>73341305</v>
      </c>
      <c r="G39" s="100">
        <v>94518640</v>
      </c>
      <c r="H39" s="100">
        <v>193374346</v>
      </c>
      <c r="I39" s="100">
        <v>165217336</v>
      </c>
      <c r="J39" s="100">
        <v>94518640</v>
      </c>
      <c r="K39" s="100">
        <v>142964452</v>
      </c>
      <c r="L39" s="100">
        <v>117781299</v>
      </c>
      <c r="M39" s="100">
        <v>149427875</v>
      </c>
      <c r="N39" s="100">
        <v>142964452</v>
      </c>
      <c r="O39" s="100">
        <v>146154130</v>
      </c>
      <c r="P39" s="100">
        <v>129723534</v>
      </c>
      <c r="Q39" s="100">
        <v>102191551</v>
      </c>
      <c r="R39" s="100">
        <v>146154130</v>
      </c>
      <c r="S39" s="100">
        <v>167286508</v>
      </c>
      <c r="T39" s="100">
        <v>142361607</v>
      </c>
      <c r="U39" s="100">
        <v>117647959</v>
      </c>
      <c r="V39" s="100">
        <v>167286508</v>
      </c>
      <c r="W39" s="100">
        <v>94518640</v>
      </c>
      <c r="X39" s="100">
        <v>73341305</v>
      </c>
      <c r="Y39" s="100">
        <v>21177335</v>
      </c>
      <c r="Z39" s="137">
        <v>28.88</v>
      </c>
      <c r="AA39" s="102">
        <v>73341305</v>
      </c>
    </row>
    <row r="40" spans="1:27" ht="12.75">
      <c r="A40" s="269" t="s">
        <v>201</v>
      </c>
      <c r="B40" s="256"/>
      <c r="C40" s="257">
        <v>94518638</v>
      </c>
      <c r="D40" s="257"/>
      <c r="E40" s="258">
        <v>54428708</v>
      </c>
      <c r="F40" s="259">
        <v>-8760459</v>
      </c>
      <c r="G40" s="259">
        <v>193374346</v>
      </c>
      <c r="H40" s="259">
        <v>165217336</v>
      </c>
      <c r="I40" s="259">
        <v>142964452</v>
      </c>
      <c r="J40" s="259">
        <v>142964452</v>
      </c>
      <c r="K40" s="259">
        <v>117781299</v>
      </c>
      <c r="L40" s="259">
        <v>149427875</v>
      </c>
      <c r="M40" s="259">
        <v>146154130</v>
      </c>
      <c r="N40" s="259">
        <v>146154130</v>
      </c>
      <c r="O40" s="259">
        <v>129723534</v>
      </c>
      <c r="P40" s="259">
        <v>102191551</v>
      </c>
      <c r="Q40" s="259">
        <v>167286508</v>
      </c>
      <c r="R40" s="259">
        <v>129723534</v>
      </c>
      <c r="S40" s="259">
        <v>142361607</v>
      </c>
      <c r="T40" s="259">
        <v>117647959</v>
      </c>
      <c r="U40" s="259">
        <v>77160108</v>
      </c>
      <c r="V40" s="259">
        <v>77160108</v>
      </c>
      <c r="W40" s="259">
        <v>77160108</v>
      </c>
      <c r="X40" s="259">
        <v>-8760459</v>
      </c>
      <c r="Y40" s="259">
        <v>85920567</v>
      </c>
      <c r="Z40" s="260">
        <v>-980.78</v>
      </c>
      <c r="AA40" s="261">
        <v>-8760459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117210091</v>
      </c>
      <c r="D5" s="200">
        <f t="shared" si="0"/>
        <v>0</v>
      </c>
      <c r="E5" s="106">
        <f t="shared" si="0"/>
        <v>28611361</v>
      </c>
      <c r="F5" s="106">
        <f t="shared" si="0"/>
        <v>28872623</v>
      </c>
      <c r="G5" s="106">
        <f t="shared" si="0"/>
        <v>6933750</v>
      </c>
      <c r="H5" s="106">
        <f t="shared" si="0"/>
        <v>19489982</v>
      </c>
      <c r="I5" s="106">
        <f t="shared" si="0"/>
        <v>10228246</v>
      </c>
      <c r="J5" s="106">
        <f t="shared" si="0"/>
        <v>36651978</v>
      </c>
      <c r="K5" s="106">
        <f t="shared" si="0"/>
        <v>14116529</v>
      </c>
      <c r="L5" s="106">
        <f t="shared" si="0"/>
        <v>11907129</v>
      </c>
      <c r="M5" s="106">
        <f t="shared" si="0"/>
        <v>13135364</v>
      </c>
      <c r="N5" s="106">
        <f t="shared" si="0"/>
        <v>39159022</v>
      </c>
      <c r="O5" s="106">
        <f t="shared" si="0"/>
        <v>7459535</v>
      </c>
      <c r="P5" s="106">
        <f t="shared" si="0"/>
        <v>17122802</v>
      </c>
      <c r="Q5" s="106">
        <f t="shared" si="0"/>
        <v>13950919</v>
      </c>
      <c r="R5" s="106">
        <f t="shared" si="0"/>
        <v>38533256</v>
      </c>
      <c r="S5" s="106">
        <f t="shared" si="0"/>
        <v>14025947</v>
      </c>
      <c r="T5" s="106">
        <f t="shared" si="0"/>
        <v>15364297</v>
      </c>
      <c r="U5" s="106">
        <f t="shared" si="0"/>
        <v>28973240</v>
      </c>
      <c r="V5" s="106">
        <f t="shared" si="0"/>
        <v>58363484</v>
      </c>
      <c r="W5" s="106">
        <f t="shared" si="0"/>
        <v>172707740</v>
      </c>
      <c r="X5" s="106">
        <f t="shared" si="0"/>
        <v>28872623</v>
      </c>
      <c r="Y5" s="106">
        <f t="shared" si="0"/>
        <v>143835117</v>
      </c>
      <c r="Z5" s="201">
        <f>+IF(X5&lt;&gt;0,+(Y5/X5)*100,0)</f>
        <v>498.1712849573799</v>
      </c>
      <c r="AA5" s="199">
        <f>SUM(AA11:AA18)</f>
        <v>28872623</v>
      </c>
    </row>
    <row r="6" spans="1:27" ht="12.75">
      <c r="A6" s="291" t="s">
        <v>205</v>
      </c>
      <c r="B6" s="142"/>
      <c r="C6" s="62">
        <v>67649019</v>
      </c>
      <c r="D6" s="156"/>
      <c r="E6" s="60">
        <v>9215661</v>
      </c>
      <c r="F6" s="60">
        <v>9215500</v>
      </c>
      <c r="G6" s="60">
        <v>6135557</v>
      </c>
      <c r="H6" s="60">
        <v>17602310</v>
      </c>
      <c r="I6" s="60">
        <v>7953847</v>
      </c>
      <c r="J6" s="60">
        <v>31691714</v>
      </c>
      <c r="K6" s="60">
        <v>12448482</v>
      </c>
      <c r="L6" s="60">
        <v>10253414</v>
      </c>
      <c r="M6" s="60">
        <v>9104412</v>
      </c>
      <c r="N6" s="60">
        <v>31806308</v>
      </c>
      <c r="O6" s="60">
        <v>6578446</v>
      </c>
      <c r="P6" s="60">
        <v>16031410</v>
      </c>
      <c r="Q6" s="60">
        <v>13190390</v>
      </c>
      <c r="R6" s="60">
        <v>35800246</v>
      </c>
      <c r="S6" s="60">
        <v>9509154</v>
      </c>
      <c r="T6" s="60">
        <v>13419855</v>
      </c>
      <c r="U6" s="60">
        <v>23076084</v>
      </c>
      <c r="V6" s="60">
        <v>46005093</v>
      </c>
      <c r="W6" s="60">
        <v>145303361</v>
      </c>
      <c r="X6" s="60">
        <v>9215500</v>
      </c>
      <c r="Y6" s="60">
        <v>136087861</v>
      </c>
      <c r="Z6" s="140">
        <v>1476.73</v>
      </c>
      <c r="AA6" s="155">
        <v>9215500</v>
      </c>
    </row>
    <row r="7" spans="1:27" ht="12.75">
      <c r="A7" s="291" t="s">
        <v>206</v>
      </c>
      <c r="B7" s="142"/>
      <c r="C7" s="62">
        <v>3666516</v>
      </c>
      <c r="D7" s="156"/>
      <c r="E7" s="60">
        <v>2140000</v>
      </c>
      <c r="F7" s="60">
        <v>5500000</v>
      </c>
      <c r="G7" s="60"/>
      <c r="H7" s="60">
        <v>495684</v>
      </c>
      <c r="I7" s="60">
        <v>93227</v>
      </c>
      <c r="J7" s="60">
        <v>588911</v>
      </c>
      <c r="K7" s="60">
        <v>647531</v>
      </c>
      <c r="L7" s="60">
        <v>760643</v>
      </c>
      <c r="M7" s="60">
        <v>1600531</v>
      </c>
      <c r="N7" s="60">
        <v>3008705</v>
      </c>
      <c r="O7" s="60"/>
      <c r="P7" s="60">
        <v>222596</v>
      </c>
      <c r="Q7" s="60"/>
      <c r="R7" s="60">
        <v>222596</v>
      </c>
      <c r="S7" s="60"/>
      <c r="T7" s="60">
        <v>-19953</v>
      </c>
      <c r="U7" s="60"/>
      <c r="V7" s="60">
        <v>-19953</v>
      </c>
      <c r="W7" s="60">
        <v>3800259</v>
      </c>
      <c r="X7" s="60">
        <v>5500000</v>
      </c>
      <c r="Y7" s="60">
        <v>-1699741</v>
      </c>
      <c r="Z7" s="140">
        <v>-30.9</v>
      </c>
      <c r="AA7" s="155">
        <v>5500000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1050000</v>
      </c>
      <c r="D10" s="156"/>
      <c r="E10" s="60">
        <v>1060000</v>
      </c>
      <c r="F10" s="60">
        <v>1060000</v>
      </c>
      <c r="G10" s="60"/>
      <c r="H10" s="60">
        <v>346071</v>
      </c>
      <c r="I10" s="60"/>
      <c r="J10" s="60">
        <v>346071</v>
      </c>
      <c r="K10" s="60"/>
      <c r="L10" s="60"/>
      <c r="M10" s="60"/>
      <c r="N10" s="60"/>
      <c r="O10" s="60"/>
      <c r="P10" s="60"/>
      <c r="Q10" s="60">
        <v>434500</v>
      </c>
      <c r="R10" s="60">
        <v>434500</v>
      </c>
      <c r="S10" s="60">
        <v>1276098</v>
      </c>
      <c r="T10" s="60">
        <v>145512</v>
      </c>
      <c r="U10" s="60"/>
      <c r="V10" s="60">
        <v>1421610</v>
      </c>
      <c r="W10" s="60">
        <v>2202181</v>
      </c>
      <c r="X10" s="60">
        <v>1060000</v>
      </c>
      <c r="Y10" s="60">
        <v>1142181</v>
      </c>
      <c r="Z10" s="140">
        <v>107.75</v>
      </c>
      <c r="AA10" s="155">
        <v>1060000</v>
      </c>
    </row>
    <row r="11" spans="1:27" ht="12.75">
      <c r="A11" s="292" t="s">
        <v>210</v>
      </c>
      <c r="B11" s="142"/>
      <c r="C11" s="293">
        <f aca="true" t="shared" si="1" ref="C11:Y11">SUM(C6:C10)</f>
        <v>72365535</v>
      </c>
      <c r="D11" s="294">
        <f t="shared" si="1"/>
        <v>0</v>
      </c>
      <c r="E11" s="295">
        <f t="shared" si="1"/>
        <v>12415661</v>
      </c>
      <c r="F11" s="295">
        <f t="shared" si="1"/>
        <v>15775500</v>
      </c>
      <c r="G11" s="295">
        <f t="shared" si="1"/>
        <v>6135557</v>
      </c>
      <c r="H11" s="295">
        <f t="shared" si="1"/>
        <v>18444065</v>
      </c>
      <c r="I11" s="295">
        <f t="shared" si="1"/>
        <v>8047074</v>
      </c>
      <c r="J11" s="295">
        <f t="shared" si="1"/>
        <v>32626696</v>
      </c>
      <c r="K11" s="295">
        <f t="shared" si="1"/>
        <v>13096013</v>
      </c>
      <c r="L11" s="295">
        <f t="shared" si="1"/>
        <v>11014057</v>
      </c>
      <c r="M11" s="295">
        <f t="shared" si="1"/>
        <v>10704943</v>
      </c>
      <c r="N11" s="295">
        <f t="shared" si="1"/>
        <v>34815013</v>
      </c>
      <c r="O11" s="295">
        <f t="shared" si="1"/>
        <v>6578446</v>
      </c>
      <c r="P11" s="295">
        <f t="shared" si="1"/>
        <v>16254006</v>
      </c>
      <c r="Q11" s="295">
        <f t="shared" si="1"/>
        <v>13624890</v>
      </c>
      <c r="R11" s="295">
        <f t="shared" si="1"/>
        <v>36457342</v>
      </c>
      <c r="S11" s="295">
        <f t="shared" si="1"/>
        <v>10785252</v>
      </c>
      <c r="T11" s="295">
        <f t="shared" si="1"/>
        <v>13545414</v>
      </c>
      <c r="U11" s="295">
        <f t="shared" si="1"/>
        <v>23076084</v>
      </c>
      <c r="V11" s="295">
        <f t="shared" si="1"/>
        <v>47406750</v>
      </c>
      <c r="W11" s="295">
        <f t="shared" si="1"/>
        <v>151305801</v>
      </c>
      <c r="X11" s="295">
        <f t="shared" si="1"/>
        <v>15775500</v>
      </c>
      <c r="Y11" s="295">
        <f t="shared" si="1"/>
        <v>135530301</v>
      </c>
      <c r="Z11" s="296">
        <f>+IF(X11&lt;&gt;0,+(Y11/X11)*100,0)</f>
        <v>859.1188932205002</v>
      </c>
      <c r="AA11" s="297">
        <f>SUM(AA6:AA10)</f>
        <v>15775500</v>
      </c>
    </row>
    <row r="12" spans="1:27" ht="12.75">
      <c r="A12" s="298" t="s">
        <v>211</v>
      </c>
      <c r="B12" s="136"/>
      <c r="C12" s="62">
        <v>19263317</v>
      </c>
      <c r="D12" s="156"/>
      <c r="E12" s="60">
        <v>8131000</v>
      </c>
      <c r="F12" s="60">
        <v>3951023</v>
      </c>
      <c r="G12" s="60">
        <v>712136</v>
      </c>
      <c r="H12" s="60">
        <v>218109</v>
      </c>
      <c r="I12" s="60">
        <v>1947381</v>
      </c>
      <c r="J12" s="60">
        <v>2877626</v>
      </c>
      <c r="K12" s="60">
        <v>544901</v>
      </c>
      <c r="L12" s="60">
        <v>597665</v>
      </c>
      <c r="M12" s="60">
        <v>2157285</v>
      </c>
      <c r="N12" s="60">
        <v>3299851</v>
      </c>
      <c r="O12" s="60">
        <v>881089</v>
      </c>
      <c r="P12" s="60">
        <v>749121</v>
      </c>
      <c r="Q12" s="60">
        <v>262294</v>
      </c>
      <c r="R12" s="60">
        <v>1892504</v>
      </c>
      <c r="S12" s="60">
        <v>2503090</v>
      </c>
      <c r="T12" s="60">
        <v>721958</v>
      </c>
      <c r="U12" s="60">
        <v>4127739</v>
      </c>
      <c r="V12" s="60">
        <v>7352787</v>
      </c>
      <c r="W12" s="60">
        <v>15422768</v>
      </c>
      <c r="X12" s="60">
        <v>3951023</v>
      </c>
      <c r="Y12" s="60">
        <v>11471745</v>
      </c>
      <c r="Z12" s="140">
        <v>290.35</v>
      </c>
      <c r="AA12" s="155">
        <v>3951023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25581239</v>
      </c>
      <c r="D15" s="156"/>
      <c r="E15" s="60">
        <v>7464700</v>
      </c>
      <c r="F15" s="60">
        <v>8796000</v>
      </c>
      <c r="G15" s="60">
        <v>86057</v>
      </c>
      <c r="H15" s="60">
        <v>827808</v>
      </c>
      <c r="I15" s="60">
        <v>233791</v>
      </c>
      <c r="J15" s="60">
        <v>1147656</v>
      </c>
      <c r="K15" s="60">
        <v>475615</v>
      </c>
      <c r="L15" s="60">
        <v>245613</v>
      </c>
      <c r="M15" s="60">
        <v>273136</v>
      </c>
      <c r="N15" s="60">
        <v>994364</v>
      </c>
      <c r="O15" s="60"/>
      <c r="P15" s="60">
        <v>100624</v>
      </c>
      <c r="Q15" s="60">
        <v>63735</v>
      </c>
      <c r="R15" s="60">
        <v>164359</v>
      </c>
      <c r="S15" s="60">
        <v>652405</v>
      </c>
      <c r="T15" s="60">
        <v>1079925</v>
      </c>
      <c r="U15" s="60">
        <v>1769417</v>
      </c>
      <c r="V15" s="60">
        <v>3501747</v>
      </c>
      <c r="W15" s="60">
        <v>5808126</v>
      </c>
      <c r="X15" s="60">
        <v>8796000</v>
      </c>
      <c r="Y15" s="60">
        <v>-2987874</v>
      </c>
      <c r="Z15" s="140">
        <v>-33.97</v>
      </c>
      <c r="AA15" s="155">
        <v>8796000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>
        <v>600000</v>
      </c>
      <c r="F18" s="82">
        <v>350100</v>
      </c>
      <c r="G18" s="82"/>
      <c r="H18" s="82"/>
      <c r="I18" s="82"/>
      <c r="J18" s="82"/>
      <c r="K18" s="82"/>
      <c r="L18" s="82">
        <v>49794</v>
      </c>
      <c r="M18" s="82"/>
      <c r="N18" s="82">
        <v>49794</v>
      </c>
      <c r="O18" s="82"/>
      <c r="P18" s="82">
        <v>19051</v>
      </c>
      <c r="Q18" s="82"/>
      <c r="R18" s="82">
        <v>19051</v>
      </c>
      <c r="S18" s="82">
        <v>85200</v>
      </c>
      <c r="T18" s="82">
        <v>17000</v>
      </c>
      <c r="U18" s="82"/>
      <c r="V18" s="82">
        <v>102200</v>
      </c>
      <c r="W18" s="82">
        <v>171045</v>
      </c>
      <c r="X18" s="82">
        <v>350100</v>
      </c>
      <c r="Y18" s="82">
        <v>-179055</v>
      </c>
      <c r="Z18" s="270">
        <v>-51.14</v>
      </c>
      <c r="AA18" s="278">
        <v>350100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140439246</v>
      </c>
      <c r="F20" s="100">
        <f t="shared" si="2"/>
        <v>207973554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207973554</v>
      </c>
      <c r="Y20" s="100">
        <f t="shared" si="2"/>
        <v>-207973554</v>
      </c>
      <c r="Z20" s="137">
        <f>+IF(X20&lt;&gt;0,+(Y20/X20)*100,0)</f>
        <v>-100</v>
      </c>
      <c r="AA20" s="153">
        <f>SUM(AA26:AA33)</f>
        <v>207973554</v>
      </c>
    </row>
    <row r="21" spans="1:27" ht="12.75">
      <c r="A21" s="291" t="s">
        <v>205</v>
      </c>
      <c r="B21" s="142"/>
      <c r="C21" s="62"/>
      <c r="D21" s="156"/>
      <c r="E21" s="60">
        <v>94310240</v>
      </c>
      <c r="F21" s="60">
        <v>167120184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167120184</v>
      </c>
      <c r="Y21" s="60">
        <v>-167120184</v>
      </c>
      <c r="Z21" s="140">
        <v>-100</v>
      </c>
      <c r="AA21" s="155">
        <v>167120184</v>
      </c>
    </row>
    <row r="22" spans="1:27" ht="12.75">
      <c r="A22" s="291" t="s">
        <v>206</v>
      </c>
      <c r="B22" s="142"/>
      <c r="C22" s="62"/>
      <c r="D22" s="156"/>
      <c r="E22" s="60"/>
      <c r="F22" s="60">
        <v>5100000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5100000</v>
      </c>
      <c r="Y22" s="60">
        <v>-5100000</v>
      </c>
      <c r="Z22" s="140">
        <v>-100</v>
      </c>
      <c r="AA22" s="155">
        <v>5100000</v>
      </c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>
        <v>2500000</v>
      </c>
      <c r="F25" s="60">
        <v>2750000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2750000</v>
      </c>
      <c r="Y25" s="60">
        <v>-2750000</v>
      </c>
      <c r="Z25" s="140">
        <v>-100</v>
      </c>
      <c r="AA25" s="155">
        <v>2750000</v>
      </c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96810240</v>
      </c>
      <c r="F26" s="295">
        <f t="shared" si="3"/>
        <v>174970184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174970184</v>
      </c>
      <c r="Y26" s="295">
        <f t="shared" si="3"/>
        <v>-174970184</v>
      </c>
      <c r="Z26" s="296">
        <f>+IF(X26&lt;&gt;0,+(Y26/X26)*100,0)</f>
        <v>-100</v>
      </c>
      <c r="AA26" s="297">
        <f>SUM(AA21:AA25)</f>
        <v>174970184</v>
      </c>
    </row>
    <row r="27" spans="1:27" ht="12.75">
      <c r="A27" s="298" t="s">
        <v>211</v>
      </c>
      <c r="B27" s="147"/>
      <c r="C27" s="62"/>
      <c r="D27" s="156"/>
      <c r="E27" s="60">
        <v>43629006</v>
      </c>
      <c r="F27" s="60">
        <v>33003370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33003370</v>
      </c>
      <c r="Y27" s="60">
        <v>-33003370</v>
      </c>
      <c r="Z27" s="140">
        <v>-100</v>
      </c>
      <c r="AA27" s="155">
        <v>33003370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67649019</v>
      </c>
      <c r="D36" s="156">
        <f t="shared" si="4"/>
        <v>0</v>
      </c>
      <c r="E36" s="60">
        <f t="shared" si="4"/>
        <v>103525901</v>
      </c>
      <c r="F36" s="60">
        <f t="shared" si="4"/>
        <v>176335684</v>
      </c>
      <c r="G36" s="60">
        <f t="shared" si="4"/>
        <v>6135557</v>
      </c>
      <c r="H36" s="60">
        <f t="shared" si="4"/>
        <v>17602310</v>
      </c>
      <c r="I36" s="60">
        <f t="shared" si="4"/>
        <v>7953847</v>
      </c>
      <c r="J36" s="60">
        <f t="shared" si="4"/>
        <v>31691714</v>
      </c>
      <c r="K36" s="60">
        <f t="shared" si="4"/>
        <v>12448482</v>
      </c>
      <c r="L36" s="60">
        <f t="shared" si="4"/>
        <v>10253414</v>
      </c>
      <c r="M36" s="60">
        <f t="shared" si="4"/>
        <v>9104412</v>
      </c>
      <c r="N36" s="60">
        <f t="shared" si="4"/>
        <v>31806308</v>
      </c>
      <c r="O36" s="60">
        <f t="shared" si="4"/>
        <v>6578446</v>
      </c>
      <c r="P36" s="60">
        <f t="shared" si="4"/>
        <v>16031410</v>
      </c>
      <c r="Q36" s="60">
        <f t="shared" si="4"/>
        <v>13190390</v>
      </c>
      <c r="R36" s="60">
        <f t="shared" si="4"/>
        <v>35800246</v>
      </c>
      <c r="S36" s="60">
        <f t="shared" si="4"/>
        <v>9509154</v>
      </c>
      <c r="T36" s="60">
        <f t="shared" si="4"/>
        <v>13419855</v>
      </c>
      <c r="U36" s="60">
        <f t="shared" si="4"/>
        <v>23076084</v>
      </c>
      <c r="V36" s="60">
        <f t="shared" si="4"/>
        <v>46005093</v>
      </c>
      <c r="W36" s="60">
        <f t="shared" si="4"/>
        <v>145303361</v>
      </c>
      <c r="X36" s="60">
        <f t="shared" si="4"/>
        <v>176335684</v>
      </c>
      <c r="Y36" s="60">
        <f t="shared" si="4"/>
        <v>-31032323</v>
      </c>
      <c r="Z36" s="140">
        <f aca="true" t="shared" si="5" ref="Z36:Z49">+IF(X36&lt;&gt;0,+(Y36/X36)*100,0)</f>
        <v>-17.598436287008138</v>
      </c>
      <c r="AA36" s="155">
        <f>AA6+AA21</f>
        <v>176335684</v>
      </c>
    </row>
    <row r="37" spans="1:27" ht="12.75">
      <c r="A37" s="291" t="s">
        <v>206</v>
      </c>
      <c r="B37" s="142"/>
      <c r="C37" s="62">
        <f t="shared" si="4"/>
        <v>3666516</v>
      </c>
      <c r="D37" s="156">
        <f t="shared" si="4"/>
        <v>0</v>
      </c>
      <c r="E37" s="60">
        <f t="shared" si="4"/>
        <v>2140000</v>
      </c>
      <c r="F37" s="60">
        <f t="shared" si="4"/>
        <v>10600000</v>
      </c>
      <c r="G37" s="60">
        <f t="shared" si="4"/>
        <v>0</v>
      </c>
      <c r="H37" s="60">
        <f t="shared" si="4"/>
        <v>495684</v>
      </c>
      <c r="I37" s="60">
        <f t="shared" si="4"/>
        <v>93227</v>
      </c>
      <c r="J37" s="60">
        <f t="shared" si="4"/>
        <v>588911</v>
      </c>
      <c r="K37" s="60">
        <f t="shared" si="4"/>
        <v>647531</v>
      </c>
      <c r="L37" s="60">
        <f t="shared" si="4"/>
        <v>760643</v>
      </c>
      <c r="M37" s="60">
        <f t="shared" si="4"/>
        <v>1600531</v>
      </c>
      <c r="N37" s="60">
        <f t="shared" si="4"/>
        <v>3008705</v>
      </c>
      <c r="O37" s="60">
        <f t="shared" si="4"/>
        <v>0</v>
      </c>
      <c r="P37" s="60">
        <f t="shared" si="4"/>
        <v>222596</v>
      </c>
      <c r="Q37" s="60">
        <f t="shared" si="4"/>
        <v>0</v>
      </c>
      <c r="R37" s="60">
        <f t="shared" si="4"/>
        <v>222596</v>
      </c>
      <c r="S37" s="60">
        <f t="shared" si="4"/>
        <v>0</v>
      </c>
      <c r="T37" s="60">
        <f t="shared" si="4"/>
        <v>-19953</v>
      </c>
      <c r="U37" s="60">
        <f t="shared" si="4"/>
        <v>0</v>
      </c>
      <c r="V37" s="60">
        <f t="shared" si="4"/>
        <v>-19953</v>
      </c>
      <c r="W37" s="60">
        <f t="shared" si="4"/>
        <v>3800259</v>
      </c>
      <c r="X37" s="60">
        <f t="shared" si="4"/>
        <v>10600000</v>
      </c>
      <c r="Y37" s="60">
        <f t="shared" si="4"/>
        <v>-6799741</v>
      </c>
      <c r="Z37" s="140">
        <f t="shared" si="5"/>
        <v>-64.1485</v>
      </c>
      <c r="AA37" s="155">
        <f>AA7+AA22</f>
        <v>10600000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1050000</v>
      </c>
      <c r="D40" s="156">
        <f t="shared" si="4"/>
        <v>0</v>
      </c>
      <c r="E40" s="60">
        <f t="shared" si="4"/>
        <v>3560000</v>
      </c>
      <c r="F40" s="60">
        <f t="shared" si="4"/>
        <v>3810000</v>
      </c>
      <c r="G40" s="60">
        <f t="shared" si="4"/>
        <v>0</v>
      </c>
      <c r="H40" s="60">
        <f t="shared" si="4"/>
        <v>346071</v>
      </c>
      <c r="I40" s="60">
        <f t="shared" si="4"/>
        <v>0</v>
      </c>
      <c r="J40" s="60">
        <f t="shared" si="4"/>
        <v>346071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434500</v>
      </c>
      <c r="R40" s="60">
        <f t="shared" si="4"/>
        <v>434500</v>
      </c>
      <c r="S40" s="60">
        <f t="shared" si="4"/>
        <v>1276098</v>
      </c>
      <c r="T40" s="60">
        <f t="shared" si="4"/>
        <v>145512</v>
      </c>
      <c r="U40" s="60">
        <f t="shared" si="4"/>
        <v>0</v>
      </c>
      <c r="V40" s="60">
        <f t="shared" si="4"/>
        <v>1421610</v>
      </c>
      <c r="W40" s="60">
        <f t="shared" si="4"/>
        <v>2202181</v>
      </c>
      <c r="X40" s="60">
        <f t="shared" si="4"/>
        <v>3810000</v>
      </c>
      <c r="Y40" s="60">
        <f t="shared" si="4"/>
        <v>-1607819</v>
      </c>
      <c r="Z40" s="140">
        <f t="shared" si="5"/>
        <v>-42.19997375328084</v>
      </c>
      <c r="AA40" s="155">
        <f>AA10+AA25</f>
        <v>3810000</v>
      </c>
    </row>
    <row r="41" spans="1:27" ht="12.75">
      <c r="A41" s="292" t="s">
        <v>210</v>
      </c>
      <c r="B41" s="142"/>
      <c r="C41" s="293">
        <f aca="true" t="shared" si="6" ref="C41:Y41">SUM(C36:C40)</f>
        <v>72365535</v>
      </c>
      <c r="D41" s="294">
        <f t="shared" si="6"/>
        <v>0</v>
      </c>
      <c r="E41" s="295">
        <f t="shared" si="6"/>
        <v>109225901</v>
      </c>
      <c r="F41" s="295">
        <f t="shared" si="6"/>
        <v>190745684</v>
      </c>
      <c r="G41" s="295">
        <f t="shared" si="6"/>
        <v>6135557</v>
      </c>
      <c r="H41" s="295">
        <f t="shared" si="6"/>
        <v>18444065</v>
      </c>
      <c r="I41" s="295">
        <f t="shared" si="6"/>
        <v>8047074</v>
      </c>
      <c r="J41" s="295">
        <f t="shared" si="6"/>
        <v>32626696</v>
      </c>
      <c r="K41" s="295">
        <f t="shared" si="6"/>
        <v>13096013</v>
      </c>
      <c r="L41" s="295">
        <f t="shared" si="6"/>
        <v>11014057</v>
      </c>
      <c r="M41" s="295">
        <f t="shared" si="6"/>
        <v>10704943</v>
      </c>
      <c r="N41" s="295">
        <f t="shared" si="6"/>
        <v>34815013</v>
      </c>
      <c r="O41" s="295">
        <f t="shared" si="6"/>
        <v>6578446</v>
      </c>
      <c r="P41" s="295">
        <f t="shared" si="6"/>
        <v>16254006</v>
      </c>
      <c r="Q41" s="295">
        <f t="shared" si="6"/>
        <v>13624890</v>
      </c>
      <c r="R41" s="295">
        <f t="shared" si="6"/>
        <v>36457342</v>
      </c>
      <c r="S41" s="295">
        <f t="shared" si="6"/>
        <v>10785252</v>
      </c>
      <c r="T41" s="295">
        <f t="shared" si="6"/>
        <v>13545414</v>
      </c>
      <c r="U41" s="295">
        <f t="shared" si="6"/>
        <v>23076084</v>
      </c>
      <c r="V41" s="295">
        <f t="shared" si="6"/>
        <v>47406750</v>
      </c>
      <c r="W41" s="295">
        <f t="shared" si="6"/>
        <v>151305801</v>
      </c>
      <c r="X41" s="295">
        <f t="shared" si="6"/>
        <v>190745684</v>
      </c>
      <c r="Y41" s="295">
        <f t="shared" si="6"/>
        <v>-39439883</v>
      </c>
      <c r="Z41" s="296">
        <f t="shared" si="5"/>
        <v>-20.676684354231575</v>
      </c>
      <c r="AA41" s="297">
        <f>SUM(AA36:AA40)</f>
        <v>190745684</v>
      </c>
    </row>
    <row r="42" spans="1:27" ht="12.75">
      <c r="A42" s="298" t="s">
        <v>211</v>
      </c>
      <c r="B42" s="136"/>
      <c r="C42" s="95">
        <f aca="true" t="shared" si="7" ref="C42:Y48">C12+C27</f>
        <v>19263317</v>
      </c>
      <c r="D42" s="129">
        <f t="shared" si="7"/>
        <v>0</v>
      </c>
      <c r="E42" s="54">
        <f t="shared" si="7"/>
        <v>51760006</v>
      </c>
      <c r="F42" s="54">
        <f t="shared" si="7"/>
        <v>36954393</v>
      </c>
      <c r="G42" s="54">
        <f t="shared" si="7"/>
        <v>712136</v>
      </c>
      <c r="H42" s="54">
        <f t="shared" si="7"/>
        <v>218109</v>
      </c>
      <c r="I42" s="54">
        <f t="shared" si="7"/>
        <v>1947381</v>
      </c>
      <c r="J42" s="54">
        <f t="shared" si="7"/>
        <v>2877626</v>
      </c>
      <c r="K42" s="54">
        <f t="shared" si="7"/>
        <v>544901</v>
      </c>
      <c r="L42" s="54">
        <f t="shared" si="7"/>
        <v>597665</v>
      </c>
      <c r="M42" s="54">
        <f t="shared" si="7"/>
        <v>2157285</v>
      </c>
      <c r="N42" s="54">
        <f t="shared" si="7"/>
        <v>3299851</v>
      </c>
      <c r="O42" s="54">
        <f t="shared" si="7"/>
        <v>881089</v>
      </c>
      <c r="P42" s="54">
        <f t="shared" si="7"/>
        <v>749121</v>
      </c>
      <c r="Q42" s="54">
        <f t="shared" si="7"/>
        <v>262294</v>
      </c>
      <c r="R42" s="54">
        <f t="shared" si="7"/>
        <v>1892504</v>
      </c>
      <c r="S42" s="54">
        <f t="shared" si="7"/>
        <v>2503090</v>
      </c>
      <c r="T42" s="54">
        <f t="shared" si="7"/>
        <v>721958</v>
      </c>
      <c r="U42" s="54">
        <f t="shared" si="7"/>
        <v>4127739</v>
      </c>
      <c r="V42" s="54">
        <f t="shared" si="7"/>
        <v>7352787</v>
      </c>
      <c r="W42" s="54">
        <f t="shared" si="7"/>
        <v>15422768</v>
      </c>
      <c r="X42" s="54">
        <f t="shared" si="7"/>
        <v>36954393</v>
      </c>
      <c r="Y42" s="54">
        <f t="shared" si="7"/>
        <v>-21531625</v>
      </c>
      <c r="Z42" s="184">
        <f t="shared" si="5"/>
        <v>-58.26540027325032</v>
      </c>
      <c r="AA42" s="130">
        <f aca="true" t="shared" si="8" ref="AA42:AA48">AA12+AA27</f>
        <v>36954393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25581239</v>
      </c>
      <c r="D45" s="129">
        <f t="shared" si="7"/>
        <v>0</v>
      </c>
      <c r="E45" s="54">
        <f t="shared" si="7"/>
        <v>7464700</v>
      </c>
      <c r="F45" s="54">
        <f t="shared" si="7"/>
        <v>8796000</v>
      </c>
      <c r="G45" s="54">
        <f t="shared" si="7"/>
        <v>86057</v>
      </c>
      <c r="H45" s="54">
        <f t="shared" si="7"/>
        <v>827808</v>
      </c>
      <c r="I45" s="54">
        <f t="shared" si="7"/>
        <v>233791</v>
      </c>
      <c r="J45" s="54">
        <f t="shared" si="7"/>
        <v>1147656</v>
      </c>
      <c r="K45" s="54">
        <f t="shared" si="7"/>
        <v>475615</v>
      </c>
      <c r="L45" s="54">
        <f t="shared" si="7"/>
        <v>245613</v>
      </c>
      <c r="M45" s="54">
        <f t="shared" si="7"/>
        <v>273136</v>
      </c>
      <c r="N45" s="54">
        <f t="shared" si="7"/>
        <v>994364</v>
      </c>
      <c r="O45" s="54">
        <f t="shared" si="7"/>
        <v>0</v>
      </c>
      <c r="P45" s="54">
        <f t="shared" si="7"/>
        <v>100624</v>
      </c>
      <c r="Q45" s="54">
        <f t="shared" si="7"/>
        <v>63735</v>
      </c>
      <c r="R45" s="54">
        <f t="shared" si="7"/>
        <v>164359</v>
      </c>
      <c r="S45" s="54">
        <f t="shared" si="7"/>
        <v>652405</v>
      </c>
      <c r="T45" s="54">
        <f t="shared" si="7"/>
        <v>1079925</v>
      </c>
      <c r="U45" s="54">
        <f t="shared" si="7"/>
        <v>1769417</v>
      </c>
      <c r="V45" s="54">
        <f t="shared" si="7"/>
        <v>3501747</v>
      </c>
      <c r="W45" s="54">
        <f t="shared" si="7"/>
        <v>5808126</v>
      </c>
      <c r="X45" s="54">
        <f t="shared" si="7"/>
        <v>8796000</v>
      </c>
      <c r="Y45" s="54">
        <f t="shared" si="7"/>
        <v>-2987874</v>
      </c>
      <c r="Z45" s="184">
        <f t="shared" si="5"/>
        <v>-33.96855388813097</v>
      </c>
      <c r="AA45" s="130">
        <f t="shared" si="8"/>
        <v>8796000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600000</v>
      </c>
      <c r="F48" s="54">
        <f t="shared" si="7"/>
        <v>350100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49794</v>
      </c>
      <c r="M48" s="54">
        <f t="shared" si="7"/>
        <v>0</v>
      </c>
      <c r="N48" s="54">
        <f t="shared" si="7"/>
        <v>49794</v>
      </c>
      <c r="O48" s="54">
        <f t="shared" si="7"/>
        <v>0</v>
      </c>
      <c r="P48" s="54">
        <f t="shared" si="7"/>
        <v>19051</v>
      </c>
      <c r="Q48" s="54">
        <f t="shared" si="7"/>
        <v>0</v>
      </c>
      <c r="R48" s="54">
        <f t="shared" si="7"/>
        <v>19051</v>
      </c>
      <c r="S48" s="54">
        <f t="shared" si="7"/>
        <v>85200</v>
      </c>
      <c r="T48" s="54">
        <f t="shared" si="7"/>
        <v>17000</v>
      </c>
      <c r="U48" s="54">
        <f t="shared" si="7"/>
        <v>0</v>
      </c>
      <c r="V48" s="54">
        <f t="shared" si="7"/>
        <v>102200</v>
      </c>
      <c r="W48" s="54">
        <f t="shared" si="7"/>
        <v>171045</v>
      </c>
      <c r="X48" s="54">
        <f t="shared" si="7"/>
        <v>350100</v>
      </c>
      <c r="Y48" s="54">
        <f t="shared" si="7"/>
        <v>-179055</v>
      </c>
      <c r="Z48" s="184">
        <f t="shared" si="5"/>
        <v>-51.1439588688946</v>
      </c>
      <c r="AA48" s="130">
        <f t="shared" si="8"/>
        <v>350100</v>
      </c>
    </row>
    <row r="49" spans="1:27" ht="12.75">
      <c r="A49" s="308" t="s">
        <v>220</v>
      </c>
      <c r="B49" s="149"/>
      <c r="C49" s="239">
        <f aca="true" t="shared" si="9" ref="C49:Y49">SUM(C41:C48)</f>
        <v>117210091</v>
      </c>
      <c r="D49" s="218">
        <f t="shared" si="9"/>
        <v>0</v>
      </c>
      <c r="E49" s="220">
        <f t="shared" si="9"/>
        <v>169050607</v>
      </c>
      <c r="F49" s="220">
        <f t="shared" si="9"/>
        <v>236846177</v>
      </c>
      <c r="G49" s="220">
        <f t="shared" si="9"/>
        <v>6933750</v>
      </c>
      <c r="H49" s="220">
        <f t="shared" si="9"/>
        <v>19489982</v>
      </c>
      <c r="I49" s="220">
        <f t="shared" si="9"/>
        <v>10228246</v>
      </c>
      <c r="J49" s="220">
        <f t="shared" si="9"/>
        <v>36651978</v>
      </c>
      <c r="K49" s="220">
        <f t="shared" si="9"/>
        <v>14116529</v>
      </c>
      <c r="L49" s="220">
        <f t="shared" si="9"/>
        <v>11907129</v>
      </c>
      <c r="M49" s="220">
        <f t="shared" si="9"/>
        <v>13135364</v>
      </c>
      <c r="N49" s="220">
        <f t="shared" si="9"/>
        <v>39159022</v>
      </c>
      <c r="O49" s="220">
        <f t="shared" si="9"/>
        <v>7459535</v>
      </c>
      <c r="P49" s="220">
        <f t="shared" si="9"/>
        <v>17122802</v>
      </c>
      <c r="Q49" s="220">
        <f t="shared" si="9"/>
        <v>13950919</v>
      </c>
      <c r="R49" s="220">
        <f t="shared" si="9"/>
        <v>38533256</v>
      </c>
      <c r="S49" s="220">
        <f t="shared" si="9"/>
        <v>14025947</v>
      </c>
      <c r="T49" s="220">
        <f t="shared" si="9"/>
        <v>15364297</v>
      </c>
      <c r="U49" s="220">
        <f t="shared" si="9"/>
        <v>28973240</v>
      </c>
      <c r="V49" s="220">
        <f t="shared" si="9"/>
        <v>58363484</v>
      </c>
      <c r="W49" s="220">
        <f t="shared" si="9"/>
        <v>172707740</v>
      </c>
      <c r="X49" s="220">
        <f t="shared" si="9"/>
        <v>236846177</v>
      </c>
      <c r="Y49" s="220">
        <f t="shared" si="9"/>
        <v>-64138437</v>
      </c>
      <c r="Z49" s="221">
        <f t="shared" si="5"/>
        <v>-27.080207843084587</v>
      </c>
      <c r="AA49" s="222">
        <f>SUM(AA41:AA48)</f>
        <v>236846177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10525594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>
        <v>4865819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>
        <v>1883227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439806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7188852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>
        <v>1191151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2145591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>
        <v>4371298</v>
      </c>
      <c r="D65" s="156">
        <v>5838739</v>
      </c>
      <c r="E65" s="60">
        <v>10525595</v>
      </c>
      <c r="F65" s="60">
        <v>5838739</v>
      </c>
      <c r="G65" s="60">
        <v>570250</v>
      </c>
      <c r="H65" s="60">
        <v>558251</v>
      </c>
      <c r="I65" s="60">
        <v>599669</v>
      </c>
      <c r="J65" s="60">
        <v>1728170</v>
      </c>
      <c r="K65" s="60">
        <v>679375</v>
      </c>
      <c r="L65" s="60">
        <v>624721</v>
      </c>
      <c r="M65" s="60">
        <v>552054</v>
      </c>
      <c r="N65" s="60">
        <v>1856150</v>
      </c>
      <c r="O65" s="60">
        <v>653856</v>
      </c>
      <c r="P65" s="60">
        <v>636114</v>
      </c>
      <c r="Q65" s="60">
        <v>597653</v>
      </c>
      <c r="R65" s="60">
        <v>1887623</v>
      </c>
      <c r="S65" s="60">
        <v>714304</v>
      </c>
      <c r="T65" s="60">
        <v>629416</v>
      </c>
      <c r="U65" s="60">
        <v>624379</v>
      </c>
      <c r="V65" s="60">
        <v>1968099</v>
      </c>
      <c r="W65" s="60">
        <v>7440042</v>
      </c>
      <c r="X65" s="60">
        <v>5838739</v>
      </c>
      <c r="Y65" s="60">
        <v>1601303</v>
      </c>
      <c r="Z65" s="140">
        <v>27.43</v>
      </c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11578</v>
      </c>
      <c r="H66" s="275">
        <v>19964</v>
      </c>
      <c r="I66" s="275">
        <v>29180</v>
      </c>
      <c r="J66" s="275">
        <v>60722</v>
      </c>
      <c r="K66" s="275">
        <v>36412</v>
      </c>
      <c r="L66" s="275">
        <v>20521</v>
      </c>
      <c r="M66" s="275">
        <v>10245</v>
      </c>
      <c r="N66" s="275">
        <v>67178</v>
      </c>
      <c r="O66" s="275">
        <v>9434</v>
      </c>
      <c r="P66" s="275">
        <v>48706</v>
      </c>
      <c r="Q66" s="275">
        <v>19009</v>
      </c>
      <c r="R66" s="275">
        <v>77149</v>
      </c>
      <c r="S66" s="275">
        <v>26507</v>
      </c>
      <c r="T66" s="275">
        <v>47025</v>
      </c>
      <c r="U66" s="275">
        <v>57373</v>
      </c>
      <c r="V66" s="275">
        <v>130905</v>
      </c>
      <c r="W66" s="275">
        <v>335954</v>
      </c>
      <c r="X66" s="275"/>
      <c r="Y66" s="275">
        <v>335954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5765</v>
      </c>
      <c r="H68" s="60">
        <v>222658</v>
      </c>
      <c r="I68" s="60">
        <v>113116</v>
      </c>
      <c r="J68" s="60">
        <v>341539</v>
      </c>
      <c r="K68" s="60">
        <v>123671</v>
      </c>
      <c r="L68" s="60">
        <v>33936</v>
      </c>
      <c r="M68" s="60">
        <v>51282</v>
      </c>
      <c r="N68" s="60">
        <v>208889</v>
      </c>
      <c r="O68" s="60">
        <v>45849</v>
      </c>
      <c r="P68" s="60">
        <v>129145</v>
      </c>
      <c r="Q68" s="60">
        <v>64901</v>
      </c>
      <c r="R68" s="60">
        <v>239895</v>
      </c>
      <c r="S68" s="60">
        <v>88487</v>
      </c>
      <c r="T68" s="60">
        <v>111766</v>
      </c>
      <c r="U68" s="60">
        <v>198688</v>
      </c>
      <c r="V68" s="60">
        <v>398941</v>
      </c>
      <c r="W68" s="60">
        <v>1189264</v>
      </c>
      <c r="X68" s="60"/>
      <c r="Y68" s="60">
        <v>1189264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4371298</v>
      </c>
      <c r="D69" s="218">
        <f t="shared" si="12"/>
        <v>5838739</v>
      </c>
      <c r="E69" s="220">
        <f t="shared" si="12"/>
        <v>10525595</v>
      </c>
      <c r="F69" s="220">
        <f t="shared" si="12"/>
        <v>5838739</v>
      </c>
      <c r="G69" s="220">
        <f t="shared" si="12"/>
        <v>587593</v>
      </c>
      <c r="H69" s="220">
        <f t="shared" si="12"/>
        <v>800873</v>
      </c>
      <c r="I69" s="220">
        <f t="shared" si="12"/>
        <v>741965</v>
      </c>
      <c r="J69" s="220">
        <f t="shared" si="12"/>
        <v>2130431</v>
      </c>
      <c r="K69" s="220">
        <f t="shared" si="12"/>
        <v>839458</v>
      </c>
      <c r="L69" s="220">
        <f t="shared" si="12"/>
        <v>679178</v>
      </c>
      <c r="M69" s="220">
        <f t="shared" si="12"/>
        <v>613581</v>
      </c>
      <c r="N69" s="220">
        <f t="shared" si="12"/>
        <v>2132217</v>
      </c>
      <c r="O69" s="220">
        <f t="shared" si="12"/>
        <v>709139</v>
      </c>
      <c r="P69" s="220">
        <f t="shared" si="12"/>
        <v>813965</v>
      </c>
      <c r="Q69" s="220">
        <f t="shared" si="12"/>
        <v>681563</v>
      </c>
      <c r="R69" s="220">
        <f t="shared" si="12"/>
        <v>2204667</v>
      </c>
      <c r="S69" s="220">
        <f t="shared" si="12"/>
        <v>829298</v>
      </c>
      <c r="T69" s="220">
        <f t="shared" si="12"/>
        <v>788207</v>
      </c>
      <c r="U69" s="220">
        <f t="shared" si="12"/>
        <v>880440</v>
      </c>
      <c r="V69" s="220">
        <f t="shared" si="12"/>
        <v>2497945</v>
      </c>
      <c r="W69" s="220">
        <f t="shared" si="12"/>
        <v>8965260</v>
      </c>
      <c r="X69" s="220">
        <f t="shared" si="12"/>
        <v>5838739</v>
      </c>
      <c r="Y69" s="220">
        <f t="shared" si="12"/>
        <v>3126521</v>
      </c>
      <c r="Z69" s="221">
        <f>+IF(X69&lt;&gt;0,+(Y69/X69)*100,0)</f>
        <v>53.547880800974326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72365535</v>
      </c>
      <c r="D5" s="357">
        <f t="shared" si="0"/>
        <v>0</v>
      </c>
      <c r="E5" s="356">
        <f t="shared" si="0"/>
        <v>12415661</v>
      </c>
      <c r="F5" s="358">
        <f t="shared" si="0"/>
        <v>15775500</v>
      </c>
      <c r="G5" s="358">
        <f t="shared" si="0"/>
        <v>6135557</v>
      </c>
      <c r="H5" s="356">
        <f t="shared" si="0"/>
        <v>18444065</v>
      </c>
      <c r="I5" s="356">
        <f t="shared" si="0"/>
        <v>8047074</v>
      </c>
      <c r="J5" s="358">
        <f t="shared" si="0"/>
        <v>32626696</v>
      </c>
      <c r="K5" s="358">
        <f t="shared" si="0"/>
        <v>13096013</v>
      </c>
      <c r="L5" s="356">
        <f t="shared" si="0"/>
        <v>11014057</v>
      </c>
      <c r="M5" s="356">
        <f t="shared" si="0"/>
        <v>10704943</v>
      </c>
      <c r="N5" s="358">
        <f t="shared" si="0"/>
        <v>34815013</v>
      </c>
      <c r="O5" s="358">
        <f t="shared" si="0"/>
        <v>6578446</v>
      </c>
      <c r="P5" s="356">
        <f t="shared" si="0"/>
        <v>16254006</v>
      </c>
      <c r="Q5" s="356">
        <f t="shared" si="0"/>
        <v>13624890</v>
      </c>
      <c r="R5" s="358">
        <f t="shared" si="0"/>
        <v>36457342</v>
      </c>
      <c r="S5" s="358">
        <f t="shared" si="0"/>
        <v>10785252</v>
      </c>
      <c r="T5" s="356">
        <f t="shared" si="0"/>
        <v>13545414</v>
      </c>
      <c r="U5" s="356">
        <f t="shared" si="0"/>
        <v>23076084</v>
      </c>
      <c r="V5" s="358">
        <f t="shared" si="0"/>
        <v>47406750</v>
      </c>
      <c r="W5" s="358">
        <f t="shared" si="0"/>
        <v>151305801</v>
      </c>
      <c r="X5" s="356">
        <f t="shared" si="0"/>
        <v>15775500</v>
      </c>
      <c r="Y5" s="358">
        <f t="shared" si="0"/>
        <v>135530301</v>
      </c>
      <c r="Z5" s="359">
        <f>+IF(X5&lt;&gt;0,+(Y5/X5)*100,0)</f>
        <v>859.1188932205002</v>
      </c>
      <c r="AA5" s="360">
        <f>+AA6+AA8+AA11+AA13+AA15</f>
        <v>15775500</v>
      </c>
    </row>
    <row r="6" spans="1:27" ht="12.75">
      <c r="A6" s="361" t="s">
        <v>205</v>
      </c>
      <c r="B6" s="142"/>
      <c r="C6" s="60">
        <f>+C7</f>
        <v>67649019</v>
      </c>
      <c r="D6" s="340">
        <f aca="true" t="shared" si="1" ref="D6:AA6">+D7</f>
        <v>0</v>
      </c>
      <c r="E6" s="60">
        <f t="shared" si="1"/>
        <v>9215661</v>
      </c>
      <c r="F6" s="59">
        <f t="shared" si="1"/>
        <v>9215500</v>
      </c>
      <c r="G6" s="59">
        <f t="shared" si="1"/>
        <v>6135557</v>
      </c>
      <c r="H6" s="60">
        <f t="shared" si="1"/>
        <v>17602310</v>
      </c>
      <c r="I6" s="60">
        <f t="shared" si="1"/>
        <v>7953847</v>
      </c>
      <c r="J6" s="59">
        <f t="shared" si="1"/>
        <v>31691714</v>
      </c>
      <c r="K6" s="59">
        <f t="shared" si="1"/>
        <v>12448482</v>
      </c>
      <c r="L6" s="60">
        <f t="shared" si="1"/>
        <v>10253414</v>
      </c>
      <c r="M6" s="60">
        <f t="shared" si="1"/>
        <v>9104412</v>
      </c>
      <c r="N6" s="59">
        <f t="shared" si="1"/>
        <v>31806308</v>
      </c>
      <c r="O6" s="59">
        <f t="shared" si="1"/>
        <v>6578446</v>
      </c>
      <c r="P6" s="60">
        <f t="shared" si="1"/>
        <v>16031410</v>
      </c>
      <c r="Q6" s="60">
        <f t="shared" si="1"/>
        <v>13190390</v>
      </c>
      <c r="R6" s="59">
        <f t="shared" si="1"/>
        <v>35800246</v>
      </c>
      <c r="S6" s="59">
        <f t="shared" si="1"/>
        <v>9509154</v>
      </c>
      <c r="T6" s="60">
        <f t="shared" si="1"/>
        <v>13419855</v>
      </c>
      <c r="U6" s="60">
        <f t="shared" si="1"/>
        <v>23076084</v>
      </c>
      <c r="V6" s="59">
        <f t="shared" si="1"/>
        <v>46005093</v>
      </c>
      <c r="W6" s="59">
        <f t="shared" si="1"/>
        <v>145303361</v>
      </c>
      <c r="X6" s="60">
        <f t="shared" si="1"/>
        <v>9215500</v>
      </c>
      <c r="Y6" s="59">
        <f t="shared" si="1"/>
        <v>136087861</v>
      </c>
      <c r="Z6" s="61">
        <f>+IF(X6&lt;&gt;0,+(Y6/X6)*100,0)</f>
        <v>1476.72791492594</v>
      </c>
      <c r="AA6" s="62">
        <f t="shared" si="1"/>
        <v>9215500</v>
      </c>
    </row>
    <row r="7" spans="1:27" ht="12.75">
      <c r="A7" s="291" t="s">
        <v>229</v>
      </c>
      <c r="B7" s="142"/>
      <c r="C7" s="60">
        <v>67649019</v>
      </c>
      <c r="D7" s="340"/>
      <c r="E7" s="60">
        <v>9215661</v>
      </c>
      <c r="F7" s="59">
        <v>9215500</v>
      </c>
      <c r="G7" s="59">
        <v>6135557</v>
      </c>
      <c r="H7" s="60">
        <v>17602310</v>
      </c>
      <c r="I7" s="60">
        <v>7953847</v>
      </c>
      <c r="J7" s="59">
        <v>31691714</v>
      </c>
      <c r="K7" s="59">
        <v>12448482</v>
      </c>
      <c r="L7" s="60">
        <v>10253414</v>
      </c>
      <c r="M7" s="60">
        <v>9104412</v>
      </c>
      <c r="N7" s="59">
        <v>31806308</v>
      </c>
      <c r="O7" s="59">
        <v>6578446</v>
      </c>
      <c r="P7" s="60">
        <v>16031410</v>
      </c>
      <c r="Q7" s="60">
        <v>13190390</v>
      </c>
      <c r="R7" s="59">
        <v>35800246</v>
      </c>
      <c r="S7" s="59">
        <v>9509154</v>
      </c>
      <c r="T7" s="60">
        <v>13419855</v>
      </c>
      <c r="U7" s="60">
        <v>23076084</v>
      </c>
      <c r="V7" s="59">
        <v>46005093</v>
      </c>
      <c r="W7" s="59">
        <v>145303361</v>
      </c>
      <c r="X7" s="60">
        <v>9215500</v>
      </c>
      <c r="Y7" s="59">
        <v>136087861</v>
      </c>
      <c r="Z7" s="61">
        <v>1476.73</v>
      </c>
      <c r="AA7" s="62">
        <v>9215500</v>
      </c>
    </row>
    <row r="8" spans="1:27" ht="12.75">
      <c r="A8" s="361" t="s">
        <v>206</v>
      </c>
      <c r="B8" s="142"/>
      <c r="C8" s="60">
        <f aca="true" t="shared" si="2" ref="C8:Y8">SUM(C9:C10)</f>
        <v>3666516</v>
      </c>
      <c r="D8" s="340">
        <f t="shared" si="2"/>
        <v>0</v>
      </c>
      <c r="E8" s="60">
        <f t="shared" si="2"/>
        <v>2140000</v>
      </c>
      <c r="F8" s="59">
        <f t="shared" si="2"/>
        <v>5500000</v>
      </c>
      <c r="G8" s="59">
        <f t="shared" si="2"/>
        <v>0</v>
      </c>
      <c r="H8" s="60">
        <f t="shared" si="2"/>
        <v>495684</v>
      </c>
      <c r="I8" s="60">
        <f t="shared" si="2"/>
        <v>93227</v>
      </c>
      <c r="J8" s="59">
        <f t="shared" si="2"/>
        <v>588911</v>
      </c>
      <c r="K8" s="59">
        <f t="shared" si="2"/>
        <v>647531</v>
      </c>
      <c r="L8" s="60">
        <f t="shared" si="2"/>
        <v>760643</v>
      </c>
      <c r="M8" s="60">
        <f t="shared" si="2"/>
        <v>1600531</v>
      </c>
      <c r="N8" s="59">
        <f t="shared" si="2"/>
        <v>3008705</v>
      </c>
      <c r="O8" s="59">
        <f t="shared" si="2"/>
        <v>0</v>
      </c>
      <c r="P8" s="60">
        <f t="shared" si="2"/>
        <v>222596</v>
      </c>
      <c r="Q8" s="60">
        <f t="shared" si="2"/>
        <v>0</v>
      </c>
      <c r="R8" s="59">
        <f t="shared" si="2"/>
        <v>222596</v>
      </c>
      <c r="S8" s="59">
        <f t="shared" si="2"/>
        <v>0</v>
      </c>
      <c r="T8" s="60">
        <f t="shared" si="2"/>
        <v>-19953</v>
      </c>
      <c r="U8" s="60">
        <f t="shared" si="2"/>
        <v>0</v>
      </c>
      <c r="V8" s="59">
        <f t="shared" si="2"/>
        <v>-19953</v>
      </c>
      <c r="W8" s="59">
        <f t="shared" si="2"/>
        <v>3800259</v>
      </c>
      <c r="X8" s="60">
        <f t="shared" si="2"/>
        <v>5500000</v>
      </c>
      <c r="Y8" s="59">
        <f t="shared" si="2"/>
        <v>-1699741</v>
      </c>
      <c r="Z8" s="61">
        <f>+IF(X8&lt;&gt;0,+(Y8/X8)*100,0)</f>
        <v>-30.904381818181818</v>
      </c>
      <c r="AA8" s="62">
        <f>SUM(AA9:AA10)</f>
        <v>5500000</v>
      </c>
    </row>
    <row r="9" spans="1:27" ht="12.75">
      <c r="A9" s="291" t="s">
        <v>230</v>
      </c>
      <c r="B9" s="142"/>
      <c r="C9" s="60">
        <v>859655</v>
      </c>
      <c r="D9" s="340"/>
      <c r="E9" s="60">
        <v>2140000</v>
      </c>
      <c r="F9" s="59">
        <v>5500000</v>
      </c>
      <c r="G9" s="59"/>
      <c r="H9" s="60"/>
      <c r="I9" s="60"/>
      <c r="J9" s="59"/>
      <c r="K9" s="59"/>
      <c r="L9" s="60"/>
      <c r="M9" s="60"/>
      <c r="N9" s="59"/>
      <c r="O9" s="59"/>
      <c r="P9" s="60">
        <v>142000</v>
      </c>
      <c r="Q9" s="60"/>
      <c r="R9" s="59">
        <v>142000</v>
      </c>
      <c r="S9" s="59"/>
      <c r="T9" s="60"/>
      <c r="U9" s="60"/>
      <c r="V9" s="59"/>
      <c r="W9" s="59">
        <v>142000</v>
      </c>
      <c r="X9" s="60">
        <v>5500000</v>
      </c>
      <c r="Y9" s="59">
        <v>-5358000</v>
      </c>
      <c r="Z9" s="61">
        <v>-97.42</v>
      </c>
      <c r="AA9" s="62">
        <v>5500000</v>
      </c>
    </row>
    <row r="10" spans="1:27" ht="12.75">
      <c r="A10" s="291" t="s">
        <v>231</v>
      </c>
      <c r="B10" s="142"/>
      <c r="C10" s="60">
        <v>2806861</v>
      </c>
      <c r="D10" s="340"/>
      <c r="E10" s="60"/>
      <c r="F10" s="59"/>
      <c r="G10" s="59"/>
      <c r="H10" s="60">
        <v>495684</v>
      </c>
      <c r="I10" s="60">
        <v>93227</v>
      </c>
      <c r="J10" s="59">
        <v>588911</v>
      </c>
      <c r="K10" s="59">
        <v>647531</v>
      </c>
      <c r="L10" s="60">
        <v>760643</v>
      </c>
      <c r="M10" s="60">
        <v>1600531</v>
      </c>
      <c r="N10" s="59">
        <v>3008705</v>
      </c>
      <c r="O10" s="59"/>
      <c r="P10" s="60">
        <v>80596</v>
      </c>
      <c r="Q10" s="60"/>
      <c r="R10" s="59">
        <v>80596</v>
      </c>
      <c r="S10" s="59"/>
      <c r="T10" s="60">
        <v>-19953</v>
      </c>
      <c r="U10" s="60"/>
      <c r="V10" s="59">
        <v>-19953</v>
      </c>
      <c r="W10" s="59">
        <v>3658259</v>
      </c>
      <c r="X10" s="60"/>
      <c r="Y10" s="59">
        <v>3658259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1050000</v>
      </c>
      <c r="D15" s="340">
        <f t="shared" si="5"/>
        <v>0</v>
      </c>
      <c r="E15" s="60">
        <f t="shared" si="5"/>
        <v>1060000</v>
      </c>
      <c r="F15" s="59">
        <f t="shared" si="5"/>
        <v>1060000</v>
      </c>
      <c r="G15" s="59">
        <f t="shared" si="5"/>
        <v>0</v>
      </c>
      <c r="H15" s="60">
        <f t="shared" si="5"/>
        <v>346071</v>
      </c>
      <c r="I15" s="60">
        <f t="shared" si="5"/>
        <v>0</v>
      </c>
      <c r="J15" s="59">
        <f t="shared" si="5"/>
        <v>346071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434500</v>
      </c>
      <c r="R15" s="59">
        <f t="shared" si="5"/>
        <v>434500</v>
      </c>
      <c r="S15" s="59">
        <f t="shared" si="5"/>
        <v>1276098</v>
      </c>
      <c r="T15" s="60">
        <f t="shared" si="5"/>
        <v>145512</v>
      </c>
      <c r="U15" s="60">
        <f t="shared" si="5"/>
        <v>0</v>
      </c>
      <c r="V15" s="59">
        <f t="shared" si="5"/>
        <v>1421610</v>
      </c>
      <c r="W15" s="59">
        <f t="shared" si="5"/>
        <v>2202181</v>
      </c>
      <c r="X15" s="60">
        <f t="shared" si="5"/>
        <v>1060000</v>
      </c>
      <c r="Y15" s="59">
        <f t="shared" si="5"/>
        <v>1142181</v>
      </c>
      <c r="Z15" s="61">
        <f>+IF(X15&lt;&gt;0,+(Y15/X15)*100,0)</f>
        <v>107.75292452830189</v>
      </c>
      <c r="AA15" s="62">
        <f>SUM(AA16:AA20)</f>
        <v>1060000</v>
      </c>
    </row>
    <row r="16" spans="1:27" ht="12.75">
      <c r="A16" s="291" t="s">
        <v>234</v>
      </c>
      <c r="B16" s="300"/>
      <c r="C16" s="60">
        <v>1050000</v>
      </c>
      <c r="D16" s="340"/>
      <c r="E16" s="60">
        <v>1060000</v>
      </c>
      <c r="F16" s="59">
        <v>1060000</v>
      </c>
      <c r="G16" s="59"/>
      <c r="H16" s="60">
        <v>52500</v>
      </c>
      <c r="I16" s="60"/>
      <c r="J16" s="59">
        <v>52500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52500</v>
      </c>
      <c r="X16" s="60">
        <v>1060000</v>
      </c>
      <c r="Y16" s="59">
        <v>-1007500</v>
      </c>
      <c r="Z16" s="61">
        <v>-95.05</v>
      </c>
      <c r="AA16" s="62">
        <v>1060000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>
        <v>434500</v>
      </c>
      <c r="R17" s="59">
        <v>434500</v>
      </c>
      <c r="S17" s="59"/>
      <c r="T17" s="60">
        <v>145512</v>
      </c>
      <c r="U17" s="60"/>
      <c r="V17" s="59">
        <v>145512</v>
      </c>
      <c r="W17" s="59">
        <v>580012</v>
      </c>
      <c r="X17" s="60"/>
      <c r="Y17" s="59">
        <v>580012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>
        <v>293571</v>
      </c>
      <c r="I20" s="60"/>
      <c r="J20" s="59">
        <v>293571</v>
      </c>
      <c r="K20" s="59"/>
      <c r="L20" s="60"/>
      <c r="M20" s="60"/>
      <c r="N20" s="59"/>
      <c r="O20" s="59"/>
      <c r="P20" s="60"/>
      <c r="Q20" s="60"/>
      <c r="R20" s="59"/>
      <c r="S20" s="59">
        <v>1276098</v>
      </c>
      <c r="T20" s="60"/>
      <c r="U20" s="60"/>
      <c r="V20" s="59">
        <v>1276098</v>
      </c>
      <c r="W20" s="59">
        <v>1569669</v>
      </c>
      <c r="X20" s="60"/>
      <c r="Y20" s="59">
        <v>1569669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19263317</v>
      </c>
      <c r="D22" s="344">
        <f t="shared" si="6"/>
        <v>0</v>
      </c>
      <c r="E22" s="343">
        <f t="shared" si="6"/>
        <v>8131000</v>
      </c>
      <c r="F22" s="345">
        <f t="shared" si="6"/>
        <v>3951023</v>
      </c>
      <c r="G22" s="345">
        <f t="shared" si="6"/>
        <v>712136</v>
      </c>
      <c r="H22" s="343">
        <f t="shared" si="6"/>
        <v>218109</v>
      </c>
      <c r="I22" s="343">
        <f t="shared" si="6"/>
        <v>1947381</v>
      </c>
      <c r="J22" s="345">
        <f t="shared" si="6"/>
        <v>2877626</v>
      </c>
      <c r="K22" s="345">
        <f t="shared" si="6"/>
        <v>544901</v>
      </c>
      <c r="L22" s="343">
        <f t="shared" si="6"/>
        <v>597665</v>
      </c>
      <c r="M22" s="343">
        <f t="shared" si="6"/>
        <v>2157285</v>
      </c>
      <c r="N22" s="345">
        <f t="shared" si="6"/>
        <v>3299851</v>
      </c>
      <c r="O22" s="345">
        <f t="shared" si="6"/>
        <v>881089</v>
      </c>
      <c r="P22" s="343">
        <f t="shared" si="6"/>
        <v>749121</v>
      </c>
      <c r="Q22" s="343">
        <f t="shared" si="6"/>
        <v>262294</v>
      </c>
      <c r="R22" s="345">
        <f t="shared" si="6"/>
        <v>1892504</v>
      </c>
      <c r="S22" s="345">
        <f t="shared" si="6"/>
        <v>2503090</v>
      </c>
      <c r="T22" s="343">
        <f t="shared" si="6"/>
        <v>721958</v>
      </c>
      <c r="U22" s="343">
        <f t="shared" si="6"/>
        <v>4127739</v>
      </c>
      <c r="V22" s="345">
        <f t="shared" si="6"/>
        <v>7352787</v>
      </c>
      <c r="W22" s="345">
        <f t="shared" si="6"/>
        <v>15422768</v>
      </c>
      <c r="X22" s="343">
        <f t="shared" si="6"/>
        <v>3951023</v>
      </c>
      <c r="Y22" s="345">
        <f t="shared" si="6"/>
        <v>11471745</v>
      </c>
      <c r="Z22" s="336">
        <f>+IF(X22&lt;&gt;0,+(Y22/X22)*100,0)</f>
        <v>290.3487274055352</v>
      </c>
      <c r="AA22" s="350">
        <f>SUM(AA23:AA32)</f>
        <v>3951023</v>
      </c>
    </row>
    <row r="23" spans="1:27" ht="12.75">
      <c r="A23" s="361" t="s">
        <v>237</v>
      </c>
      <c r="B23" s="142"/>
      <c r="C23" s="60">
        <v>10871842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1000000</v>
      </c>
      <c r="F24" s="59">
        <v>1000000</v>
      </c>
      <c r="G24" s="59"/>
      <c r="H24" s="60">
        <v>218109</v>
      </c>
      <c r="I24" s="60">
        <v>204177</v>
      </c>
      <c r="J24" s="59">
        <v>422286</v>
      </c>
      <c r="K24" s="59">
        <v>579957</v>
      </c>
      <c r="L24" s="60">
        <v>309625</v>
      </c>
      <c r="M24" s="60">
        <v>177297</v>
      </c>
      <c r="N24" s="59">
        <v>1066879</v>
      </c>
      <c r="O24" s="59">
        <v>881089</v>
      </c>
      <c r="P24" s="60"/>
      <c r="Q24" s="60">
        <v>33874</v>
      </c>
      <c r="R24" s="59">
        <v>914963</v>
      </c>
      <c r="S24" s="59">
        <v>1124769</v>
      </c>
      <c r="T24" s="60"/>
      <c r="U24" s="60">
        <v>204574</v>
      </c>
      <c r="V24" s="59">
        <v>1329343</v>
      </c>
      <c r="W24" s="59">
        <v>3733471</v>
      </c>
      <c r="X24" s="60">
        <v>1000000</v>
      </c>
      <c r="Y24" s="59">
        <v>2733471</v>
      </c>
      <c r="Z24" s="61">
        <v>273.35</v>
      </c>
      <c r="AA24" s="62">
        <v>1000000</v>
      </c>
    </row>
    <row r="25" spans="1:27" ht="12.75">
      <c r="A25" s="361" t="s">
        <v>239</v>
      </c>
      <c r="B25" s="142"/>
      <c r="C25" s="60">
        <v>1548096</v>
      </c>
      <c r="D25" s="340"/>
      <c r="E25" s="60">
        <v>269000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>
        <v>419450</v>
      </c>
      <c r="Q25" s="60">
        <v>155245</v>
      </c>
      <c r="R25" s="59">
        <v>574695</v>
      </c>
      <c r="S25" s="59">
        <v>1220881</v>
      </c>
      <c r="T25" s="60">
        <v>317491</v>
      </c>
      <c r="U25" s="60">
        <v>2328145</v>
      </c>
      <c r="V25" s="59">
        <v>3866517</v>
      </c>
      <c r="W25" s="59">
        <v>4441212</v>
      </c>
      <c r="X25" s="60"/>
      <c r="Y25" s="59">
        <v>4441212</v>
      </c>
      <c r="Z25" s="61"/>
      <c r="AA25" s="62"/>
    </row>
    <row r="26" spans="1:27" ht="12.75">
      <c r="A26" s="361" t="s">
        <v>240</v>
      </c>
      <c r="B26" s="302"/>
      <c r="C26" s="362">
        <v>3282686</v>
      </c>
      <c r="D26" s="363"/>
      <c r="E26" s="362">
        <v>5842000</v>
      </c>
      <c r="F26" s="364">
        <v>811023</v>
      </c>
      <c r="G26" s="364"/>
      <c r="H26" s="362"/>
      <c r="I26" s="362">
        <v>1128393</v>
      </c>
      <c r="J26" s="364">
        <v>1128393</v>
      </c>
      <c r="K26" s="364"/>
      <c r="L26" s="362">
        <v>288040</v>
      </c>
      <c r="M26" s="362">
        <v>824660</v>
      </c>
      <c r="N26" s="364">
        <v>1112700</v>
      </c>
      <c r="O26" s="364"/>
      <c r="P26" s="362"/>
      <c r="Q26" s="362">
        <v>73175</v>
      </c>
      <c r="R26" s="364">
        <v>73175</v>
      </c>
      <c r="S26" s="364">
        <v>157440</v>
      </c>
      <c r="T26" s="362">
        <v>404467</v>
      </c>
      <c r="U26" s="362">
        <v>1379991</v>
      </c>
      <c r="V26" s="364">
        <v>1941898</v>
      </c>
      <c r="W26" s="364">
        <v>4256166</v>
      </c>
      <c r="X26" s="362">
        <v>811023</v>
      </c>
      <c r="Y26" s="364">
        <v>3445143</v>
      </c>
      <c r="Z26" s="365">
        <v>424.79</v>
      </c>
      <c r="AA26" s="366">
        <v>811023</v>
      </c>
    </row>
    <row r="27" spans="1:27" ht="12.75">
      <c r="A27" s="361" t="s">
        <v>241</v>
      </c>
      <c r="B27" s="147"/>
      <c r="C27" s="60">
        <v>2778386</v>
      </c>
      <c r="D27" s="340"/>
      <c r="E27" s="60"/>
      <c r="F27" s="59"/>
      <c r="G27" s="59"/>
      <c r="H27" s="60"/>
      <c r="I27" s="60">
        <v>614811</v>
      </c>
      <c r="J27" s="59">
        <v>614811</v>
      </c>
      <c r="K27" s="59">
        <v>192050</v>
      </c>
      <c r="L27" s="60"/>
      <c r="M27" s="60"/>
      <c r="N27" s="59">
        <v>192050</v>
      </c>
      <c r="O27" s="59"/>
      <c r="P27" s="60">
        <v>329671</v>
      </c>
      <c r="Q27" s="60"/>
      <c r="R27" s="59">
        <v>329671</v>
      </c>
      <c r="S27" s="59"/>
      <c r="T27" s="60"/>
      <c r="U27" s="60">
        <v>-215953</v>
      </c>
      <c r="V27" s="59">
        <v>-215953</v>
      </c>
      <c r="W27" s="59">
        <v>920579</v>
      </c>
      <c r="X27" s="60"/>
      <c r="Y27" s="59">
        <v>920579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782307</v>
      </c>
      <c r="D32" s="340"/>
      <c r="E32" s="60">
        <v>1020000</v>
      </c>
      <c r="F32" s="59">
        <v>2140000</v>
      </c>
      <c r="G32" s="59">
        <v>712136</v>
      </c>
      <c r="H32" s="60"/>
      <c r="I32" s="60"/>
      <c r="J32" s="59">
        <v>712136</v>
      </c>
      <c r="K32" s="59">
        <v>-227106</v>
      </c>
      <c r="L32" s="60"/>
      <c r="M32" s="60">
        <v>1155328</v>
      </c>
      <c r="N32" s="59">
        <v>928222</v>
      </c>
      <c r="O32" s="59"/>
      <c r="P32" s="60"/>
      <c r="Q32" s="60"/>
      <c r="R32" s="59"/>
      <c r="S32" s="59"/>
      <c r="T32" s="60"/>
      <c r="U32" s="60">
        <v>430982</v>
      </c>
      <c r="V32" s="59">
        <v>430982</v>
      </c>
      <c r="W32" s="59">
        <v>2071340</v>
      </c>
      <c r="X32" s="60">
        <v>2140000</v>
      </c>
      <c r="Y32" s="59">
        <v>-68660</v>
      </c>
      <c r="Z32" s="61">
        <v>-3.21</v>
      </c>
      <c r="AA32" s="62">
        <v>2140000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25581239</v>
      </c>
      <c r="D40" s="344">
        <f t="shared" si="9"/>
        <v>0</v>
      </c>
      <c r="E40" s="343">
        <f t="shared" si="9"/>
        <v>7464700</v>
      </c>
      <c r="F40" s="345">
        <f t="shared" si="9"/>
        <v>8796000</v>
      </c>
      <c r="G40" s="345">
        <f t="shared" si="9"/>
        <v>86057</v>
      </c>
      <c r="H40" s="343">
        <f t="shared" si="9"/>
        <v>827808</v>
      </c>
      <c r="I40" s="343">
        <f t="shared" si="9"/>
        <v>233791</v>
      </c>
      <c r="J40" s="345">
        <f t="shared" si="9"/>
        <v>1147656</v>
      </c>
      <c r="K40" s="345">
        <f t="shared" si="9"/>
        <v>475615</v>
      </c>
      <c r="L40" s="343">
        <f t="shared" si="9"/>
        <v>245613</v>
      </c>
      <c r="M40" s="343">
        <f t="shared" si="9"/>
        <v>273136</v>
      </c>
      <c r="N40" s="345">
        <f t="shared" si="9"/>
        <v>994364</v>
      </c>
      <c r="O40" s="345">
        <f t="shared" si="9"/>
        <v>0</v>
      </c>
      <c r="P40" s="343">
        <f t="shared" si="9"/>
        <v>100624</v>
      </c>
      <c r="Q40" s="343">
        <f t="shared" si="9"/>
        <v>63735</v>
      </c>
      <c r="R40" s="345">
        <f t="shared" si="9"/>
        <v>164359</v>
      </c>
      <c r="S40" s="345">
        <f t="shared" si="9"/>
        <v>652405</v>
      </c>
      <c r="T40" s="343">
        <f t="shared" si="9"/>
        <v>1079925</v>
      </c>
      <c r="U40" s="343">
        <f t="shared" si="9"/>
        <v>1769417</v>
      </c>
      <c r="V40" s="345">
        <f t="shared" si="9"/>
        <v>3501747</v>
      </c>
      <c r="W40" s="345">
        <f t="shared" si="9"/>
        <v>5808126</v>
      </c>
      <c r="X40" s="343">
        <f t="shared" si="9"/>
        <v>8796000</v>
      </c>
      <c r="Y40" s="345">
        <f t="shared" si="9"/>
        <v>-2987874</v>
      </c>
      <c r="Z40" s="336">
        <f>+IF(X40&lt;&gt;0,+(Y40/X40)*100,0)</f>
        <v>-33.96855388813097</v>
      </c>
      <c r="AA40" s="350">
        <f>SUM(AA41:AA49)</f>
        <v>8796000</v>
      </c>
    </row>
    <row r="41" spans="1:27" ht="12.75">
      <c r="A41" s="361" t="s">
        <v>248</v>
      </c>
      <c r="B41" s="142"/>
      <c r="C41" s="362">
        <v>468873</v>
      </c>
      <c r="D41" s="363"/>
      <c r="E41" s="362">
        <v>550000</v>
      </c>
      <c r="F41" s="364">
        <v>870000</v>
      </c>
      <c r="G41" s="364"/>
      <c r="H41" s="362">
        <v>320000</v>
      </c>
      <c r="I41" s="362"/>
      <c r="J41" s="364">
        <v>320000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320000</v>
      </c>
      <c r="X41" s="362">
        <v>870000</v>
      </c>
      <c r="Y41" s="364">
        <v>-550000</v>
      </c>
      <c r="Z41" s="365">
        <v>-63.22</v>
      </c>
      <c r="AA41" s="366">
        <v>870000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11287166</v>
      </c>
      <c r="D43" s="369"/>
      <c r="E43" s="305">
        <v>250000</v>
      </c>
      <c r="F43" s="370">
        <v>250000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250000</v>
      </c>
      <c r="Y43" s="370">
        <v>-250000</v>
      </c>
      <c r="Z43" s="371">
        <v>-100</v>
      </c>
      <c r="AA43" s="303">
        <v>250000</v>
      </c>
    </row>
    <row r="44" spans="1:27" ht="12.75">
      <c r="A44" s="361" t="s">
        <v>251</v>
      </c>
      <c r="B44" s="136"/>
      <c r="C44" s="60">
        <v>1614297</v>
      </c>
      <c r="D44" s="368"/>
      <c r="E44" s="54">
        <v>1447000</v>
      </c>
      <c r="F44" s="53">
        <v>1269000</v>
      </c>
      <c r="G44" s="53">
        <v>86057</v>
      </c>
      <c r="H44" s="54">
        <v>164900</v>
      </c>
      <c r="I44" s="54"/>
      <c r="J44" s="53">
        <v>250957</v>
      </c>
      <c r="K44" s="53">
        <v>22771</v>
      </c>
      <c r="L44" s="54"/>
      <c r="M44" s="54"/>
      <c r="N44" s="53">
        <v>22771</v>
      </c>
      <c r="O44" s="53"/>
      <c r="P44" s="54">
        <v>100624</v>
      </c>
      <c r="Q44" s="54"/>
      <c r="R44" s="53">
        <v>100624</v>
      </c>
      <c r="S44" s="53"/>
      <c r="T44" s="54"/>
      <c r="U44" s="54"/>
      <c r="V44" s="53"/>
      <c r="W44" s="53">
        <v>374352</v>
      </c>
      <c r="X44" s="54">
        <v>1269000</v>
      </c>
      <c r="Y44" s="53">
        <v>-894648</v>
      </c>
      <c r="Z44" s="94">
        <v>-70.5</v>
      </c>
      <c r="AA44" s="95">
        <v>1269000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11348930</v>
      </c>
      <c r="D47" s="368"/>
      <c r="E47" s="54">
        <v>650000</v>
      </c>
      <c r="F47" s="53">
        <v>1250000</v>
      </c>
      <c r="G47" s="53"/>
      <c r="H47" s="54"/>
      <c r="I47" s="54"/>
      <c r="J47" s="53"/>
      <c r="K47" s="53">
        <v>98109</v>
      </c>
      <c r="L47" s="54"/>
      <c r="M47" s="54"/>
      <c r="N47" s="53">
        <v>98109</v>
      </c>
      <c r="O47" s="53"/>
      <c r="P47" s="54"/>
      <c r="Q47" s="54"/>
      <c r="R47" s="53"/>
      <c r="S47" s="53"/>
      <c r="T47" s="54">
        <v>115000</v>
      </c>
      <c r="U47" s="54"/>
      <c r="V47" s="53">
        <v>115000</v>
      </c>
      <c r="W47" s="53">
        <v>213109</v>
      </c>
      <c r="X47" s="54">
        <v>1250000</v>
      </c>
      <c r="Y47" s="53">
        <v>-1036891</v>
      </c>
      <c r="Z47" s="94">
        <v>-82.95</v>
      </c>
      <c r="AA47" s="95">
        <v>1250000</v>
      </c>
    </row>
    <row r="48" spans="1:27" ht="12.75">
      <c r="A48" s="361" t="s">
        <v>255</v>
      </c>
      <c r="B48" s="136"/>
      <c r="C48" s="60"/>
      <c r="D48" s="368"/>
      <c r="E48" s="54">
        <v>2220000</v>
      </c>
      <c r="F48" s="53">
        <v>1790000</v>
      </c>
      <c r="G48" s="53"/>
      <c r="H48" s="54"/>
      <c r="I48" s="54">
        <v>233791</v>
      </c>
      <c r="J48" s="53">
        <v>233791</v>
      </c>
      <c r="K48" s="53">
        <v>205989</v>
      </c>
      <c r="L48" s="54">
        <v>245613</v>
      </c>
      <c r="M48" s="54">
        <v>273136</v>
      </c>
      <c r="N48" s="53">
        <v>724738</v>
      </c>
      <c r="O48" s="53"/>
      <c r="P48" s="54"/>
      <c r="Q48" s="54">
        <v>40135</v>
      </c>
      <c r="R48" s="53">
        <v>40135</v>
      </c>
      <c r="S48" s="53">
        <v>248425</v>
      </c>
      <c r="T48" s="54"/>
      <c r="U48" s="54"/>
      <c r="V48" s="53">
        <v>248425</v>
      </c>
      <c r="W48" s="53">
        <v>1247089</v>
      </c>
      <c r="X48" s="54">
        <v>1790000</v>
      </c>
      <c r="Y48" s="53">
        <v>-542911</v>
      </c>
      <c r="Z48" s="94">
        <v>-30.33</v>
      </c>
      <c r="AA48" s="95">
        <v>1790000</v>
      </c>
    </row>
    <row r="49" spans="1:27" ht="12.75">
      <c r="A49" s="361" t="s">
        <v>93</v>
      </c>
      <c r="B49" s="136"/>
      <c r="C49" s="54">
        <v>861973</v>
      </c>
      <c r="D49" s="368"/>
      <c r="E49" s="54">
        <v>2347700</v>
      </c>
      <c r="F49" s="53">
        <v>3367000</v>
      </c>
      <c r="G49" s="53"/>
      <c r="H49" s="54">
        <v>342908</v>
      </c>
      <c r="I49" s="54"/>
      <c r="J49" s="53">
        <v>342908</v>
      </c>
      <c r="K49" s="53">
        <v>148746</v>
      </c>
      <c r="L49" s="54"/>
      <c r="M49" s="54"/>
      <c r="N49" s="53">
        <v>148746</v>
      </c>
      <c r="O49" s="53"/>
      <c r="P49" s="54"/>
      <c r="Q49" s="54">
        <v>23600</v>
      </c>
      <c r="R49" s="53">
        <v>23600</v>
      </c>
      <c r="S49" s="53">
        <v>403980</v>
      </c>
      <c r="T49" s="54">
        <v>964925</v>
      </c>
      <c r="U49" s="54">
        <v>1769417</v>
      </c>
      <c r="V49" s="53">
        <v>3138322</v>
      </c>
      <c r="W49" s="53">
        <v>3653576</v>
      </c>
      <c r="X49" s="54">
        <v>3367000</v>
      </c>
      <c r="Y49" s="53">
        <v>286576</v>
      </c>
      <c r="Z49" s="94">
        <v>8.51</v>
      </c>
      <c r="AA49" s="95">
        <v>3367000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600000</v>
      </c>
      <c r="F57" s="345">
        <f t="shared" si="13"/>
        <v>350100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49794</v>
      </c>
      <c r="M57" s="343">
        <f t="shared" si="13"/>
        <v>0</v>
      </c>
      <c r="N57" s="345">
        <f t="shared" si="13"/>
        <v>49794</v>
      </c>
      <c r="O57" s="345">
        <f t="shared" si="13"/>
        <v>0</v>
      </c>
      <c r="P57" s="343">
        <f t="shared" si="13"/>
        <v>19051</v>
      </c>
      <c r="Q57" s="343">
        <f t="shared" si="13"/>
        <v>0</v>
      </c>
      <c r="R57" s="345">
        <f t="shared" si="13"/>
        <v>19051</v>
      </c>
      <c r="S57" s="345">
        <f t="shared" si="13"/>
        <v>85200</v>
      </c>
      <c r="T57" s="343">
        <f t="shared" si="13"/>
        <v>17000</v>
      </c>
      <c r="U57" s="343">
        <f t="shared" si="13"/>
        <v>0</v>
      </c>
      <c r="V57" s="345">
        <f t="shared" si="13"/>
        <v>102200</v>
      </c>
      <c r="W57" s="345">
        <f t="shared" si="13"/>
        <v>171045</v>
      </c>
      <c r="X57" s="343">
        <f t="shared" si="13"/>
        <v>350100</v>
      </c>
      <c r="Y57" s="345">
        <f t="shared" si="13"/>
        <v>-179055</v>
      </c>
      <c r="Z57" s="336">
        <f>+IF(X57&lt;&gt;0,+(Y57/X57)*100,0)</f>
        <v>-51.1439588688946</v>
      </c>
      <c r="AA57" s="350">
        <f t="shared" si="13"/>
        <v>350100</v>
      </c>
    </row>
    <row r="58" spans="1:27" ht="12.75">
      <c r="A58" s="361" t="s">
        <v>217</v>
      </c>
      <c r="B58" s="136"/>
      <c r="C58" s="60"/>
      <c r="D58" s="340"/>
      <c r="E58" s="60">
        <v>600000</v>
      </c>
      <c r="F58" s="59">
        <v>350100</v>
      </c>
      <c r="G58" s="59"/>
      <c r="H58" s="60"/>
      <c r="I58" s="60"/>
      <c r="J58" s="59"/>
      <c r="K58" s="59"/>
      <c r="L58" s="60">
        <v>49794</v>
      </c>
      <c r="M58" s="60"/>
      <c r="N58" s="59">
        <v>49794</v>
      </c>
      <c r="O58" s="59"/>
      <c r="P58" s="60">
        <v>19051</v>
      </c>
      <c r="Q58" s="60"/>
      <c r="R58" s="59">
        <v>19051</v>
      </c>
      <c r="S58" s="59">
        <v>85200</v>
      </c>
      <c r="T58" s="60">
        <v>17000</v>
      </c>
      <c r="U58" s="60"/>
      <c r="V58" s="59">
        <v>102200</v>
      </c>
      <c r="W58" s="59">
        <v>171045</v>
      </c>
      <c r="X58" s="60">
        <v>350100</v>
      </c>
      <c r="Y58" s="59">
        <v>-179055</v>
      </c>
      <c r="Z58" s="61">
        <v>-51.14</v>
      </c>
      <c r="AA58" s="62">
        <v>350100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117210091</v>
      </c>
      <c r="D60" s="346">
        <f t="shared" si="14"/>
        <v>0</v>
      </c>
      <c r="E60" s="219">
        <f t="shared" si="14"/>
        <v>28611361</v>
      </c>
      <c r="F60" s="264">
        <f t="shared" si="14"/>
        <v>28872623</v>
      </c>
      <c r="G60" s="264">
        <f t="shared" si="14"/>
        <v>6933750</v>
      </c>
      <c r="H60" s="219">
        <f t="shared" si="14"/>
        <v>19489982</v>
      </c>
      <c r="I60" s="219">
        <f t="shared" si="14"/>
        <v>10228246</v>
      </c>
      <c r="J60" s="264">
        <f t="shared" si="14"/>
        <v>36651978</v>
      </c>
      <c r="K60" s="264">
        <f t="shared" si="14"/>
        <v>14116529</v>
      </c>
      <c r="L60" s="219">
        <f t="shared" si="14"/>
        <v>11907129</v>
      </c>
      <c r="M60" s="219">
        <f t="shared" si="14"/>
        <v>13135364</v>
      </c>
      <c r="N60" s="264">
        <f t="shared" si="14"/>
        <v>39159022</v>
      </c>
      <c r="O60" s="264">
        <f t="shared" si="14"/>
        <v>7459535</v>
      </c>
      <c r="P60" s="219">
        <f t="shared" si="14"/>
        <v>17122802</v>
      </c>
      <c r="Q60" s="219">
        <f t="shared" si="14"/>
        <v>13950919</v>
      </c>
      <c r="R60" s="264">
        <f t="shared" si="14"/>
        <v>38533256</v>
      </c>
      <c r="S60" s="264">
        <f t="shared" si="14"/>
        <v>14025947</v>
      </c>
      <c r="T60" s="219">
        <f t="shared" si="14"/>
        <v>15364297</v>
      </c>
      <c r="U60" s="219">
        <f t="shared" si="14"/>
        <v>28973240</v>
      </c>
      <c r="V60" s="264">
        <f t="shared" si="14"/>
        <v>58363484</v>
      </c>
      <c r="W60" s="264">
        <f t="shared" si="14"/>
        <v>172707740</v>
      </c>
      <c r="X60" s="219">
        <f t="shared" si="14"/>
        <v>28872623</v>
      </c>
      <c r="Y60" s="264">
        <f t="shared" si="14"/>
        <v>143835117</v>
      </c>
      <c r="Z60" s="337">
        <f>+IF(X60&lt;&gt;0,+(Y60/X60)*100,0)</f>
        <v>498.1712849573799</v>
      </c>
      <c r="AA60" s="232">
        <f>+AA57+AA54+AA51+AA40+AA37+AA34+AA22+AA5</f>
        <v>28872623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96810240</v>
      </c>
      <c r="F5" s="358">
        <f t="shared" si="0"/>
        <v>174970184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174970184</v>
      </c>
      <c r="Y5" s="358">
        <f t="shared" si="0"/>
        <v>-174970184</v>
      </c>
      <c r="Z5" s="359">
        <f>+IF(X5&lt;&gt;0,+(Y5/X5)*100,0)</f>
        <v>-100</v>
      </c>
      <c r="AA5" s="360">
        <f>+AA6+AA8+AA11+AA13+AA15</f>
        <v>174970184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94310240</v>
      </c>
      <c r="F6" s="59">
        <f t="shared" si="1"/>
        <v>167120184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167120184</v>
      </c>
      <c r="Y6" s="59">
        <f t="shared" si="1"/>
        <v>-167120184</v>
      </c>
      <c r="Z6" s="61">
        <f>+IF(X6&lt;&gt;0,+(Y6/X6)*100,0)</f>
        <v>-100</v>
      </c>
      <c r="AA6" s="62">
        <f t="shared" si="1"/>
        <v>167120184</v>
      </c>
    </row>
    <row r="7" spans="1:27" ht="12.75">
      <c r="A7" s="291" t="s">
        <v>229</v>
      </c>
      <c r="B7" s="142"/>
      <c r="C7" s="60"/>
      <c r="D7" s="340"/>
      <c r="E7" s="60">
        <v>94310240</v>
      </c>
      <c r="F7" s="59">
        <v>167120184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167120184</v>
      </c>
      <c r="Y7" s="59">
        <v>-167120184</v>
      </c>
      <c r="Z7" s="61">
        <v>-100</v>
      </c>
      <c r="AA7" s="62">
        <v>167120184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5100000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5100000</v>
      </c>
      <c r="Y8" s="59">
        <f t="shared" si="2"/>
        <v>-5100000</v>
      </c>
      <c r="Z8" s="61">
        <f>+IF(X8&lt;&gt;0,+(Y8/X8)*100,0)</f>
        <v>-100</v>
      </c>
      <c r="AA8" s="62">
        <f>SUM(AA9:AA10)</f>
        <v>5100000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>
        <v>5100000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5100000</v>
      </c>
      <c r="Y10" s="59">
        <v>-5100000</v>
      </c>
      <c r="Z10" s="61">
        <v>-100</v>
      </c>
      <c r="AA10" s="62">
        <v>5100000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2500000</v>
      </c>
      <c r="F15" s="59">
        <f t="shared" si="5"/>
        <v>2750000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2750000</v>
      </c>
      <c r="Y15" s="59">
        <f t="shared" si="5"/>
        <v>-2750000</v>
      </c>
      <c r="Z15" s="61">
        <f>+IF(X15&lt;&gt;0,+(Y15/X15)*100,0)</f>
        <v>-100</v>
      </c>
      <c r="AA15" s="62">
        <f>SUM(AA16:AA20)</f>
        <v>2750000</v>
      </c>
    </row>
    <row r="16" spans="1:27" ht="12.75">
      <c r="A16" s="291" t="s">
        <v>234</v>
      </c>
      <c r="B16" s="300"/>
      <c r="C16" s="60"/>
      <c r="D16" s="340"/>
      <c r="E16" s="60">
        <v>2500000</v>
      </c>
      <c r="F16" s="59">
        <v>2750000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2750000</v>
      </c>
      <c r="Y16" s="59">
        <v>-2750000</v>
      </c>
      <c r="Z16" s="61">
        <v>-100</v>
      </c>
      <c r="AA16" s="62">
        <v>2750000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43629006</v>
      </c>
      <c r="F22" s="345">
        <f t="shared" si="6"/>
        <v>33003370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33003370</v>
      </c>
      <c r="Y22" s="345">
        <f t="shared" si="6"/>
        <v>-33003370</v>
      </c>
      <c r="Z22" s="336">
        <f>+IF(X22&lt;&gt;0,+(Y22/X22)*100,0)</f>
        <v>-100</v>
      </c>
      <c r="AA22" s="350">
        <f>SUM(AA23:AA32)</f>
        <v>33003370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29229006</v>
      </c>
      <c r="F24" s="59">
        <v>14658370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14658370</v>
      </c>
      <c r="Y24" s="59">
        <v>-14658370</v>
      </c>
      <c r="Z24" s="61">
        <v>-100</v>
      </c>
      <c r="AA24" s="62">
        <v>14658370</v>
      </c>
    </row>
    <row r="25" spans="1:27" ht="12.75">
      <c r="A25" s="361" t="s">
        <v>239</v>
      </c>
      <c r="B25" s="142"/>
      <c r="C25" s="60"/>
      <c r="D25" s="340"/>
      <c r="E25" s="60"/>
      <c r="F25" s="59">
        <v>2561000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2561000</v>
      </c>
      <c r="Y25" s="59">
        <v>-2561000</v>
      </c>
      <c r="Z25" s="61">
        <v>-100</v>
      </c>
      <c r="AA25" s="62">
        <v>2561000</v>
      </c>
    </row>
    <row r="26" spans="1:27" ht="12.75">
      <c r="A26" s="361" t="s">
        <v>240</v>
      </c>
      <c r="B26" s="302"/>
      <c r="C26" s="362"/>
      <c r="D26" s="363"/>
      <c r="E26" s="362">
        <v>14400000</v>
      </c>
      <c r="F26" s="364">
        <v>15784000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15784000</v>
      </c>
      <c r="Y26" s="364">
        <v>-15784000</v>
      </c>
      <c r="Z26" s="365">
        <v>-100</v>
      </c>
      <c r="AA26" s="366">
        <v>15784000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140439246</v>
      </c>
      <c r="F60" s="264">
        <f t="shared" si="14"/>
        <v>207973554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207973554</v>
      </c>
      <c r="Y60" s="264">
        <f t="shared" si="14"/>
        <v>-207973554</v>
      </c>
      <c r="Z60" s="337">
        <f>+IF(X60&lt;&gt;0,+(Y60/X60)*100,0)</f>
        <v>-100</v>
      </c>
      <c r="AA60" s="232">
        <f>+AA57+AA54+AA51+AA40+AA37+AA34+AA22+AA5</f>
        <v>207973554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2017-07-27T11:48:30Z</dcterms:created>
  <dcterms:modified xsi:type="dcterms:W3CDTF">2017-07-27T11:48:33Z</dcterms:modified>
  <cp:category/>
  <cp:version/>
  <cp:contentType/>
  <cp:contentStatus/>
</cp:coreProperties>
</file>