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<sst xmlns="http://schemas.openxmlformats.org/spreadsheetml/2006/main" count="857" uniqueCount="303">
  <si>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Limpopo: Polokwane(LIM354) - Table C1 Schedule Quarterly Budget Statement Summary for 4th Quarter ended 30 June 2016 (Figures Finalised as at 2016/08/02)</t>
  </si>
  <si>
    <t>Description</t>
  </si>
  <si>
    <t>2014/15</t>
  </si>
  <si>
    <t>2015/16</t>
  </si>
  <si>
    <t>Budget year 2015/16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</si>
  <si>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</si>
  <si>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</si>
  <si>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</si>
  <si>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</si>
  <si>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</si>
  <si>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</si>
  <si>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</si>
  <si>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</si>
  <si>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</si>
  <si>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</si>
  <si>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</si>
  <si>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</si>
  <si>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</si>
  <si>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</si>
  <si>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</si>
  <si>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</si>
  <si>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</si>
  <si>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</si>
  <si>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</si>
  <si>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</si>
  <si>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</si>
  <si>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</si>
  <si>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</si>
  <si>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</si>
  <si>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</si>
  <si>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</si>
  <si>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</si>
  <si>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</si>
  <si>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</si>
  <si>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</si>
  <si>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</si>
  <si>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</si>
  <si>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</si>
  <si>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</si>
  <si>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</si>
  <si>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</si>
  <si>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</si>
  <si>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</si>
  <si>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</si>
  <si>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</si>
  <si>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</si>
  <si>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</si>
  <si>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</si>
  <si>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</si>
  <si>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</si>
  <si>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</si>
  <si>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</si>
  <si>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</si>
  <si>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</si>
  <si>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</si>
  <si>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</si>
  <si>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</si>
  <si>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</si>
  <si>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</si>
  <si>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</si>
  <si>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</si>
  <si>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</si>
  <si>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</si>
  <si>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</si>
  <si>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</si>
  <si>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</si>
  <si>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</si>
  <si>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</si>
  <si>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</si>
  <si>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</si>
  <si>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Limpopo: Polokwane(LIM354) - Table C2 Quarterly Budget Statement - Financial Performance (standard classification) for 4th Quarter ended 30 June 2016 (Figures Finalised as at 2016/08/02)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</si>
  <si>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</si>
  <si>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</si>
  <si>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</si>
  <si>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</si>
  <si>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</si>
  <si>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</si>
  <si>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</si>
  <si>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</si>
  <si>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</si>
  <si>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</si>
  <si>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</si>
  <si>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</si>
  <si>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</si>
  <si>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</si>
  <si>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</si>
  <si>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</si>
  <si>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</si>
  <si>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</si>
  <si>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</si>
  <si>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</si>
  <si>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</si>
  <si>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</si>
  <si>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</si>
  <si>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</si>
  <si>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</si>
  <si>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</si>
  <si>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</si>
  <si>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</si>
  <si>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</si>
  <si>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Limpopo: Polokwane(LIM354) - Table C4 Quarterly Budget Statement - Financial Performance (revenue and expenditure) for 4th Quarter ended 30 June 2016 (Figures Finalised as at 2016/08/02)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</si>
  <si>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</si>
  <si>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</si>
  <si>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</si>
  <si>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</si>
  <si>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</si>
  <si>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</si>
  <si>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</si>
  <si>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</si>
  <si>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</si>
  <si>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</si>
  <si>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</si>
  <si>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</si>
  <si>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</si>
  <si>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</si>
  <si>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</si>
  <si>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</si>
  <si>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</si>
  <si>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</si>
  <si>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</si>
  <si>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</si>
  <si>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</si>
  <si>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</si>
  <si>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</si>
  <si>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</si>
  <si>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</si>
  <si>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</si>
  <si>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</si>
  <si>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</si>
  <si>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Limpopo: Polokwane(LIM354) - Table C5 Quarterly Budget Statement - Capital Expenditure by Standard Classification and Funding for 4th Quarter ended 30 June 2016 (Figures Finalised as at 2016/08/02)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</si>
  <si>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</si>
  <si>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</si>
  <si>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</si>
  <si>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</si>
  <si>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</si>
  <si>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</si>
  <si>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</si>
  <si>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</si>
  <si>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</si>
  <si>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</si>
  <si>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Limpopo: Polokwane(LIM354) - Table C6 Quarterly Budget Statement - Financial Position for 4th Quarter ended 30 June 2016 (Figures Finalised as at 2016/08/02)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</si>
  <si>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</si>
  <si>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</si>
  <si>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</si>
  <si>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</si>
  <si>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</si>
  <si>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</si>
  <si>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</si>
  <si>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</si>
  <si>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</si>
  <si>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</si>
  <si>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</si>
  <si>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</si>
  <si>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</si>
  <si>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</si>
  <si>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</si>
  <si>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</si>
  <si>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</si>
  <si>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</si>
  <si>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</si>
  <si>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</si>
  <si>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</si>
  <si>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</si>
  <si>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</si>
  <si>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</si>
  <si>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</si>
  <si>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</si>
  <si>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</si>
  <si>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</si>
  <si>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</si>
  <si>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</si>
  <si>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</si>
  <si>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</si>
  <si>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</si>
  <si>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Limpopo: Polokwane(LIM354) - Table C7 Quarterly Budget Statement - Cash Flows for 4th Quarter ended 30 June 2016 (Figures Finalised as at 2016/08/02)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</si>
  <si>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</si>
  <si>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</si>
  <si>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</si>
  <si>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</si>
  <si>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</si>
  <si>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</si>
  <si>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</si>
  <si>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</si>
  <si>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</si>
  <si>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</si>
  <si>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</si>
  <si>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</si>
  <si>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</si>
  <si>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</si>
  <si>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</si>
  <si>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</si>
  <si>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</si>
  <si>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</si>
  <si>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</si>
  <si>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</si>
  <si>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</si>
  <si>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</si>
  <si>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</si>
  <si>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</si>
  <si>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</si>
  <si>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</si>
  <si>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</si>
  <si>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Limpopo: Polokwane(LIM354) - Table C9 Quarterly Budget Statement - Capital Expenditure by Asset Clas for 4th Quarter ended 30 June 2016 (Figures Finalised as at 2016/08/02)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</si>
  <si>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</si>
  <si>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</si>
  <si>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</si>
  <si>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</si>
  <si>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</si>
  <si>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</si>
  <si>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</si>
  <si>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</si>
  <si>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</si>
  <si>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</si>
  <si>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</si>
  <si>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</si>
  <si>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</si>
  <si>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</si>
  <si>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</si>
  <si>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</si>
  <si>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</si>
  <si>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</si>
  <si>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</si>
  <si>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</si>
  <si>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</si>
  <si>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</si>
  <si>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</si>
  <si>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</si>
  <si>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Limpopo: Polokwane(LIM354) - Table SC13a Quarterly Budget Statement - Capital Expenditure on New Assets by Asset Class for 4th Quarter ended 30 June 2016 (Figures Finalised as at 2016/08/02)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</si>
  <si>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</si>
  <si>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</si>
  <si>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</si>
  <si>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</si>
  <si>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</si>
  <si>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</si>
  <si>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</si>
  <si>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</si>
  <si>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</si>
  <si>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</si>
  <si>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</si>
  <si>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</si>
  <si>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</si>
  <si>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</si>
  <si>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</si>
  <si>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</si>
  <si>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</si>
  <si>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</si>
  <si>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</si>
  <si>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</si>
  <si>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</si>
  <si>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</si>
  <si>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</si>
  <si>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</si>
  <si>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</si>
  <si>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</si>
  <si>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</si>
  <si>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</si>
  <si>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</si>
  <si>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</si>
  <si>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</si>
  <si>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</si>
  <si>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</si>
  <si>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</si>
  <si>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</si>
  <si>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Limpopo: Polokwane(LIM354) - Table SC13B Quarterly Budget Statement - Capital Expenditure on Renewal of existing assets by Asset Class for 4th Quarter ended 30 June 2016 (Figures Finalised as at 2016/08/02)</t>
  </si>
  <si>
    <t>Capital Expenditure on Renewal of Existing Assets by Asset Class/Sub-class</t>
  </si>
  <si>
    <t>Total Capital Expenditure on Renewal of Existing Assets</t>
  </si>
  <si>
    <t>Limpopo: Polokwane(LIM354) - Table SC13C Quarterly Budget Statement - Repairs and Maintenance Expenditure by Asset Class for 4th Quarter ended 30 June 2016 (Figures Finalised as at 2016/08/02)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</si>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</sst>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255730049</v>
      </c>
      <c r="C5" s="19">
        <v>0</v>
      </c>
      <c r="D5" s="59">
        <v>332477244</v>
      </c>
      <c r="E5" s="60">
        <v>314000000</v>
      </c>
      <c r="F5" s="60">
        <v>23388896</v>
      </c>
      <c r="G5" s="60">
        <v>24495875</v>
      </c>
      <c r="H5" s="60">
        <v>24417765</v>
      </c>
      <c r="I5" s="60">
        <v>72302536</v>
      </c>
      <c r="J5" s="60">
        <v>24407369</v>
      </c>
      <c r="K5" s="60">
        <v>24409993</v>
      </c>
      <c r="L5" s="60">
        <v>24380207</v>
      </c>
      <c r="M5" s="60">
        <v>73197569</v>
      </c>
      <c r="N5" s="60">
        <v>24464577</v>
      </c>
      <c r="O5" s="60">
        <v>24265939</v>
      </c>
      <c r="P5" s="60">
        <v>24287640</v>
      </c>
      <c r="Q5" s="60">
        <v>73018156</v>
      </c>
      <c r="R5" s="60">
        <v>24394833</v>
      </c>
      <c r="S5" s="60">
        <v>24673387</v>
      </c>
      <c r="T5" s="60">
        <v>13435022</v>
      </c>
      <c r="U5" s="60">
        <v>62503242</v>
      </c>
      <c r="V5" s="60">
        <v>281021503</v>
      </c>
      <c r="W5" s="60">
        <v>332477242</v>
      </c>
      <c r="X5" s="60">
        <v>-51455739</v>
      </c>
      <c r="Y5" s="61">
        <v>-15.48</v>
      </c>
      <c r="Z5" s="62">
        <v>314000000</v>
      </c>
    </row>
    <row r="6" spans="1:26" ht="13.5">
      <c r="A6" s="58" t="s">
        <v>32</v>
      </c>
      <c r="B6" s="19">
        <v>927228856</v>
      </c>
      <c r="C6" s="19">
        <v>0</v>
      </c>
      <c r="D6" s="59">
        <v>1171106021</v>
      </c>
      <c r="E6" s="60">
        <v>1171106021</v>
      </c>
      <c r="F6" s="60">
        <v>106609019</v>
      </c>
      <c r="G6" s="60">
        <v>112757895</v>
      </c>
      <c r="H6" s="60">
        <v>74506579</v>
      </c>
      <c r="I6" s="60">
        <v>293873493</v>
      </c>
      <c r="J6" s="60">
        <v>92331511</v>
      </c>
      <c r="K6" s="60">
        <v>106258297</v>
      </c>
      <c r="L6" s="60">
        <v>115421165</v>
      </c>
      <c r="M6" s="60">
        <v>314010973</v>
      </c>
      <c r="N6" s="60">
        <v>84643172</v>
      </c>
      <c r="O6" s="60">
        <v>78464317</v>
      </c>
      <c r="P6" s="60">
        <v>100991743</v>
      </c>
      <c r="Q6" s="60">
        <v>264099232</v>
      </c>
      <c r="R6" s="60">
        <v>88237934</v>
      </c>
      <c r="S6" s="60">
        <v>108077757</v>
      </c>
      <c r="T6" s="60">
        <v>96488987</v>
      </c>
      <c r="U6" s="60">
        <v>292804678</v>
      </c>
      <c r="V6" s="60">
        <v>1164788376</v>
      </c>
      <c r="W6" s="60">
        <v>1171106024</v>
      </c>
      <c r="X6" s="60">
        <v>-6317648</v>
      </c>
      <c r="Y6" s="61">
        <v>-0.54</v>
      </c>
      <c r="Z6" s="62">
        <v>1171106021</v>
      </c>
    </row>
    <row r="7" spans="1:26" ht="13.5">
      <c r="A7" s="58" t="s">
        <v>33</v>
      </c>
      <c r="B7" s="19">
        <v>35720658</v>
      </c>
      <c r="C7" s="19">
        <v>0</v>
      </c>
      <c r="D7" s="59">
        <v>31000000</v>
      </c>
      <c r="E7" s="60">
        <v>37000000</v>
      </c>
      <c r="F7" s="60">
        <v>253474</v>
      </c>
      <c r="G7" s="60">
        <v>2362127</v>
      </c>
      <c r="H7" s="60">
        <v>1022900</v>
      </c>
      <c r="I7" s="60">
        <v>3638501</v>
      </c>
      <c r="J7" s="60">
        <v>5722511</v>
      </c>
      <c r="K7" s="60">
        <v>1577595</v>
      </c>
      <c r="L7" s="60">
        <v>1646451</v>
      </c>
      <c r="M7" s="60">
        <v>8946557</v>
      </c>
      <c r="N7" s="60">
        <v>1310693</v>
      </c>
      <c r="O7" s="60">
        <v>3474541</v>
      </c>
      <c r="P7" s="60">
        <v>1412709</v>
      </c>
      <c r="Q7" s="60">
        <v>6197943</v>
      </c>
      <c r="R7" s="60">
        <v>1750504</v>
      </c>
      <c r="S7" s="60">
        <v>3505556</v>
      </c>
      <c r="T7" s="60">
        <v>3553701</v>
      </c>
      <c r="U7" s="60">
        <v>8809761</v>
      </c>
      <c r="V7" s="60">
        <v>27592762</v>
      </c>
      <c r="W7" s="60">
        <v>30999999</v>
      </c>
      <c r="X7" s="60">
        <v>-3407237</v>
      </c>
      <c r="Y7" s="61">
        <v>-10.99</v>
      </c>
      <c r="Z7" s="62">
        <v>37000000</v>
      </c>
    </row>
    <row r="8" spans="1:26" ht="13.5">
      <c r="A8" s="58" t="s">
        <v>34</v>
      </c>
      <c r="B8" s="19">
        <v>547555480</v>
      </c>
      <c r="C8" s="19">
        <v>0</v>
      </c>
      <c r="D8" s="59">
        <v>678860000</v>
      </c>
      <c r="E8" s="60">
        <v>586860000</v>
      </c>
      <c r="F8" s="60">
        <v>222803000</v>
      </c>
      <c r="G8" s="60">
        <v>1806000</v>
      </c>
      <c r="H8" s="60">
        <v>0</v>
      </c>
      <c r="I8" s="60">
        <v>224609000</v>
      </c>
      <c r="J8" s="60">
        <v>0</v>
      </c>
      <c r="K8" s="60">
        <v>19619000</v>
      </c>
      <c r="L8" s="60">
        <v>0</v>
      </c>
      <c r="M8" s="60">
        <v>19619000</v>
      </c>
      <c r="N8" s="60">
        <v>2750000</v>
      </c>
      <c r="O8" s="60">
        <v>1355000</v>
      </c>
      <c r="P8" s="60">
        <v>286583000</v>
      </c>
      <c r="Q8" s="60">
        <v>290688000</v>
      </c>
      <c r="R8" s="60">
        <v>0</v>
      </c>
      <c r="S8" s="60">
        <v>0</v>
      </c>
      <c r="T8" s="60">
        <v>44860332</v>
      </c>
      <c r="U8" s="60">
        <v>44860332</v>
      </c>
      <c r="V8" s="60">
        <v>579776332</v>
      </c>
      <c r="W8" s="60">
        <v>678860001</v>
      </c>
      <c r="X8" s="60">
        <v>-99083669</v>
      </c>
      <c r="Y8" s="61">
        <v>-14.6</v>
      </c>
      <c r="Z8" s="62">
        <v>586860000</v>
      </c>
    </row>
    <row r="9" spans="1:26" ht="13.5">
      <c r="A9" s="58" t="s">
        <v>35</v>
      </c>
      <c r="B9" s="19">
        <v>216038211</v>
      </c>
      <c r="C9" s="19">
        <v>0</v>
      </c>
      <c r="D9" s="59">
        <v>191019734</v>
      </c>
      <c r="E9" s="60">
        <v>145019110</v>
      </c>
      <c r="F9" s="60">
        <v>9222313</v>
      </c>
      <c r="G9" s="60">
        <v>9403430</v>
      </c>
      <c r="H9" s="60">
        <v>8503795</v>
      </c>
      <c r="I9" s="60">
        <v>27129538</v>
      </c>
      <c r="J9" s="60">
        <v>7575830</v>
      </c>
      <c r="K9" s="60">
        <v>7054631</v>
      </c>
      <c r="L9" s="60">
        <v>13171678</v>
      </c>
      <c r="M9" s="60">
        <v>27802139</v>
      </c>
      <c r="N9" s="60">
        <v>8269943</v>
      </c>
      <c r="O9" s="60">
        <v>7434103</v>
      </c>
      <c r="P9" s="60">
        <v>9095656</v>
      </c>
      <c r="Q9" s="60">
        <v>24799702</v>
      </c>
      <c r="R9" s="60">
        <v>7359220</v>
      </c>
      <c r="S9" s="60">
        <v>7616097</v>
      </c>
      <c r="T9" s="60">
        <v>19658095</v>
      </c>
      <c r="U9" s="60">
        <v>34633412</v>
      </c>
      <c r="V9" s="60">
        <v>114364791</v>
      </c>
      <c r="W9" s="60">
        <v>191019741</v>
      </c>
      <c r="X9" s="60">
        <v>-76654950</v>
      </c>
      <c r="Y9" s="61">
        <v>-40.13</v>
      </c>
      <c r="Z9" s="62">
        <v>145019110</v>
      </c>
    </row>
    <row r="10" spans="1:26" ht="25.5">
      <c r="A10" s="63" t="s">
        <v>278</v>
      </c>
      <c r="B10" s="64">
        <f>SUM(B5:B9)</f>
        <v>1982273254</v>
      </c>
      <c r="C10" s="64">
        <f>SUM(C5:C9)</f>
        <v>0</v>
      </c>
      <c r="D10" s="65">
        <f aca="true" t="shared" si="0" ref="D10:Z10">SUM(D5:D9)</f>
        <v>2404462999</v>
      </c>
      <c r="E10" s="66">
        <f t="shared" si="0"/>
        <v>2253985131</v>
      </c>
      <c r="F10" s="66">
        <f t="shared" si="0"/>
        <v>362276702</v>
      </c>
      <c r="G10" s="66">
        <f t="shared" si="0"/>
        <v>150825327</v>
      </c>
      <c r="H10" s="66">
        <f t="shared" si="0"/>
        <v>108451039</v>
      </c>
      <c r="I10" s="66">
        <f t="shared" si="0"/>
        <v>621553068</v>
      </c>
      <c r="J10" s="66">
        <f t="shared" si="0"/>
        <v>130037221</v>
      </c>
      <c r="K10" s="66">
        <f t="shared" si="0"/>
        <v>158919516</v>
      </c>
      <c r="L10" s="66">
        <f t="shared" si="0"/>
        <v>154619501</v>
      </c>
      <c r="M10" s="66">
        <f t="shared" si="0"/>
        <v>443576238</v>
      </c>
      <c r="N10" s="66">
        <f t="shared" si="0"/>
        <v>121438385</v>
      </c>
      <c r="O10" s="66">
        <f t="shared" si="0"/>
        <v>114993900</v>
      </c>
      <c r="P10" s="66">
        <f t="shared" si="0"/>
        <v>422370748</v>
      </c>
      <c r="Q10" s="66">
        <f t="shared" si="0"/>
        <v>658803033</v>
      </c>
      <c r="R10" s="66">
        <f t="shared" si="0"/>
        <v>121742491</v>
      </c>
      <c r="S10" s="66">
        <f t="shared" si="0"/>
        <v>143872797</v>
      </c>
      <c r="T10" s="66">
        <f t="shared" si="0"/>
        <v>177996137</v>
      </c>
      <c r="U10" s="66">
        <f t="shared" si="0"/>
        <v>443611425</v>
      </c>
      <c r="V10" s="66">
        <f t="shared" si="0"/>
        <v>2167543764</v>
      </c>
      <c r="W10" s="66">
        <f t="shared" si="0"/>
        <v>2404463007</v>
      </c>
      <c r="X10" s="66">
        <f t="shared" si="0"/>
        <v>-236919243</v>
      </c>
      <c r="Y10" s="67">
        <f>+IF(W10&lt;&gt;0,(X10/W10)*100,0)</f>
        <v>-9.853312041410833</v>
      </c>
      <c r="Z10" s="68">
        <f t="shared" si="0"/>
        <v>2253985131</v>
      </c>
    </row>
    <row r="11" spans="1:26" ht="13.5">
      <c r="A11" s="58" t="s">
        <v>37</v>
      </c>
      <c r="B11" s="19">
        <v>525233221</v>
      </c>
      <c r="C11" s="19">
        <v>0</v>
      </c>
      <c r="D11" s="59">
        <v>571451009</v>
      </c>
      <c r="E11" s="60">
        <v>571431009</v>
      </c>
      <c r="F11" s="60">
        <v>42199357</v>
      </c>
      <c r="G11" s="60">
        <v>42498578</v>
      </c>
      <c r="H11" s="60">
        <v>43132637</v>
      </c>
      <c r="I11" s="60">
        <v>127830572</v>
      </c>
      <c r="J11" s="60">
        <v>54054562</v>
      </c>
      <c r="K11" s="60">
        <v>46546985</v>
      </c>
      <c r="L11" s="60">
        <v>47928975</v>
      </c>
      <c r="M11" s="60">
        <v>148530522</v>
      </c>
      <c r="N11" s="60">
        <v>47853809</v>
      </c>
      <c r="O11" s="60">
        <v>45096127</v>
      </c>
      <c r="P11" s="60">
        <v>47785560</v>
      </c>
      <c r="Q11" s="60">
        <v>140735496</v>
      </c>
      <c r="R11" s="60">
        <v>48430918</v>
      </c>
      <c r="S11" s="60">
        <v>47215197</v>
      </c>
      <c r="T11" s="60">
        <v>47573442</v>
      </c>
      <c r="U11" s="60">
        <v>143219557</v>
      </c>
      <c r="V11" s="60">
        <v>560316147</v>
      </c>
      <c r="W11" s="60">
        <v>571451011</v>
      </c>
      <c r="X11" s="60">
        <v>-11134864</v>
      </c>
      <c r="Y11" s="61">
        <v>-1.95</v>
      </c>
      <c r="Z11" s="62">
        <v>571431009</v>
      </c>
    </row>
    <row r="12" spans="1:26" ht="13.5">
      <c r="A12" s="58" t="s">
        <v>38</v>
      </c>
      <c r="B12" s="19">
        <v>25405636</v>
      </c>
      <c r="C12" s="19">
        <v>0</v>
      </c>
      <c r="D12" s="59">
        <v>25779550</v>
      </c>
      <c r="E12" s="60">
        <v>25779550</v>
      </c>
      <c r="F12" s="60">
        <v>1989525</v>
      </c>
      <c r="G12" s="60">
        <v>1945475</v>
      </c>
      <c r="H12" s="60">
        <v>2575458</v>
      </c>
      <c r="I12" s="60">
        <v>6510458</v>
      </c>
      <c r="J12" s="60">
        <v>2199796</v>
      </c>
      <c r="K12" s="60">
        <v>2175960</v>
      </c>
      <c r="L12" s="60">
        <v>2098674</v>
      </c>
      <c r="M12" s="60">
        <v>6474430</v>
      </c>
      <c r="N12" s="60">
        <v>3004536</v>
      </c>
      <c r="O12" s="60">
        <v>2322984</v>
      </c>
      <c r="P12" s="60">
        <v>2322984</v>
      </c>
      <c r="Q12" s="60">
        <v>7650504</v>
      </c>
      <c r="R12" s="60">
        <v>2235300</v>
      </c>
      <c r="S12" s="60">
        <v>2235300</v>
      </c>
      <c r="T12" s="60">
        <v>2708130</v>
      </c>
      <c r="U12" s="60">
        <v>7178730</v>
      </c>
      <c r="V12" s="60">
        <v>27814122</v>
      </c>
      <c r="W12" s="60">
        <v>25779550</v>
      </c>
      <c r="X12" s="60">
        <v>2034572</v>
      </c>
      <c r="Y12" s="61">
        <v>7.89</v>
      </c>
      <c r="Z12" s="62">
        <v>25779550</v>
      </c>
    </row>
    <row r="13" spans="1:26" ht="13.5">
      <c r="A13" s="58" t="s">
        <v>279</v>
      </c>
      <c r="B13" s="19">
        <v>552486790</v>
      </c>
      <c r="C13" s="19">
        <v>0</v>
      </c>
      <c r="D13" s="59">
        <v>205000000</v>
      </c>
      <c r="E13" s="60">
        <v>205000000</v>
      </c>
      <c r="F13" s="60">
        <v>17083333</v>
      </c>
      <c r="G13" s="60">
        <v>17083333</v>
      </c>
      <c r="H13" s="60">
        <v>17083333</v>
      </c>
      <c r="I13" s="60">
        <v>51249999</v>
      </c>
      <c r="J13" s="60">
        <v>17083333</v>
      </c>
      <c r="K13" s="60">
        <v>17083333</v>
      </c>
      <c r="L13" s="60">
        <v>17083333</v>
      </c>
      <c r="M13" s="60">
        <v>51249999</v>
      </c>
      <c r="N13" s="60">
        <v>17083333</v>
      </c>
      <c r="O13" s="60">
        <v>17083333</v>
      </c>
      <c r="P13" s="60">
        <v>17083333</v>
      </c>
      <c r="Q13" s="60">
        <v>51249999</v>
      </c>
      <c r="R13" s="60">
        <v>17083333</v>
      </c>
      <c r="S13" s="60">
        <v>17083333</v>
      </c>
      <c r="T13" s="60">
        <v>17083333</v>
      </c>
      <c r="U13" s="60">
        <v>51249999</v>
      </c>
      <c r="V13" s="60">
        <v>204999996</v>
      </c>
      <c r="W13" s="60">
        <v>204999997</v>
      </c>
      <c r="X13" s="60">
        <v>-1</v>
      </c>
      <c r="Y13" s="61">
        <v>0</v>
      </c>
      <c r="Z13" s="62">
        <v>205000000</v>
      </c>
    </row>
    <row r="14" spans="1:26" ht="13.5">
      <c r="A14" s="58" t="s">
        <v>40</v>
      </c>
      <c r="B14" s="19">
        <v>40503255</v>
      </c>
      <c r="C14" s="19">
        <v>0</v>
      </c>
      <c r="D14" s="59">
        <v>37000000</v>
      </c>
      <c r="E14" s="60">
        <v>37000000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11487311</v>
      </c>
      <c r="M14" s="60">
        <v>11487311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23042</v>
      </c>
      <c r="T14" s="60">
        <v>12364716</v>
      </c>
      <c r="U14" s="60">
        <v>12387758</v>
      </c>
      <c r="V14" s="60">
        <v>23875069</v>
      </c>
      <c r="W14" s="60">
        <v>37000000</v>
      </c>
      <c r="X14" s="60">
        <v>-13124931</v>
      </c>
      <c r="Y14" s="61">
        <v>-35.47</v>
      </c>
      <c r="Z14" s="62">
        <v>37000000</v>
      </c>
    </row>
    <row r="15" spans="1:26" ht="13.5">
      <c r="A15" s="58" t="s">
        <v>41</v>
      </c>
      <c r="B15" s="19">
        <v>838565357</v>
      </c>
      <c r="C15" s="19">
        <v>0</v>
      </c>
      <c r="D15" s="59">
        <v>944520394</v>
      </c>
      <c r="E15" s="60">
        <v>956852556</v>
      </c>
      <c r="F15" s="60">
        <v>87863440</v>
      </c>
      <c r="G15" s="60">
        <v>97743356</v>
      </c>
      <c r="H15" s="60">
        <v>80157384</v>
      </c>
      <c r="I15" s="60">
        <v>265764180</v>
      </c>
      <c r="J15" s="60">
        <v>70944244</v>
      </c>
      <c r="K15" s="60">
        <v>67287384</v>
      </c>
      <c r="L15" s="60">
        <v>48802242</v>
      </c>
      <c r="M15" s="60">
        <v>187033870</v>
      </c>
      <c r="N15" s="60">
        <v>80173396</v>
      </c>
      <c r="O15" s="60">
        <v>77825859</v>
      </c>
      <c r="P15" s="60">
        <v>71904328</v>
      </c>
      <c r="Q15" s="60">
        <v>229903583</v>
      </c>
      <c r="R15" s="60">
        <v>68190512</v>
      </c>
      <c r="S15" s="60">
        <v>52683931</v>
      </c>
      <c r="T15" s="60">
        <v>107969041</v>
      </c>
      <c r="U15" s="60">
        <v>228843484</v>
      </c>
      <c r="V15" s="60">
        <v>911545117</v>
      </c>
      <c r="W15" s="60">
        <v>944520394</v>
      </c>
      <c r="X15" s="60">
        <v>-32975277</v>
      </c>
      <c r="Y15" s="61">
        <v>-3.49</v>
      </c>
      <c r="Z15" s="62">
        <v>956852556</v>
      </c>
    </row>
    <row r="16" spans="1:26" ht="13.5">
      <c r="A16" s="69" t="s">
        <v>42</v>
      </c>
      <c r="B16" s="19">
        <v>240000</v>
      </c>
      <c r="C16" s="19">
        <v>0</v>
      </c>
      <c r="D16" s="59">
        <v>6480000</v>
      </c>
      <c r="E16" s="60">
        <v>17180000</v>
      </c>
      <c r="F16" s="60">
        <v>3020000</v>
      </c>
      <c r="G16" s="60">
        <v>20000</v>
      </c>
      <c r="H16" s="60">
        <v>20000</v>
      </c>
      <c r="I16" s="60">
        <v>3060000</v>
      </c>
      <c r="J16" s="60">
        <v>1520000</v>
      </c>
      <c r="K16" s="60">
        <v>1520000</v>
      </c>
      <c r="L16" s="60">
        <v>20000</v>
      </c>
      <c r="M16" s="60">
        <v>3060000</v>
      </c>
      <c r="N16" s="60">
        <v>0</v>
      </c>
      <c r="O16" s="60">
        <v>80000</v>
      </c>
      <c r="P16" s="60">
        <v>4740000</v>
      </c>
      <c r="Q16" s="60">
        <v>4820000</v>
      </c>
      <c r="R16" s="60">
        <v>40000</v>
      </c>
      <c r="S16" s="60">
        <v>3040000</v>
      </c>
      <c r="T16" s="60">
        <v>3160000</v>
      </c>
      <c r="U16" s="60">
        <v>6240000</v>
      </c>
      <c r="V16" s="60">
        <v>17180000</v>
      </c>
      <c r="W16" s="60">
        <v>6480000</v>
      </c>
      <c r="X16" s="60">
        <v>10700000</v>
      </c>
      <c r="Y16" s="61">
        <v>165.12</v>
      </c>
      <c r="Z16" s="62">
        <v>17180000</v>
      </c>
    </row>
    <row r="17" spans="1:26" ht="13.5">
      <c r="A17" s="58" t="s">
        <v>43</v>
      </c>
      <c r="B17" s="19">
        <v>669031512</v>
      </c>
      <c r="C17" s="19">
        <v>0</v>
      </c>
      <c r="D17" s="59">
        <v>498329047</v>
      </c>
      <c r="E17" s="60">
        <v>508725641</v>
      </c>
      <c r="F17" s="60">
        <v>36062341</v>
      </c>
      <c r="G17" s="60">
        <v>35861355</v>
      </c>
      <c r="H17" s="60">
        <v>37192193</v>
      </c>
      <c r="I17" s="60">
        <v>109115889</v>
      </c>
      <c r="J17" s="60">
        <v>51852254</v>
      </c>
      <c r="K17" s="60">
        <v>36463905</v>
      </c>
      <c r="L17" s="60">
        <v>49250028</v>
      </c>
      <c r="M17" s="60">
        <v>137566187</v>
      </c>
      <c r="N17" s="60">
        <v>33521769</v>
      </c>
      <c r="O17" s="60">
        <v>43367214</v>
      </c>
      <c r="P17" s="60">
        <v>45752213</v>
      </c>
      <c r="Q17" s="60">
        <v>122641196</v>
      </c>
      <c r="R17" s="60">
        <v>54163253</v>
      </c>
      <c r="S17" s="60">
        <v>37366646</v>
      </c>
      <c r="T17" s="60">
        <v>73549474</v>
      </c>
      <c r="U17" s="60">
        <v>165079373</v>
      </c>
      <c r="V17" s="60">
        <v>534402645</v>
      </c>
      <c r="W17" s="60">
        <v>498329052</v>
      </c>
      <c r="X17" s="60">
        <v>36073593</v>
      </c>
      <c r="Y17" s="61">
        <v>7.24</v>
      </c>
      <c r="Z17" s="62">
        <v>508725641</v>
      </c>
    </row>
    <row r="18" spans="1:26" ht="13.5">
      <c r="A18" s="70" t="s">
        <v>44</v>
      </c>
      <c r="B18" s="71">
        <f>SUM(B11:B17)</f>
        <v>2651465771</v>
      </c>
      <c r="C18" s="71">
        <f>SUM(C11:C17)</f>
        <v>0</v>
      </c>
      <c r="D18" s="72">
        <f aca="true" t="shared" si="1" ref="D18:Z18">SUM(D11:D17)</f>
        <v>2288560000</v>
      </c>
      <c r="E18" s="73">
        <f t="shared" si="1"/>
        <v>2321968756</v>
      </c>
      <c r="F18" s="73">
        <f t="shared" si="1"/>
        <v>188217996</v>
      </c>
      <c r="G18" s="73">
        <f t="shared" si="1"/>
        <v>195152097</v>
      </c>
      <c r="H18" s="73">
        <f t="shared" si="1"/>
        <v>180161005</v>
      </c>
      <c r="I18" s="73">
        <f t="shared" si="1"/>
        <v>563531098</v>
      </c>
      <c r="J18" s="73">
        <f t="shared" si="1"/>
        <v>197654189</v>
      </c>
      <c r="K18" s="73">
        <f t="shared" si="1"/>
        <v>171077567</v>
      </c>
      <c r="L18" s="73">
        <f t="shared" si="1"/>
        <v>176670563</v>
      </c>
      <c r="M18" s="73">
        <f t="shared" si="1"/>
        <v>545402319</v>
      </c>
      <c r="N18" s="73">
        <f t="shared" si="1"/>
        <v>181636843</v>
      </c>
      <c r="O18" s="73">
        <f t="shared" si="1"/>
        <v>185775517</v>
      </c>
      <c r="P18" s="73">
        <f t="shared" si="1"/>
        <v>189588418</v>
      </c>
      <c r="Q18" s="73">
        <f t="shared" si="1"/>
        <v>557000778</v>
      </c>
      <c r="R18" s="73">
        <f t="shared" si="1"/>
        <v>190143316</v>
      </c>
      <c r="S18" s="73">
        <f t="shared" si="1"/>
        <v>159647449</v>
      </c>
      <c r="T18" s="73">
        <f t="shared" si="1"/>
        <v>264408136</v>
      </c>
      <c r="U18" s="73">
        <f t="shared" si="1"/>
        <v>614198901</v>
      </c>
      <c r="V18" s="73">
        <f t="shared" si="1"/>
        <v>2280133096</v>
      </c>
      <c r="W18" s="73">
        <f t="shared" si="1"/>
        <v>2288560004</v>
      </c>
      <c r="X18" s="73">
        <f t="shared" si="1"/>
        <v>-8426908</v>
      </c>
      <c r="Y18" s="67">
        <f>+IF(W18&lt;&gt;0,(X18/W18)*100,0)</f>
        <v>-0.36821879195962737</v>
      </c>
      <c r="Z18" s="74">
        <f t="shared" si="1"/>
        <v>2321968756</v>
      </c>
    </row>
    <row r="19" spans="1:26" ht="13.5">
      <c r="A19" s="70" t="s">
        <v>45</v>
      </c>
      <c r="B19" s="75">
        <f>+B10-B18</f>
        <v>-669192517</v>
      </c>
      <c r="C19" s="75">
        <f>+C10-C18</f>
        <v>0</v>
      </c>
      <c r="D19" s="76">
        <f aca="true" t="shared" si="2" ref="D19:Z19">+D10-D18</f>
        <v>115902999</v>
      </c>
      <c r="E19" s="77">
        <f t="shared" si="2"/>
        <v>-67983625</v>
      </c>
      <c r="F19" s="77">
        <f t="shared" si="2"/>
        <v>174058706</v>
      </c>
      <c r="G19" s="77">
        <f t="shared" si="2"/>
        <v>-44326770</v>
      </c>
      <c r="H19" s="77">
        <f t="shared" si="2"/>
        <v>-71709966</v>
      </c>
      <c r="I19" s="77">
        <f t="shared" si="2"/>
        <v>58021970</v>
      </c>
      <c r="J19" s="77">
        <f t="shared" si="2"/>
        <v>-67616968</v>
      </c>
      <c r="K19" s="77">
        <f t="shared" si="2"/>
        <v>-12158051</v>
      </c>
      <c r="L19" s="77">
        <f t="shared" si="2"/>
        <v>-22051062</v>
      </c>
      <c r="M19" s="77">
        <f t="shared" si="2"/>
        <v>-101826081</v>
      </c>
      <c r="N19" s="77">
        <f t="shared" si="2"/>
        <v>-60198458</v>
      </c>
      <c r="O19" s="77">
        <f t="shared" si="2"/>
        <v>-70781617</v>
      </c>
      <c r="P19" s="77">
        <f t="shared" si="2"/>
        <v>232782330</v>
      </c>
      <c r="Q19" s="77">
        <f t="shared" si="2"/>
        <v>101802255</v>
      </c>
      <c r="R19" s="77">
        <f t="shared" si="2"/>
        <v>-68400825</v>
      </c>
      <c r="S19" s="77">
        <f t="shared" si="2"/>
        <v>-15774652</v>
      </c>
      <c r="T19" s="77">
        <f t="shared" si="2"/>
        <v>-86411999</v>
      </c>
      <c r="U19" s="77">
        <f t="shared" si="2"/>
        <v>-170587476</v>
      </c>
      <c r="V19" s="77">
        <f t="shared" si="2"/>
        <v>-112589332</v>
      </c>
      <c r="W19" s="77">
        <f>IF(E10=E18,0,W10-W18)</f>
        <v>115903003</v>
      </c>
      <c r="X19" s="77">
        <f t="shared" si="2"/>
        <v>-228492335</v>
      </c>
      <c r="Y19" s="78">
        <f>+IF(W19&lt;&gt;0,(X19/W19)*100,0)</f>
        <v>-197.14099642439808</v>
      </c>
      <c r="Z19" s="79">
        <f t="shared" si="2"/>
        <v>-67983625</v>
      </c>
    </row>
    <row r="20" spans="1:26" ht="13.5">
      <c r="A20" s="58" t="s">
        <v>46</v>
      </c>
      <c r="B20" s="19">
        <v>555234831</v>
      </c>
      <c r="C20" s="19">
        <v>0</v>
      </c>
      <c r="D20" s="59">
        <v>466288000</v>
      </c>
      <c r="E20" s="60">
        <v>562853657</v>
      </c>
      <c r="F20" s="60">
        <v>157349000</v>
      </c>
      <c r="G20" s="60">
        <v>23840</v>
      </c>
      <c r="H20" s="60">
        <v>22476747</v>
      </c>
      <c r="I20" s="60">
        <v>179849587</v>
      </c>
      <c r="J20" s="60">
        <v>46047000</v>
      </c>
      <c r="K20" s="60">
        <v>9895267</v>
      </c>
      <c r="L20" s="60">
        <v>88890000</v>
      </c>
      <c r="M20" s="60">
        <v>144832267</v>
      </c>
      <c r="N20" s="60">
        <v>0</v>
      </c>
      <c r="O20" s="60">
        <v>0</v>
      </c>
      <c r="P20" s="60">
        <v>206363000</v>
      </c>
      <c r="Q20" s="60">
        <v>206363000</v>
      </c>
      <c r="R20" s="60">
        <v>0</v>
      </c>
      <c r="S20" s="60">
        <v>0</v>
      </c>
      <c r="T20" s="60">
        <v>-58826055</v>
      </c>
      <c r="U20" s="60">
        <v>-58826055</v>
      </c>
      <c r="V20" s="60">
        <v>472218799</v>
      </c>
      <c r="W20" s="60">
        <v>466288000</v>
      </c>
      <c r="X20" s="60">
        <v>5930799</v>
      </c>
      <c r="Y20" s="61">
        <v>1.27</v>
      </c>
      <c r="Z20" s="62">
        <v>562853657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-113957686</v>
      </c>
      <c r="C22" s="86">
        <f>SUM(C19:C21)</f>
        <v>0</v>
      </c>
      <c r="D22" s="87">
        <f aca="true" t="shared" si="3" ref="D22:Z22">SUM(D19:D21)</f>
        <v>582190999</v>
      </c>
      <c r="E22" s="88">
        <f t="shared" si="3"/>
        <v>494870032</v>
      </c>
      <c r="F22" s="88">
        <f t="shared" si="3"/>
        <v>331407706</v>
      </c>
      <c r="G22" s="88">
        <f t="shared" si="3"/>
        <v>-44302930</v>
      </c>
      <c r="H22" s="88">
        <f t="shared" si="3"/>
        <v>-49233219</v>
      </c>
      <c r="I22" s="88">
        <f t="shared" si="3"/>
        <v>237871557</v>
      </c>
      <c r="J22" s="88">
        <f t="shared" si="3"/>
        <v>-21569968</v>
      </c>
      <c r="K22" s="88">
        <f t="shared" si="3"/>
        <v>-2262784</v>
      </c>
      <c r="L22" s="88">
        <f t="shared" si="3"/>
        <v>66838938</v>
      </c>
      <c r="M22" s="88">
        <f t="shared" si="3"/>
        <v>43006186</v>
      </c>
      <c r="N22" s="88">
        <f t="shared" si="3"/>
        <v>-60198458</v>
      </c>
      <c r="O22" s="88">
        <f t="shared" si="3"/>
        <v>-70781617</v>
      </c>
      <c r="P22" s="88">
        <f t="shared" si="3"/>
        <v>439145330</v>
      </c>
      <c r="Q22" s="88">
        <f t="shared" si="3"/>
        <v>308165255</v>
      </c>
      <c r="R22" s="88">
        <f t="shared" si="3"/>
        <v>-68400825</v>
      </c>
      <c r="S22" s="88">
        <f t="shared" si="3"/>
        <v>-15774652</v>
      </c>
      <c r="T22" s="88">
        <f t="shared" si="3"/>
        <v>-145238054</v>
      </c>
      <c r="U22" s="88">
        <f t="shared" si="3"/>
        <v>-229413531</v>
      </c>
      <c r="V22" s="88">
        <f t="shared" si="3"/>
        <v>359629467</v>
      </c>
      <c r="W22" s="88">
        <f t="shared" si="3"/>
        <v>582191003</v>
      </c>
      <c r="X22" s="88">
        <f t="shared" si="3"/>
        <v>-222561536</v>
      </c>
      <c r="Y22" s="89">
        <f>+IF(W22&lt;&gt;0,(X22/W22)*100,0)</f>
        <v>-38.228267845630036</v>
      </c>
      <c r="Z22" s="90">
        <f t="shared" si="3"/>
        <v>494870032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-113957686</v>
      </c>
      <c r="C24" s="75">
        <f>SUM(C22:C23)</f>
        <v>0</v>
      </c>
      <c r="D24" s="76">
        <f aca="true" t="shared" si="4" ref="D24:Z24">SUM(D22:D23)</f>
        <v>582190999</v>
      </c>
      <c r="E24" s="77">
        <f t="shared" si="4"/>
        <v>494870032</v>
      </c>
      <c r="F24" s="77">
        <f t="shared" si="4"/>
        <v>331407706</v>
      </c>
      <c r="G24" s="77">
        <f t="shared" si="4"/>
        <v>-44302930</v>
      </c>
      <c r="H24" s="77">
        <f t="shared" si="4"/>
        <v>-49233219</v>
      </c>
      <c r="I24" s="77">
        <f t="shared" si="4"/>
        <v>237871557</v>
      </c>
      <c r="J24" s="77">
        <f t="shared" si="4"/>
        <v>-21569968</v>
      </c>
      <c r="K24" s="77">
        <f t="shared" si="4"/>
        <v>-2262784</v>
      </c>
      <c r="L24" s="77">
        <f t="shared" si="4"/>
        <v>66838938</v>
      </c>
      <c r="M24" s="77">
        <f t="shared" si="4"/>
        <v>43006186</v>
      </c>
      <c r="N24" s="77">
        <f t="shared" si="4"/>
        <v>-60198458</v>
      </c>
      <c r="O24" s="77">
        <f t="shared" si="4"/>
        <v>-70781617</v>
      </c>
      <c r="P24" s="77">
        <f t="shared" si="4"/>
        <v>439145330</v>
      </c>
      <c r="Q24" s="77">
        <f t="shared" si="4"/>
        <v>308165255</v>
      </c>
      <c r="R24" s="77">
        <f t="shared" si="4"/>
        <v>-68400825</v>
      </c>
      <c r="S24" s="77">
        <f t="shared" si="4"/>
        <v>-15774652</v>
      </c>
      <c r="T24" s="77">
        <f t="shared" si="4"/>
        <v>-145238054</v>
      </c>
      <c r="U24" s="77">
        <f t="shared" si="4"/>
        <v>-229413531</v>
      </c>
      <c r="V24" s="77">
        <f t="shared" si="4"/>
        <v>359629467</v>
      </c>
      <c r="W24" s="77">
        <f t="shared" si="4"/>
        <v>582191003</v>
      </c>
      <c r="X24" s="77">
        <f t="shared" si="4"/>
        <v>-222561536</v>
      </c>
      <c r="Y24" s="78">
        <f>+IF(W24&lt;&gt;0,(X24/W24)*100,0)</f>
        <v>-38.228267845630036</v>
      </c>
      <c r="Z24" s="79">
        <f t="shared" si="4"/>
        <v>494870032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609048378</v>
      </c>
      <c r="C27" s="22">
        <v>0</v>
      </c>
      <c r="D27" s="99">
        <v>580121000</v>
      </c>
      <c r="E27" s="100">
        <v>626285336</v>
      </c>
      <c r="F27" s="100">
        <v>5366150</v>
      </c>
      <c r="G27" s="100">
        <v>15024353</v>
      </c>
      <c r="H27" s="100">
        <v>29542280</v>
      </c>
      <c r="I27" s="100">
        <v>49932783</v>
      </c>
      <c r="J27" s="100">
        <v>28880472</v>
      </c>
      <c r="K27" s="100">
        <v>31444519</v>
      </c>
      <c r="L27" s="100">
        <v>49119021</v>
      </c>
      <c r="M27" s="100">
        <v>109444012</v>
      </c>
      <c r="N27" s="100">
        <v>41168057</v>
      </c>
      <c r="O27" s="100">
        <v>59394644</v>
      </c>
      <c r="P27" s="100">
        <v>59010952</v>
      </c>
      <c r="Q27" s="100">
        <v>159573653</v>
      </c>
      <c r="R27" s="100">
        <v>49739804</v>
      </c>
      <c r="S27" s="100">
        <v>57424447</v>
      </c>
      <c r="T27" s="100">
        <v>120271629</v>
      </c>
      <c r="U27" s="100">
        <v>227435880</v>
      </c>
      <c r="V27" s="100">
        <v>546386328</v>
      </c>
      <c r="W27" s="100">
        <v>626285336</v>
      </c>
      <c r="X27" s="100">
        <v>-79899008</v>
      </c>
      <c r="Y27" s="101">
        <v>-12.76</v>
      </c>
      <c r="Z27" s="102">
        <v>626285336</v>
      </c>
    </row>
    <row r="28" spans="1:26" ht="13.5">
      <c r="A28" s="103" t="s">
        <v>46</v>
      </c>
      <c r="B28" s="19">
        <v>558032300</v>
      </c>
      <c r="C28" s="19">
        <v>0</v>
      </c>
      <c r="D28" s="59">
        <v>466288000</v>
      </c>
      <c r="E28" s="60">
        <v>530506191</v>
      </c>
      <c r="F28" s="60">
        <v>3783690</v>
      </c>
      <c r="G28" s="60">
        <v>11536054</v>
      </c>
      <c r="H28" s="60">
        <v>25432415</v>
      </c>
      <c r="I28" s="60">
        <v>40752159</v>
      </c>
      <c r="J28" s="60">
        <v>24600452</v>
      </c>
      <c r="K28" s="60">
        <v>24517652</v>
      </c>
      <c r="L28" s="60">
        <v>39986370</v>
      </c>
      <c r="M28" s="60">
        <v>89104474</v>
      </c>
      <c r="N28" s="60">
        <v>37373676</v>
      </c>
      <c r="O28" s="60">
        <v>49714010</v>
      </c>
      <c r="P28" s="60">
        <v>27783143</v>
      </c>
      <c r="Q28" s="60">
        <v>114870829</v>
      </c>
      <c r="R28" s="60">
        <v>44244798</v>
      </c>
      <c r="S28" s="60">
        <v>43305655</v>
      </c>
      <c r="T28" s="60">
        <v>94192108</v>
      </c>
      <c r="U28" s="60">
        <v>181742561</v>
      </c>
      <c r="V28" s="60">
        <v>426470023</v>
      </c>
      <c r="W28" s="60">
        <v>530506191</v>
      </c>
      <c r="X28" s="60">
        <v>-104036168</v>
      </c>
      <c r="Y28" s="61">
        <v>-19.61</v>
      </c>
      <c r="Z28" s="62">
        <v>530506191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4086350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1153000</v>
      </c>
      <c r="O29" s="60">
        <v>0</v>
      </c>
      <c r="P29" s="60">
        <v>521515</v>
      </c>
      <c r="Q29" s="60">
        <v>1674515</v>
      </c>
      <c r="R29" s="60">
        <v>69751</v>
      </c>
      <c r="S29" s="60">
        <v>562275</v>
      </c>
      <c r="T29" s="60">
        <v>631925</v>
      </c>
      <c r="U29" s="60">
        <v>1263951</v>
      </c>
      <c r="V29" s="60">
        <v>2938466</v>
      </c>
      <c r="W29" s="60">
        <v>4086350</v>
      </c>
      <c r="X29" s="60">
        <v>-1147884</v>
      </c>
      <c r="Y29" s="61">
        <v>-28.09</v>
      </c>
      <c r="Z29" s="62">
        <v>4086350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51016076</v>
      </c>
      <c r="C31" s="19">
        <v>0</v>
      </c>
      <c r="D31" s="59">
        <v>113833000</v>
      </c>
      <c r="E31" s="60">
        <v>91692795</v>
      </c>
      <c r="F31" s="60">
        <v>1582460</v>
      </c>
      <c r="G31" s="60">
        <v>3488298</v>
      </c>
      <c r="H31" s="60">
        <v>4109864</v>
      </c>
      <c r="I31" s="60">
        <v>9180622</v>
      </c>
      <c r="J31" s="60">
        <v>4280019</v>
      </c>
      <c r="K31" s="60">
        <v>6926867</v>
      </c>
      <c r="L31" s="60">
        <v>9132651</v>
      </c>
      <c r="M31" s="60">
        <v>20339537</v>
      </c>
      <c r="N31" s="60">
        <v>2641381</v>
      </c>
      <c r="O31" s="60">
        <v>9680636</v>
      </c>
      <c r="P31" s="60">
        <v>30706294</v>
      </c>
      <c r="Q31" s="60">
        <v>43028311</v>
      </c>
      <c r="R31" s="60">
        <v>5425255</v>
      </c>
      <c r="S31" s="60">
        <v>13556517</v>
      </c>
      <c r="T31" s="60">
        <v>25447597</v>
      </c>
      <c r="U31" s="60">
        <v>44429369</v>
      </c>
      <c r="V31" s="60">
        <v>116977839</v>
      </c>
      <c r="W31" s="60">
        <v>91692795</v>
      </c>
      <c r="X31" s="60">
        <v>25285044</v>
      </c>
      <c r="Y31" s="61">
        <v>27.58</v>
      </c>
      <c r="Z31" s="62">
        <v>91692795</v>
      </c>
    </row>
    <row r="32" spans="1:26" ht="13.5">
      <c r="A32" s="70" t="s">
        <v>54</v>
      </c>
      <c r="B32" s="22">
        <f>SUM(B28:B31)</f>
        <v>609048376</v>
      </c>
      <c r="C32" s="22">
        <f>SUM(C28:C31)</f>
        <v>0</v>
      </c>
      <c r="D32" s="99">
        <f aca="true" t="shared" si="5" ref="D32:Z32">SUM(D28:D31)</f>
        <v>580121000</v>
      </c>
      <c r="E32" s="100">
        <f t="shared" si="5"/>
        <v>626285336</v>
      </c>
      <c r="F32" s="100">
        <f t="shared" si="5"/>
        <v>5366150</v>
      </c>
      <c r="G32" s="100">
        <f t="shared" si="5"/>
        <v>15024352</v>
      </c>
      <c r="H32" s="100">
        <f t="shared" si="5"/>
        <v>29542279</v>
      </c>
      <c r="I32" s="100">
        <f t="shared" si="5"/>
        <v>49932781</v>
      </c>
      <c r="J32" s="100">
        <f t="shared" si="5"/>
        <v>28880471</v>
      </c>
      <c r="K32" s="100">
        <f t="shared" si="5"/>
        <v>31444519</v>
      </c>
      <c r="L32" s="100">
        <f t="shared" si="5"/>
        <v>49119021</v>
      </c>
      <c r="M32" s="100">
        <f t="shared" si="5"/>
        <v>109444011</v>
      </c>
      <c r="N32" s="100">
        <f t="shared" si="5"/>
        <v>41168057</v>
      </c>
      <c r="O32" s="100">
        <f t="shared" si="5"/>
        <v>59394646</v>
      </c>
      <c r="P32" s="100">
        <f t="shared" si="5"/>
        <v>59010952</v>
      </c>
      <c r="Q32" s="100">
        <f t="shared" si="5"/>
        <v>159573655</v>
      </c>
      <c r="R32" s="100">
        <f t="shared" si="5"/>
        <v>49739804</v>
      </c>
      <c r="S32" s="100">
        <f t="shared" si="5"/>
        <v>57424447</v>
      </c>
      <c r="T32" s="100">
        <f t="shared" si="5"/>
        <v>120271630</v>
      </c>
      <c r="U32" s="100">
        <f t="shared" si="5"/>
        <v>227435881</v>
      </c>
      <c r="V32" s="100">
        <f t="shared" si="5"/>
        <v>546386328</v>
      </c>
      <c r="W32" s="100">
        <f t="shared" si="5"/>
        <v>626285336</v>
      </c>
      <c r="X32" s="100">
        <f t="shared" si="5"/>
        <v>-79899008</v>
      </c>
      <c r="Y32" s="101">
        <f>+IF(W32&lt;&gt;0,(X32/W32)*100,0)</f>
        <v>-12.757604786071505</v>
      </c>
      <c r="Z32" s="102">
        <f t="shared" si="5"/>
        <v>626285336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774686285</v>
      </c>
      <c r="C35" s="19">
        <v>0</v>
      </c>
      <c r="D35" s="59">
        <v>887577069</v>
      </c>
      <c r="E35" s="60">
        <v>396549000</v>
      </c>
      <c r="F35" s="60">
        <v>1681247315</v>
      </c>
      <c r="G35" s="60">
        <v>1641119753</v>
      </c>
      <c r="H35" s="60">
        <v>1628214329</v>
      </c>
      <c r="I35" s="60">
        <v>1628214329</v>
      </c>
      <c r="J35" s="60">
        <v>954168576</v>
      </c>
      <c r="K35" s="60">
        <v>861852032</v>
      </c>
      <c r="L35" s="60">
        <v>831746412</v>
      </c>
      <c r="M35" s="60">
        <v>831746412</v>
      </c>
      <c r="N35" s="60">
        <v>783685333</v>
      </c>
      <c r="O35" s="60">
        <v>665934859</v>
      </c>
      <c r="P35" s="60">
        <v>1051803898</v>
      </c>
      <c r="Q35" s="60">
        <v>1051803898</v>
      </c>
      <c r="R35" s="60">
        <v>943553421</v>
      </c>
      <c r="S35" s="60">
        <v>824084730</v>
      </c>
      <c r="T35" s="60">
        <v>792954588</v>
      </c>
      <c r="U35" s="60">
        <v>792954588</v>
      </c>
      <c r="V35" s="60">
        <v>792954588</v>
      </c>
      <c r="W35" s="60">
        <v>396549000</v>
      </c>
      <c r="X35" s="60">
        <v>396405588</v>
      </c>
      <c r="Y35" s="61">
        <v>99.96</v>
      </c>
      <c r="Z35" s="62">
        <v>396549000</v>
      </c>
    </row>
    <row r="36" spans="1:26" ht="13.5">
      <c r="A36" s="58" t="s">
        <v>57</v>
      </c>
      <c r="B36" s="19">
        <v>9433116783</v>
      </c>
      <c r="C36" s="19">
        <v>0</v>
      </c>
      <c r="D36" s="59">
        <v>8290495189</v>
      </c>
      <c r="E36" s="60">
        <v>8336659526</v>
      </c>
      <c r="F36" s="60">
        <v>8669901909</v>
      </c>
      <c r="G36" s="60">
        <v>8695744492</v>
      </c>
      <c r="H36" s="60">
        <v>8723565137</v>
      </c>
      <c r="I36" s="60">
        <v>8723565137</v>
      </c>
      <c r="J36" s="60">
        <v>8752949550</v>
      </c>
      <c r="K36" s="60">
        <v>8884394069</v>
      </c>
      <c r="L36" s="60">
        <v>8933512370</v>
      </c>
      <c r="M36" s="60">
        <v>8933512370</v>
      </c>
      <c r="N36" s="60">
        <v>8974680084</v>
      </c>
      <c r="O36" s="60">
        <v>8639547275</v>
      </c>
      <c r="P36" s="60">
        <v>9611881737</v>
      </c>
      <c r="Q36" s="60">
        <v>9611881737</v>
      </c>
      <c r="R36" s="60">
        <v>10086621095</v>
      </c>
      <c r="S36" s="60">
        <v>9718684988</v>
      </c>
      <c r="T36" s="60">
        <v>9828559355</v>
      </c>
      <c r="U36" s="60">
        <v>9828559355</v>
      </c>
      <c r="V36" s="60">
        <v>9828559355</v>
      </c>
      <c r="W36" s="60">
        <v>8336659526</v>
      </c>
      <c r="X36" s="60">
        <v>1491899829</v>
      </c>
      <c r="Y36" s="61">
        <v>17.9</v>
      </c>
      <c r="Z36" s="62">
        <v>8336659526</v>
      </c>
    </row>
    <row r="37" spans="1:26" ht="13.5">
      <c r="A37" s="58" t="s">
        <v>58</v>
      </c>
      <c r="B37" s="19">
        <v>724636855</v>
      </c>
      <c r="C37" s="19">
        <v>0</v>
      </c>
      <c r="D37" s="59">
        <v>857080266</v>
      </c>
      <c r="E37" s="60">
        <v>654389266</v>
      </c>
      <c r="F37" s="60">
        <v>894389039</v>
      </c>
      <c r="G37" s="60">
        <v>869544847</v>
      </c>
      <c r="H37" s="60">
        <v>907864596</v>
      </c>
      <c r="I37" s="60">
        <v>907864596</v>
      </c>
      <c r="J37" s="60">
        <v>642827702</v>
      </c>
      <c r="K37" s="60">
        <v>660495056</v>
      </c>
      <c r="L37" s="60">
        <v>770932666</v>
      </c>
      <c r="M37" s="60">
        <v>770932666</v>
      </c>
      <c r="N37" s="60">
        <v>657547676</v>
      </c>
      <c r="O37" s="60">
        <v>578054210</v>
      </c>
      <c r="P37" s="60">
        <v>527293284</v>
      </c>
      <c r="Q37" s="60">
        <v>527293284</v>
      </c>
      <c r="R37" s="60">
        <v>472315110</v>
      </c>
      <c r="S37" s="60">
        <v>518907923</v>
      </c>
      <c r="T37" s="60">
        <v>589390626</v>
      </c>
      <c r="U37" s="60">
        <v>589390626</v>
      </c>
      <c r="V37" s="60">
        <v>589390626</v>
      </c>
      <c r="W37" s="60">
        <v>654389266</v>
      </c>
      <c r="X37" s="60">
        <v>-64998640</v>
      </c>
      <c r="Y37" s="61">
        <v>-9.93</v>
      </c>
      <c r="Z37" s="62">
        <v>654389266</v>
      </c>
    </row>
    <row r="38" spans="1:26" ht="13.5">
      <c r="A38" s="58" t="s">
        <v>59</v>
      </c>
      <c r="B38" s="19">
        <v>504488759</v>
      </c>
      <c r="C38" s="19">
        <v>0</v>
      </c>
      <c r="D38" s="59">
        <v>442134691</v>
      </c>
      <c r="E38" s="60">
        <v>442134691</v>
      </c>
      <c r="F38" s="60">
        <v>465758426</v>
      </c>
      <c r="G38" s="60">
        <v>516977654</v>
      </c>
      <c r="H38" s="60">
        <v>516977654</v>
      </c>
      <c r="I38" s="60">
        <v>516977654</v>
      </c>
      <c r="J38" s="60">
        <v>516977654</v>
      </c>
      <c r="K38" s="60">
        <v>516977654</v>
      </c>
      <c r="L38" s="60">
        <v>498439394</v>
      </c>
      <c r="M38" s="60">
        <v>498439394</v>
      </c>
      <c r="N38" s="60">
        <v>498439394</v>
      </c>
      <c r="O38" s="60">
        <v>539020918</v>
      </c>
      <c r="P38" s="60">
        <v>539020918</v>
      </c>
      <c r="Q38" s="60">
        <v>539020918</v>
      </c>
      <c r="R38" s="60">
        <v>542331289</v>
      </c>
      <c r="S38" s="60">
        <v>542166661</v>
      </c>
      <c r="T38" s="60">
        <v>523468733</v>
      </c>
      <c r="U38" s="60">
        <v>523468733</v>
      </c>
      <c r="V38" s="60">
        <v>523468733</v>
      </c>
      <c r="W38" s="60">
        <v>442134691</v>
      </c>
      <c r="X38" s="60">
        <v>81334042</v>
      </c>
      <c r="Y38" s="61">
        <v>18.4</v>
      </c>
      <c r="Z38" s="62">
        <v>442134691</v>
      </c>
    </row>
    <row r="39" spans="1:26" ht="13.5">
      <c r="A39" s="58" t="s">
        <v>60</v>
      </c>
      <c r="B39" s="19">
        <v>8978677454</v>
      </c>
      <c r="C39" s="19">
        <v>0</v>
      </c>
      <c r="D39" s="59">
        <v>7878857301</v>
      </c>
      <c r="E39" s="60">
        <v>7636684569</v>
      </c>
      <c r="F39" s="60">
        <v>8991001759</v>
      </c>
      <c r="G39" s="60">
        <v>8950341744</v>
      </c>
      <c r="H39" s="60">
        <v>8926937216</v>
      </c>
      <c r="I39" s="60">
        <v>8926937216</v>
      </c>
      <c r="J39" s="60">
        <v>8547312770</v>
      </c>
      <c r="K39" s="60">
        <v>8568773391</v>
      </c>
      <c r="L39" s="60">
        <v>8495886721</v>
      </c>
      <c r="M39" s="60">
        <v>8495886721</v>
      </c>
      <c r="N39" s="60">
        <v>8602378347</v>
      </c>
      <c r="O39" s="60">
        <v>8188407006</v>
      </c>
      <c r="P39" s="60">
        <v>9597371433</v>
      </c>
      <c r="Q39" s="60">
        <v>9597371433</v>
      </c>
      <c r="R39" s="60">
        <v>10015528117</v>
      </c>
      <c r="S39" s="60">
        <v>9481695134</v>
      </c>
      <c r="T39" s="60">
        <v>9508654584</v>
      </c>
      <c r="U39" s="60">
        <v>9508654584</v>
      </c>
      <c r="V39" s="60">
        <v>9508654584</v>
      </c>
      <c r="W39" s="60">
        <v>7636684569</v>
      </c>
      <c r="X39" s="60">
        <v>1871970015</v>
      </c>
      <c r="Y39" s="61">
        <v>24.51</v>
      </c>
      <c r="Z39" s="62">
        <v>7636684569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476404452</v>
      </c>
      <c r="C42" s="19">
        <v>0</v>
      </c>
      <c r="D42" s="59">
        <v>692942158</v>
      </c>
      <c r="E42" s="60">
        <v>477270146</v>
      </c>
      <c r="F42" s="60">
        <v>138379509</v>
      </c>
      <c r="G42" s="60">
        <v>-70188267</v>
      </c>
      <c r="H42" s="60">
        <v>-29884900</v>
      </c>
      <c r="I42" s="60">
        <v>38306342</v>
      </c>
      <c r="J42" s="60">
        <v>128841221</v>
      </c>
      <c r="K42" s="60">
        <v>-49624998</v>
      </c>
      <c r="L42" s="60">
        <v>11024812</v>
      </c>
      <c r="M42" s="60">
        <v>90241035</v>
      </c>
      <c r="N42" s="60">
        <v>-2309038</v>
      </c>
      <c r="O42" s="60">
        <v>-22529628</v>
      </c>
      <c r="P42" s="60">
        <v>286981851</v>
      </c>
      <c r="Q42" s="60">
        <v>262143185</v>
      </c>
      <c r="R42" s="60">
        <v>-50158102</v>
      </c>
      <c r="S42" s="60">
        <v>-60591846</v>
      </c>
      <c r="T42" s="60">
        <v>48398848</v>
      </c>
      <c r="U42" s="60">
        <v>-62351100</v>
      </c>
      <c r="V42" s="60">
        <v>328339462</v>
      </c>
      <c r="W42" s="60">
        <v>477270146</v>
      </c>
      <c r="X42" s="60">
        <v>-148930684</v>
      </c>
      <c r="Y42" s="61">
        <v>-31.2</v>
      </c>
      <c r="Z42" s="62">
        <v>477270146</v>
      </c>
    </row>
    <row r="43" spans="1:26" ht="13.5">
      <c r="A43" s="58" t="s">
        <v>63</v>
      </c>
      <c r="B43" s="19">
        <v>-524621131</v>
      </c>
      <c r="C43" s="19">
        <v>0</v>
      </c>
      <c r="D43" s="59">
        <v>-558581002</v>
      </c>
      <c r="E43" s="60">
        <v>-601258089</v>
      </c>
      <c r="F43" s="60">
        <v>-5363715</v>
      </c>
      <c r="G43" s="60">
        <v>-15019351</v>
      </c>
      <c r="H43" s="60">
        <v>-29538234</v>
      </c>
      <c r="I43" s="60">
        <v>-49921300</v>
      </c>
      <c r="J43" s="60">
        <v>-28872248</v>
      </c>
      <c r="K43" s="60">
        <v>-31442505</v>
      </c>
      <c r="L43" s="60">
        <v>-49118589</v>
      </c>
      <c r="M43" s="60">
        <v>-109433342</v>
      </c>
      <c r="N43" s="60">
        <v>-41165443</v>
      </c>
      <c r="O43" s="60">
        <v>-59392571</v>
      </c>
      <c r="P43" s="60">
        <v>-59010024</v>
      </c>
      <c r="Q43" s="60">
        <v>-159568038</v>
      </c>
      <c r="R43" s="60">
        <v>-49738746</v>
      </c>
      <c r="S43" s="60">
        <v>-57406226</v>
      </c>
      <c r="T43" s="60">
        <v>-118688644</v>
      </c>
      <c r="U43" s="60">
        <v>-225833616</v>
      </c>
      <c r="V43" s="60">
        <v>-544756296</v>
      </c>
      <c r="W43" s="60">
        <v>-601258089</v>
      </c>
      <c r="X43" s="60">
        <v>56501793</v>
      </c>
      <c r="Y43" s="61">
        <v>-9.4</v>
      </c>
      <c r="Z43" s="62">
        <v>-601258089</v>
      </c>
    </row>
    <row r="44" spans="1:26" ht="13.5">
      <c r="A44" s="58" t="s">
        <v>64</v>
      </c>
      <c r="B44" s="19">
        <v>-51210318</v>
      </c>
      <c r="C44" s="19">
        <v>0</v>
      </c>
      <c r="D44" s="59">
        <v>-56099996</v>
      </c>
      <c r="E44" s="60">
        <v>-56099999</v>
      </c>
      <c r="F44" s="60">
        <v>452038</v>
      </c>
      <c r="G44" s="60">
        <v>275404</v>
      </c>
      <c r="H44" s="60">
        <v>405229</v>
      </c>
      <c r="I44" s="60">
        <v>1132671</v>
      </c>
      <c r="J44" s="60">
        <v>344625</v>
      </c>
      <c r="K44" s="60">
        <v>255009</v>
      </c>
      <c r="L44" s="60">
        <v>-18294700</v>
      </c>
      <c r="M44" s="60">
        <v>-17695066</v>
      </c>
      <c r="N44" s="60">
        <v>269204</v>
      </c>
      <c r="O44" s="60">
        <v>39881366</v>
      </c>
      <c r="P44" s="60">
        <v>523420</v>
      </c>
      <c r="Q44" s="60">
        <v>40673990</v>
      </c>
      <c r="R44" s="60">
        <v>3637055</v>
      </c>
      <c r="S44" s="60">
        <v>413257</v>
      </c>
      <c r="T44" s="60">
        <v>-18381215</v>
      </c>
      <c r="U44" s="60">
        <v>-14330903</v>
      </c>
      <c r="V44" s="60">
        <v>9780692</v>
      </c>
      <c r="W44" s="60">
        <v>-56099999</v>
      </c>
      <c r="X44" s="60">
        <v>65880691</v>
      </c>
      <c r="Y44" s="61">
        <v>-117.43</v>
      </c>
      <c r="Z44" s="62">
        <v>-56099999</v>
      </c>
    </row>
    <row r="45" spans="1:26" ht="13.5">
      <c r="A45" s="70" t="s">
        <v>65</v>
      </c>
      <c r="B45" s="22">
        <v>324392751</v>
      </c>
      <c r="C45" s="22">
        <v>0</v>
      </c>
      <c r="D45" s="99">
        <v>315251563</v>
      </c>
      <c r="E45" s="100">
        <v>142875505</v>
      </c>
      <c r="F45" s="100">
        <v>426303864</v>
      </c>
      <c r="G45" s="100">
        <v>341371650</v>
      </c>
      <c r="H45" s="100">
        <v>282353745</v>
      </c>
      <c r="I45" s="100">
        <v>282353745</v>
      </c>
      <c r="J45" s="100">
        <v>382667343</v>
      </c>
      <c r="K45" s="100">
        <v>301854849</v>
      </c>
      <c r="L45" s="100">
        <v>245466372</v>
      </c>
      <c r="M45" s="100">
        <v>245466372</v>
      </c>
      <c r="N45" s="100">
        <v>202261095</v>
      </c>
      <c r="O45" s="100">
        <v>160220262</v>
      </c>
      <c r="P45" s="100">
        <v>388715509</v>
      </c>
      <c r="Q45" s="100">
        <v>202261095</v>
      </c>
      <c r="R45" s="100">
        <v>292455716</v>
      </c>
      <c r="S45" s="100">
        <v>174870901</v>
      </c>
      <c r="T45" s="100">
        <v>86199890</v>
      </c>
      <c r="U45" s="100">
        <v>86199890</v>
      </c>
      <c r="V45" s="100">
        <v>86199890</v>
      </c>
      <c r="W45" s="100">
        <v>142875505</v>
      </c>
      <c r="X45" s="100">
        <v>-56675615</v>
      </c>
      <c r="Y45" s="101">
        <v>-39.67</v>
      </c>
      <c r="Z45" s="102">
        <v>142875505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147302323</v>
      </c>
      <c r="C49" s="52">
        <v>0</v>
      </c>
      <c r="D49" s="129">
        <v>36219972</v>
      </c>
      <c r="E49" s="54">
        <v>30979290</v>
      </c>
      <c r="F49" s="54">
        <v>0</v>
      </c>
      <c r="G49" s="54">
        <v>0</v>
      </c>
      <c r="H49" s="54">
        <v>0</v>
      </c>
      <c r="I49" s="54">
        <v>21867959</v>
      </c>
      <c r="J49" s="54">
        <v>0</v>
      </c>
      <c r="K49" s="54">
        <v>0</v>
      </c>
      <c r="L49" s="54">
        <v>0</v>
      </c>
      <c r="M49" s="54">
        <v>21797086</v>
      </c>
      <c r="N49" s="54">
        <v>0</v>
      </c>
      <c r="O49" s="54">
        <v>0</v>
      </c>
      <c r="P49" s="54">
        <v>0</v>
      </c>
      <c r="Q49" s="54">
        <v>18870118</v>
      </c>
      <c r="R49" s="54">
        <v>0</v>
      </c>
      <c r="S49" s="54">
        <v>0</v>
      </c>
      <c r="T49" s="54">
        <v>0</v>
      </c>
      <c r="U49" s="54">
        <v>91223086</v>
      </c>
      <c r="V49" s="54">
        <v>412899967</v>
      </c>
      <c r="W49" s="54">
        <v>781159801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145101867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145101867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100.03722771516126</v>
      </c>
      <c r="C58" s="5">
        <f>IF(C67=0,0,+(C76/C67)*100)</f>
        <v>0</v>
      </c>
      <c r="D58" s="6">
        <f aca="true" t="shared" si="6" ref="D58:Z58">IF(D67=0,0,+(D76/D67)*100)</f>
        <v>87.77389924202411</v>
      </c>
      <c r="E58" s="7">
        <f t="shared" si="6"/>
        <v>81.88282439838129</v>
      </c>
      <c r="F58" s="7">
        <f t="shared" si="6"/>
        <v>90.08052220938123</v>
      </c>
      <c r="G58" s="7">
        <f t="shared" si="6"/>
        <v>87.15082701260144</v>
      </c>
      <c r="H58" s="7">
        <f t="shared" si="6"/>
        <v>103.6689071317301</v>
      </c>
      <c r="I58" s="7">
        <f t="shared" si="6"/>
        <v>92.6740051322849</v>
      </c>
      <c r="J58" s="7">
        <f t="shared" si="6"/>
        <v>93.81124644114432</v>
      </c>
      <c r="K58" s="7">
        <f t="shared" si="6"/>
        <v>78.03492006424155</v>
      </c>
      <c r="L58" s="7">
        <f t="shared" si="6"/>
        <v>79.34299235956173</v>
      </c>
      <c r="M58" s="7">
        <f t="shared" si="6"/>
        <v>83.2831225133997</v>
      </c>
      <c r="N58" s="7">
        <f t="shared" si="6"/>
        <v>101.9964026394548</v>
      </c>
      <c r="O58" s="7">
        <f t="shared" si="6"/>
        <v>121.51738328403192</v>
      </c>
      <c r="P58" s="7">
        <f t="shared" si="6"/>
        <v>99.00265812375899</v>
      </c>
      <c r="Q58" s="7">
        <f t="shared" si="6"/>
        <v>106.86151597165883</v>
      </c>
      <c r="R58" s="7">
        <f t="shared" si="6"/>
        <v>96.54517009562063</v>
      </c>
      <c r="S58" s="7">
        <f t="shared" si="6"/>
        <v>88.25193519550297</v>
      </c>
      <c r="T58" s="7">
        <f t="shared" si="6"/>
        <v>110.07236408398875</v>
      </c>
      <c r="U58" s="7">
        <f t="shared" si="6"/>
        <v>97.65892637302514</v>
      </c>
      <c r="V58" s="7">
        <f t="shared" si="6"/>
        <v>94.70510463794156</v>
      </c>
      <c r="W58" s="7">
        <f t="shared" si="6"/>
        <v>80.57743961369968</v>
      </c>
      <c r="X58" s="7">
        <f t="shared" si="6"/>
        <v>0</v>
      </c>
      <c r="Y58" s="7">
        <f t="shared" si="6"/>
        <v>0</v>
      </c>
      <c r="Z58" s="8">
        <f t="shared" si="6"/>
        <v>81.88282439838129</v>
      </c>
    </row>
    <row r="59" spans="1:26" ht="13.5">
      <c r="A59" s="37" t="s">
        <v>31</v>
      </c>
      <c r="B59" s="9">
        <f aca="true" t="shared" si="7" ref="B59:Z66">IF(B68=0,0,+(B77/B68)*100)</f>
        <v>100.1788753420995</v>
      </c>
      <c r="C59" s="9">
        <f t="shared" si="7"/>
        <v>0</v>
      </c>
      <c r="D59" s="2">
        <f t="shared" si="7"/>
        <v>89.99999921799159</v>
      </c>
      <c r="E59" s="10">
        <f t="shared" si="7"/>
        <v>71.29600700636942</v>
      </c>
      <c r="F59" s="10">
        <f t="shared" si="7"/>
        <v>148.7681205645619</v>
      </c>
      <c r="G59" s="10">
        <f t="shared" si="7"/>
        <v>117.05367128138921</v>
      </c>
      <c r="H59" s="10">
        <f t="shared" si="7"/>
        <v>93.63448702205136</v>
      </c>
      <c r="I59" s="10">
        <f t="shared" si="7"/>
        <v>119.40382146485153</v>
      </c>
      <c r="J59" s="10">
        <f t="shared" si="7"/>
        <v>86.51428181382434</v>
      </c>
      <c r="K59" s="10">
        <f t="shared" si="7"/>
        <v>91.70305374524278</v>
      </c>
      <c r="L59" s="10">
        <f t="shared" si="7"/>
        <v>76.42316982788539</v>
      </c>
      <c r="M59" s="10">
        <f t="shared" si="7"/>
        <v>84.88355125564347</v>
      </c>
      <c r="N59" s="10">
        <f t="shared" si="7"/>
        <v>102.0312307055217</v>
      </c>
      <c r="O59" s="10">
        <f t="shared" si="7"/>
        <v>102.96678813871576</v>
      </c>
      <c r="P59" s="10">
        <f t="shared" si="7"/>
        <v>110.75582477342385</v>
      </c>
      <c r="Q59" s="10">
        <f t="shared" si="7"/>
        <v>105.24415735724688</v>
      </c>
      <c r="R59" s="10">
        <f t="shared" si="7"/>
        <v>93.10595403543037</v>
      </c>
      <c r="S59" s="10">
        <f t="shared" si="7"/>
        <v>100</v>
      </c>
      <c r="T59" s="10">
        <f t="shared" si="7"/>
        <v>151.30432238964698</v>
      </c>
      <c r="U59" s="10">
        <f t="shared" si="7"/>
        <v>108.33709713809725</v>
      </c>
      <c r="V59" s="10">
        <f t="shared" si="7"/>
        <v>104.27181723528109</v>
      </c>
      <c r="W59" s="10">
        <f t="shared" si="7"/>
        <v>67.33377017125281</v>
      </c>
      <c r="X59" s="10">
        <f t="shared" si="7"/>
        <v>0</v>
      </c>
      <c r="Y59" s="10">
        <f t="shared" si="7"/>
        <v>0</v>
      </c>
      <c r="Z59" s="11">
        <f t="shared" si="7"/>
        <v>71.29600700636942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87.0000004038917</v>
      </c>
      <c r="E60" s="13">
        <f t="shared" si="7"/>
        <v>84.00000037229763</v>
      </c>
      <c r="F60" s="13">
        <f t="shared" si="7"/>
        <v>76.70239700826814</v>
      </c>
      <c r="G60" s="13">
        <f t="shared" si="7"/>
        <v>80.11922446760823</v>
      </c>
      <c r="H60" s="13">
        <f t="shared" si="7"/>
        <v>107.11292891329771</v>
      </c>
      <c r="I60" s="13">
        <f t="shared" si="7"/>
        <v>85.72348612605221</v>
      </c>
      <c r="J60" s="13">
        <f t="shared" si="7"/>
        <v>96.14101733914005</v>
      </c>
      <c r="K60" s="13">
        <f t="shared" si="7"/>
        <v>73.99860549242568</v>
      </c>
      <c r="L60" s="13">
        <f t="shared" si="7"/>
        <v>79.10927514897288</v>
      </c>
      <c r="M60" s="13">
        <f t="shared" si="7"/>
        <v>82.38787215884969</v>
      </c>
      <c r="N60" s="13">
        <f t="shared" si="7"/>
        <v>102.08940775518197</v>
      </c>
      <c r="O60" s="13">
        <f t="shared" si="7"/>
        <v>128.49782277465053</v>
      </c>
      <c r="P60" s="13">
        <f t="shared" si="7"/>
        <v>96.26598483402748</v>
      </c>
      <c r="Q60" s="13">
        <f t="shared" si="7"/>
        <v>107.70851011032096</v>
      </c>
      <c r="R60" s="13">
        <f t="shared" si="7"/>
        <v>97.31942273263107</v>
      </c>
      <c r="S60" s="13">
        <f t="shared" si="7"/>
        <v>85.08448135169941</v>
      </c>
      <c r="T60" s="13">
        <f t="shared" si="7"/>
        <v>104.80827827532275</v>
      </c>
      <c r="U60" s="13">
        <f t="shared" si="7"/>
        <v>95.27118723151001</v>
      </c>
      <c r="V60" s="13">
        <f t="shared" si="7"/>
        <v>92.20914503700371</v>
      </c>
      <c r="W60" s="13">
        <f t="shared" si="7"/>
        <v>84.00000015711643</v>
      </c>
      <c r="X60" s="13">
        <f t="shared" si="7"/>
        <v>0</v>
      </c>
      <c r="Y60" s="13">
        <f t="shared" si="7"/>
        <v>0</v>
      </c>
      <c r="Z60" s="14">
        <f t="shared" si="7"/>
        <v>84.00000037229763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87.0000000579693</v>
      </c>
      <c r="E61" s="13">
        <f t="shared" si="7"/>
        <v>85.89312726228538</v>
      </c>
      <c r="F61" s="13">
        <f t="shared" si="7"/>
        <v>80.56603166806998</v>
      </c>
      <c r="G61" s="13">
        <f t="shared" si="7"/>
        <v>75.66794905577217</v>
      </c>
      <c r="H61" s="13">
        <f t="shared" si="7"/>
        <v>132.28253267728073</v>
      </c>
      <c r="I61" s="13">
        <f t="shared" si="7"/>
        <v>89.60041873394204</v>
      </c>
      <c r="J61" s="13">
        <f t="shared" si="7"/>
        <v>89.01636152874805</v>
      </c>
      <c r="K61" s="13">
        <f t="shared" si="7"/>
        <v>111.69772603932499</v>
      </c>
      <c r="L61" s="13">
        <f t="shared" si="7"/>
        <v>85.17972101483223</v>
      </c>
      <c r="M61" s="13">
        <f t="shared" si="7"/>
        <v>94.2689451515324</v>
      </c>
      <c r="N61" s="13">
        <f t="shared" si="7"/>
        <v>105.91120402444322</v>
      </c>
      <c r="O61" s="13">
        <f t="shared" si="7"/>
        <v>132.9948188260387</v>
      </c>
      <c r="P61" s="13">
        <f t="shared" si="7"/>
        <v>97.54938601852753</v>
      </c>
      <c r="Q61" s="13">
        <f t="shared" si="7"/>
        <v>110.34426868129425</v>
      </c>
      <c r="R61" s="13">
        <f t="shared" si="7"/>
        <v>95.11868819373193</v>
      </c>
      <c r="S61" s="13">
        <f t="shared" si="7"/>
        <v>90.79682028008268</v>
      </c>
      <c r="T61" s="13">
        <f t="shared" si="7"/>
        <v>117.59655594308907</v>
      </c>
      <c r="U61" s="13">
        <f t="shared" si="7"/>
        <v>100.36619393351512</v>
      </c>
      <c r="V61" s="13">
        <f t="shared" si="7"/>
        <v>98.3089370146368</v>
      </c>
      <c r="W61" s="13">
        <f t="shared" si="7"/>
        <v>85.89312726228538</v>
      </c>
      <c r="X61" s="13">
        <f t="shared" si="7"/>
        <v>0</v>
      </c>
      <c r="Y61" s="13">
        <f t="shared" si="7"/>
        <v>0</v>
      </c>
      <c r="Z61" s="14">
        <f t="shared" si="7"/>
        <v>85.89312726228538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87.00000049807906</v>
      </c>
      <c r="E62" s="13">
        <f t="shared" si="7"/>
        <v>83.60870225646374</v>
      </c>
      <c r="F62" s="13">
        <f t="shared" si="7"/>
        <v>63.88216799259852</v>
      </c>
      <c r="G62" s="13">
        <f t="shared" si="7"/>
        <v>89.51782891925217</v>
      </c>
      <c r="H62" s="13">
        <f t="shared" si="7"/>
        <v>75.16204642187822</v>
      </c>
      <c r="I62" s="13">
        <f t="shared" si="7"/>
        <v>75.0514799277574</v>
      </c>
      <c r="J62" s="13">
        <f t="shared" si="7"/>
        <v>132.18680925998757</v>
      </c>
      <c r="K62" s="13">
        <f t="shared" si="7"/>
        <v>15.216588401673517</v>
      </c>
      <c r="L62" s="13">
        <f t="shared" si="7"/>
        <v>66.29223841827974</v>
      </c>
      <c r="M62" s="13">
        <f t="shared" si="7"/>
        <v>56.0669220513599</v>
      </c>
      <c r="N62" s="13">
        <f t="shared" si="7"/>
        <v>97.53603625267718</v>
      </c>
      <c r="O62" s="13">
        <f t="shared" si="7"/>
        <v>131.97400748026834</v>
      </c>
      <c r="P62" s="13">
        <f t="shared" si="7"/>
        <v>92.4352101879228</v>
      </c>
      <c r="Q62" s="13">
        <f t="shared" si="7"/>
        <v>106.98376424785914</v>
      </c>
      <c r="R62" s="13">
        <f t="shared" si="7"/>
        <v>110.77656751385857</v>
      </c>
      <c r="S62" s="13">
        <f t="shared" si="7"/>
        <v>60.519992955616566</v>
      </c>
      <c r="T62" s="13">
        <f t="shared" si="7"/>
        <v>78.1465829814274</v>
      </c>
      <c r="U62" s="13">
        <f t="shared" si="7"/>
        <v>78.94395193915645</v>
      </c>
      <c r="V62" s="13">
        <f t="shared" si="7"/>
        <v>76.90906757064772</v>
      </c>
      <c r="W62" s="13">
        <f t="shared" si="7"/>
        <v>83.60870193364403</v>
      </c>
      <c r="X62" s="13">
        <f t="shared" si="7"/>
        <v>0</v>
      </c>
      <c r="Y62" s="13">
        <f t="shared" si="7"/>
        <v>0</v>
      </c>
      <c r="Z62" s="14">
        <f t="shared" si="7"/>
        <v>83.60870225646374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87.00000549473312</v>
      </c>
      <c r="E63" s="13">
        <f t="shared" si="7"/>
        <v>71.1243894068197</v>
      </c>
      <c r="F63" s="13">
        <f t="shared" si="7"/>
        <v>93.57907914040382</v>
      </c>
      <c r="G63" s="13">
        <f t="shared" si="7"/>
        <v>97.40634556039652</v>
      </c>
      <c r="H63" s="13">
        <f t="shared" si="7"/>
        <v>60.30025142709413</v>
      </c>
      <c r="I63" s="13">
        <f t="shared" si="7"/>
        <v>80.28709292178078</v>
      </c>
      <c r="J63" s="13">
        <f t="shared" si="7"/>
        <v>79.77772031197237</v>
      </c>
      <c r="K63" s="13">
        <f t="shared" si="7"/>
        <v>88.75801164604408</v>
      </c>
      <c r="L63" s="13">
        <f t="shared" si="7"/>
        <v>68.46095688271254</v>
      </c>
      <c r="M63" s="13">
        <f t="shared" si="7"/>
        <v>78.11779546205918</v>
      </c>
      <c r="N63" s="13">
        <f t="shared" si="7"/>
        <v>78.59995139673167</v>
      </c>
      <c r="O63" s="13">
        <f t="shared" si="7"/>
        <v>93.07463896022044</v>
      </c>
      <c r="P63" s="13">
        <f t="shared" si="7"/>
        <v>87.9975696685038</v>
      </c>
      <c r="Q63" s="13">
        <f t="shared" si="7"/>
        <v>86.38481563126167</v>
      </c>
      <c r="R63" s="13">
        <f t="shared" si="7"/>
        <v>88.55453188046121</v>
      </c>
      <c r="S63" s="13">
        <f t="shared" si="7"/>
        <v>110.5737478059394</v>
      </c>
      <c r="T63" s="13">
        <f t="shared" si="7"/>
        <v>103.8988107297057</v>
      </c>
      <c r="U63" s="13">
        <f t="shared" si="7"/>
        <v>101.00722378549649</v>
      </c>
      <c r="V63" s="13">
        <f t="shared" si="7"/>
        <v>85.98171061563723</v>
      </c>
      <c r="W63" s="13">
        <f t="shared" si="7"/>
        <v>71.12438555014684</v>
      </c>
      <c r="X63" s="13">
        <f t="shared" si="7"/>
        <v>0</v>
      </c>
      <c r="Y63" s="13">
        <f t="shared" si="7"/>
        <v>0</v>
      </c>
      <c r="Z63" s="14">
        <f t="shared" si="7"/>
        <v>71.1243894068197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86.99999990515624</v>
      </c>
      <c r="E64" s="13">
        <f t="shared" si="7"/>
        <v>73.1159880052995</v>
      </c>
      <c r="F64" s="13">
        <f t="shared" si="7"/>
        <v>79.1056776060217</v>
      </c>
      <c r="G64" s="13">
        <f t="shared" si="7"/>
        <v>99.11897700764537</v>
      </c>
      <c r="H64" s="13">
        <f t="shared" si="7"/>
        <v>88.7383969145482</v>
      </c>
      <c r="I64" s="13">
        <f t="shared" si="7"/>
        <v>88.98550950957954</v>
      </c>
      <c r="J64" s="13">
        <f t="shared" si="7"/>
        <v>85.32528784218512</v>
      </c>
      <c r="K64" s="13">
        <f t="shared" si="7"/>
        <v>83.44592617126769</v>
      </c>
      <c r="L64" s="13">
        <f t="shared" si="7"/>
        <v>82.47015923817519</v>
      </c>
      <c r="M64" s="13">
        <f t="shared" si="7"/>
        <v>83.74245683439781</v>
      </c>
      <c r="N64" s="13">
        <f t="shared" si="7"/>
        <v>92.9440451388954</v>
      </c>
      <c r="O64" s="13">
        <f t="shared" si="7"/>
        <v>102.64574644197278</v>
      </c>
      <c r="P64" s="13">
        <f t="shared" si="7"/>
        <v>106.60320976561314</v>
      </c>
      <c r="Q64" s="13">
        <f t="shared" si="7"/>
        <v>100.73482066517272</v>
      </c>
      <c r="R64" s="13">
        <f t="shared" si="7"/>
        <v>90.7006666810422</v>
      </c>
      <c r="S64" s="13">
        <f t="shared" si="7"/>
        <v>103.23711091658154</v>
      </c>
      <c r="T64" s="13">
        <f t="shared" si="7"/>
        <v>97.94737918770153</v>
      </c>
      <c r="U64" s="13">
        <f t="shared" si="7"/>
        <v>97.26566629632626</v>
      </c>
      <c r="V64" s="13">
        <f t="shared" si="7"/>
        <v>92.63429681796921</v>
      </c>
      <c r="W64" s="13">
        <f t="shared" si="7"/>
        <v>73.11598916106536</v>
      </c>
      <c r="X64" s="13">
        <f t="shared" si="7"/>
        <v>0</v>
      </c>
      <c r="Y64" s="13">
        <f t="shared" si="7"/>
        <v>0</v>
      </c>
      <c r="Z64" s="14">
        <f t="shared" si="7"/>
        <v>73.1159880052995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93</v>
      </c>
      <c r="E66" s="16">
        <f t="shared" si="7"/>
        <v>114.62790697674419</v>
      </c>
      <c r="F66" s="16">
        <f t="shared" si="7"/>
        <v>101.43042094912262</v>
      </c>
      <c r="G66" s="16">
        <f t="shared" si="7"/>
        <v>100</v>
      </c>
      <c r="H66" s="16">
        <f t="shared" si="7"/>
        <v>100.88538465346082</v>
      </c>
      <c r="I66" s="16">
        <f t="shared" si="7"/>
        <v>100.76857310769418</v>
      </c>
      <c r="J66" s="16">
        <f t="shared" si="7"/>
        <v>85.86713000027903</v>
      </c>
      <c r="K66" s="16">
        <f t="shared" si="7"/>
        <v>100</v>
      </c>
      <c r="L66" s="16">
        <f t="shared" si="7"/>
        <v>100</v>
      </c>
      <c r="M66" s="16">
        <f t="shared" si="7"/>
        <v>95.2104210107791</v>
      </c>
      <c r="N66" s="16">
        <f t="shared" si="7"/>
        <v>100.02848909666105</v>
      </c>
      <c r="O66" s="16">
        <f t="shared" si="7"/>
        <v>100.00996368984532</v>
      </c>
      <c r="P66" s="16">
        <f t="shared" si="7"/>
        <v>96.973263337919</v>
      </c>
      <c r="Q66" s="16">
        <f t="shared" si="7"/>
        <v>99.00579236536204</v>
      </c>
      <c r="R66" s="16">
        <f t="shared" si="7"/>
        <v>100.00713250120819</v>
      </c>
      <c r="S66" s="16">
        <f t="shared" si="7"/>
        <v>99.9999776085983</v>
      </c>
      <c r="T66" s="16">
        <f t="shared" si="7"/>
        <v>100</v>
      </c>
      <c r="U66" s="16">
        <f t="shared" si="7"/>
        <v>100.00236405676277</v>
      </c>
      <c r="V66" s="16">
        <f t="shared" si="7"/>
        <v>98.73427392247237</v>
      </c>
      <c r="W66" s="16">
        <f t="shared" si="7"/>
        <v>93</v>
      </c>
      <c r="X66" s="16">
        <f t="shared" si="7"/>
        <v>0</v>
      </c>
      <c r="Y66" s="16">
        <f t="shared" si="7"/>
        <v>0</v>
      </c>
      <c r="Z66" s="17">
        <f t="shared" si="7"/>
        <v>114.62790697674419</v>
      </c>
    </row>
    <row r="67" spans="1:26" ht="13.5" hidden="1">
      <c r="A67" s="41" t="s">
        <v>286</v>
      </c>
      <c r="B67" s="24">
        <v>1228756581</v>
      </c>
      <c r="C67" s="24"/>
      <c r="D67" s="25">
        <v>1535383265</v>
      </c>
      <c r="E67" s="26">
        <v>1510906021</v>
      </c>
      <c r="F67" s="26">
        <v>134719602</v>
      </c>
      <c r="G67" s="26">
        <v>141952311</v>
      </c>
      <c r="H67" s="26">
        <v>103086038</v>
      </c>
      <c r="I67" s="26">
        <v>379757951</v>
      </c>
      <c r="J67" s="26">
        <v>121397870</v>
      </c>
      <c r="K67" s="26">
        <v>135004849</v>
      </c>
      <c r="L67" s="26">
        <v>144553357</v>
      </c>
      <c r="M67" s="26">
        <v>400956076</v>
      </c>
      <c r="N67" s="26">
        <v>113541024</v>
      </c>
      <c r="O67" s="26">
        <v>107266728</v>
      </c>
      <c r="P67" s="26">
        <v>129751295</v>
      </c>
      <c r="Q67" s="26">
        <v>350559047</v>
      </c>
      <c r="R67" s="26">
        <v>117133292</v>
      </c>
      <c r="S67" s="26">
        <v>137217144</v>
      </c>
      <c r="T67" s="26">
        <v>114493538</v>
      </c>
      <c r="U67" s="26">
        <v>368843974</v>
      </c>
      <c r="V67" s="26">
        <v>1500117048</v>
      </c>
      <c r="W67" s="26">
        <v>1535383266</v>
      </c>
      <c r="X67" s="26"/>
      <c r="Y67" s="25"/>
      <c r="Z67" s="27">
        <v>1510906021</v>
      </c>
    </row>
    <row r="68" spans="1:26" ht="13.5" hidden="1">
      <c r="A68" s="37" t="s">
        <v>31</v>
      </c>
      <c r="B68" s="19">
        <v>255730049</v>
      </c>
      <c r="C68" s="19"/>
      <c r="D68" s="20">
        <v>332477244</v>
      </c>
      <c r="E68" s="21">
        <v>314000000</v>
      </c>
      <c r="F68" s="21">
        <v>23388896</v>
      </c>
      <c r="G68" s="21">
        <v>24495875</v>
      </c>
      <c r="H68" s="21">
        <v>24417765</v>
      </c>
      <c r="I68" s="21">
        <v>72302536</v>
      </c>
      <c r="J68" s="21">
        <v>24407369</v>
      </c>
      <c r="K68" s="21">
        <v>24409993</v>
      </c>
      <c r="L68" s="21">
        <v>24380207</v>
      </c>
      <c r="M68" s="21">
        <v>73197569</v>
      </c>
      <c r="N68" s="21">
        <v>24464577</v>
      </c>
      <c r="O68" s="21">
        <v>24265939</v>
      </c>
      <c r="P68" s="21">
        <v>24287640</v>
      </c>
      <c r="Q68" s="21">
        <v>73018156</v>
      </c>
      <c r="R68" s="21">
        <v>24394833</v>
      </c>
      <c r="S68" s="21">
        <v>24673387</v>
      </c>
      <c r="T68" s="21">
        <v>13435022</v>
      </c>
      <c r="U68" s="21">
        <v>62503242</v>
      </c>
      <c r="V68" s="21">
        <v>281021503</v>
      </c>
      <c r="W68" s="21">
        <v>332477242</v>
      </c>
      <c r="X68" s="21"/>
      <c r="Y68" s="20"/>
      <c r="Z68" s="23">
        <v>314000000</v>
      </c>
    </row>
    <row r="69" spans="1:26" ht="13.5" hidden="1">
      <c r="A69" s="38" t="s">
        <v>32</v>
      </c>
      <c r="B69" s="19">
        <v>927228856</v>
      </c>
      <c r="C69" s="19"/>
      <c r="D69" s="20">
        <v>1171106021</v>
      </c>
      <c r="E69" s="21">
        <v>1171106021</v>
      </c>
      <c r="F69" s="21">
        <v>106609019</v>
      </c>
      <c r="G69" s="21">
        <v>112757895</v>
      </c>
      <c r="H69" s="21">
        <v>74506579</v>
      </c>
      <c r="I69" s="21">
        <v>293873493</v>
      </c>
      <c r="J69" s="21">
        <v>92331511</v>
      </c>
      <c r="K69" s="21">
        <v>106258297</v>
      </c>
      <c r="L69" s="21">
        <v>115421165</v>
      </c>
      <c r="M69" s="21">
        <v>314010973</v>
      </c>
      <c r="N69" s="21">
        <v>84643172</v>
      </c>
      <c r="O69" s="21">
        <v>78464317</v>
      </c>
      <c r="P69" s="21">
        <v>100991743</v>
      </c>
      <c r="Q69" s="21">
        <v>264099232</v>
      </c>
      <c r="R69" s="21">
        <v>88237934</v>
      </c>
      <c r="S69" s="21">
        <v>108077757</v>
      </c>
      <c r="T69" s="21">
        <v>96488987</v>
      </c>
      <c r="U69" s="21">
        <v>292804678</v>
      </c>
      <c r="V69" s="21">
        <v>1164788376</v>
      </c>
      <c r="W69" s="21">
        <v>1171106024</v>
      </c>
      <c r="X69" s="21"/>
      <c r="Y69" s="20"/>
      <c r="Z69" s="23">
        <v>1171106021</v>
      </c>
    </row>
    <row r="70" spans="1:26" ht="13.5" hidden="1">
      <c r="A70" s="39" t="s">
        <v>103</v>
      </c>
      <c r="B70" s="19">
        <v>597526881</v>
      </c>
      <c r="C70" s="19"/>
      <c r="D70" s="20">
        <v>793523342</v>
      </c>
      <c r="E70" s="21">
        <v>793523342</v>
      </c>
      <c r="F70" s="21">
        <v>70461888</v>
      </c>
      <c r="G70" s="21">
        <v>82720343</v>
      </c>
      <c r="H70" s="21">
        <v>41916355</v>
      </c>
      <c r="I70" s="21">
        <v>195098586</v>
      </c>
      <c r="J70" s="21">
        <v>65581219</v>
      </c>
      <c r="K70" s="21">
        <v>57931037</v>
      </c>
      <c r="L70" s="21">
        <v>73185181</v>
      </c>
      <c r="M70" s="21">
        <v>196697437</v>
      </c>
      <c r="N70" s="21">
        <v>59648897</v>
      </c>
      <c r="O70" s="21">
        <v>48585707</v>
      </c>
      <c r="P70" s="21">
        <v>65343747</v>
      </c>
      <c r="Q70" s="21">
        <v>173578351</v>
      </c>
      <c r="R70" s="21">
        <v>63445527</v>
      </c>
      <c r="S70" s="21">
        <v>73231733</v>
      </c>
      <c r="T70" s="21">
        <v>59993666</v>
      </c>
      <c r="U70" s="21">
        <v>196670926</v>
      </c>
      <c r="V70" s="21">
        <v>762045300</v>
      </c>
      <c r="W70" s="21">
        <v>793523342</v>
      </c>
      <c r="X70" s="21"/>
      <c r="Y70" s="20"/>
      <c r="Z70" s="23">
        <v>793523342</v>
      </c>
    </row>
    <row r="71" spans="1:26" ht="13.5" hidden="1">
      <c r="A71" s="39" t="s">
        <v>104</v>
      </c>
      <c r="B71" s="19">
        <v>223249429</v>
      </c>
      <c r="C71" s="19"/>
      <c r="D71" s="20">
        <v>258995033</v>
      </c>
      <c r="E71" s="21">
        <v>258995033</v>
      </c>
      <c r="F71" s="21">
        <v>27121052</v>
      </c>
      <c r="G71" s="21">
        <v>20776049</v>
      </c>
      <c r="H71" s="21">
        <v>21434290</v>
      </c>
      <c r="I71" s="21">
        <v>69331391</v>
      </c>
      <c r="J71" s="21">
        <v>16631167</v>
      </c>
      <c r="K71" s="21">
        <v>38991677</v>
      </c>
      <c r="L71" s="21">
        <v>31965804</v>
      </c>
      <c r="M71" s="21">
        <v>87588648</v>
      </c>
      <c r="N71" s="21">
        <v>14928994</v>
      </c>
      <c r="O71" s="21">
        <v>20279219</v>
      </c>
      <c r="P71" s="21">
        <v>25139099</v>
      </c>
      <c r="Q71" s="21">
        <v>60347312</v>
      </c>
      <c r="R71" s="21">
        <v>15544727</v>
      </c>
      <c r="S71" s="21">
        <v>25677194</v>
      </c>
      <c r="T71" s="21">
        <v>27281912</v>
      </c>
      <c r="U71" s="21">
        <v>68503833</v>
      </c>
      <c r="V71" s="21">
        <v>285771184</v>
      </c>
      <c r="W71" s="21">
        <v>258995034</v>
      </c>
      <c r="X71" s="21"/>
      <c r="Y71" s="20"/>
      <c r="Z71" s="23">
        <v>258995033</v>
      </c>
    </row>
    <row r="72" spans="1:26" ht="13.5" hidden="1">
      <c r="A72" s="39" t="s">
        <v>105</v>
      </c>
      <c r="B72" s="19">
        <v>49064812</v>
      </c>
      <c r="C72" s="19"/>
      <c r="D72" s="20">
        <v>55325708</v>
      </c>
      <c r="E72" s="21">
        <v>55325708</v>
      </c>
      <c r="F72" s="21">
        <v>3688988</v>
      </c>
      <c r="G72" s="21">
        <v>3927817</v>
      </c>
      <c r="H72" s="21">
        <v>5817591</v>
      </c>
      <c r="I72" s="21">
        <v>13434396</v>
      </c>
      <c r="J72" s="21">
        <v>4779654</v>
      </c>
      <c r="K72" s="21">
        <v>3731911</v>
      </c>
      <c r="L72" s="21">
        <v>4933520</v>
      </c>
      <c r="M72" s="21">
        <v>13445085</v>
      </c>
      <c r="N72" s="21">
        <v>4736307</v>
      </c>
      <c r="O72" s="21">
        <v>4264904</v>
      </c>
      <c r="P72" s="21">
        <v>5171311</v>
      </c>
      <c r="Q72" s="21">
        <v>14172522</v>
      </c>
      <c r="R72" s="21">
        <v>3914545</v>
      </c>
      <c r="S72" s="21">
        <v>3909418</v>
      </c>
      <c r="T72" s="21">
        <v>3924171</v>
      </c>
      <c r="U72" s="21">
        <v>11748134</v>
      </c>
      <c r="V72" s="21">
        <v>52800137</v>
      </c>
      <c r="W72" s="21">
        <v>55325711</v>
      </c>
      <c r="X72" s="21"/>
      <c r="Y72" s="20"/>
      <c r="Z72" s="23">
        <v>55325708</v>
      </c>
    </row>
    <row r="73" spans="1:26" ht="13.5" hidden="1">
      <c r="A73" s="39" t="s">
        <v>106</v>
      </c>
      <c r="B73" s="19">
        <v>57387734</v>
      </c>
      <c r="C73" s="19"/>
      <c r="D73" s="20">
        <v>63261938</v>
      </c>
      <c r="E73" s="21">
        <v>63261938</v>
      </c>
      <c r="F73" s="21">
        <v>5337091</v>
      </c>
      <c r="G73" s="21">
        <v>5333686</v>
      </c>
      <c r="H73" s="21">
        <v>5338343</v>
      </c>
      <c r="I73" s="21">
        <v>16009120</v>
      </c>
      <c r="J73" s="21">
        <v>5339471</v>
      </c>
      <c r="K73" s="21">
        <v>5603672</v>
      </c>
      <c r="L73" s="21">
        <v>5336660</v>
      </c>
      <c r="M73" s="21">
        <v>16279803</v>
      </c>
      <c r="N73" s="21">
        <v>5328974</v>
      </c>
      <c r="O73" s="21">
        <v>5334487</v>
      </c>
      <c r="P73" s="21">
        <v>5337586</v>
      </c>
      <c r="Q73" s="21">
        <v>16001047</v>
      </c>
      <c r="R73" s="21">
        <v>5333135</v>
      </c>
      <c r="S73" s="21">
        <v>5259412</v>
      </c>
      <c r="T73" s="21">
        <v>5289238</v>
      </c>
      <c r="U73" s="21">
        <v>15881785</v>
      </c>
      <c r="V73" s="21">
        <v>64171755</v>
      </c>
      <c r="W73" s="21">
        <v>63261937</v>
      </c>
      <c r="X73" s="21"/>
      <c r="Y73" s="20"/>
      <c r="Z73" s="23">
        <v>63261938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45797676</v>
      </c>
      <c r="C75" s="28"/>
      <c r="D75" s="29">
        <v>31800000</v>
      </c>
      <c r="E75" s="30">
        <v>25800000</v>
      </c>
      <c r="F75" s="30">
        <v>4721687</v>
      </c>
      <c r="G75" s="30">
        <v>4698541</v>
      </c>
      <c r="H75" s="30">
        <v>4161694</v>
      </c>
      <c r="I75" s="30">
        <v>13581922</v>
      </c>
      <c r="J75" s="30">
        <v>4658990</v>
      </c>
      <c r="K75" s="30">
        <v>4336559</v>
      </c>
      <c r="L75" s="30">
        <v>4751985</v>
      </c>
      <c r="M75" s="30">
        <v>13747534</v>
      </c>
      <c r="N75" s="30">
        <v>4433275</v>
      </c>
      <c r="O75" s="30">
        <v>4536472</v>
      </c>
      <c r="P75" s="30">
        <v>4471912</v>
      </c>
      <c r="Q75" s="30">
        <v>13441659</v>
      </c>
      <c r="R75" s="30">
        <v>4500525</v>
      </c>
      <c r="S75" s="30">
        <v>4466000</v>
      </c>
      <c r="T75" s="30">
        <v>4569529</v>
      </c>
      <c r="U75" s="30">
        <v>13536054</v>
      </c>
      <c r="V75" s="30">
        <v>54307169</v>
      </c>
      <c r="W75" s="30">
        <v>31800000</v>
      </c>
      <c r="X75" s="30"/>
      <c r="Y75" s="29"/>
      <c r="Z75" s="31">
        <v>25800000</v>
      </c>
    </row>
    <row r="76" spans="1:26" ht="13.5" hidden="1">
      <c r="A76" s="42" t="s">
        <v>287</v>
      </c>
      <c r="B76" s="32">
        <v>1229214019</v>
      </c>
      <c r="C76" s="32"/>
      <c r="D76" s="33">
        <v>1347665760</v>
      </c>
      <c r="E76" s="34">
        <v>1237172524</v>
      </c>
      <c r="F76" s="34">
        <v>121356121</v>
      </c>
      <c r="G76" s="34">
        <v>123712613</v>
      </c>
      <c r="H76" s="34">
        <v>106868169</v>
      </c>
      <c r="I76" s="34">
        <v>351936903</v>
      </c>
      <c r="J76" s="34">
        <v>113884855</v>
      </c>
      <c r="K76" s="34">
        <v>105350926</v>
      </c>
      <c r="L76" s="34">
        <v>114692959</v>
      </c>
      <c r="M76" s="34">
        <v>333928740</v>
      </c>
      <c r="N76" s="34">
        <v>115807760</v>
      </c>
      <c r="O76" s="34">
        <v>130347721</v>
      </c>
      <c r="P76" s="34">
        <v>128457231</v>
      </c>
      <c r="Q76" s="34">
        <v>374612712</v>
      </c>
      <c r="R76" s="34">
        <v>113086536</v>
      </c>
      <c r="S76" s="34">
        <v>121096785</v>
      </c>
      <c r="T76" s="34">
        <v>126025744</v>
      </c>
      <c r="U76" s="34">
        <v>360209065</v>
      </c>
      <c r="V76" s="34">
        <v>1420687420</v>
      </c>
      <c r="W76" s="34">
        <v>1237172524</v>
      </c>
      <c r="X76" s="34"/>
      <c r="Y76" s="33"/>
      <c r="Z76" s="35">
        <v>1237172524</v>
      </c>
    </row>
    <row r="77" spans="1:26" ht="13.5" hidden="1">
      <c r="A77" s="37" t="s">
        <v>31</v>
      </c>
      <c r="B77" s="19">
        <v>256187487</v>
      </c>
      <c r="C77" s="19"/>
      <c r="D77" s="20">
        <v>299229517</v>
      </c>
      <c r="E77" s="21">
        <v>223869462</v>
      </c>
      <c r="F77" s="21">
        <v>34795221</v>
      </c>
      <c r="G77" s="21">
        <v>28673321</v>
      </c>
      <c r="H77" s="21">
        <v>22863449</v>
      </c>
      <c r="I77" s="21">
        <v>86331991</v>
      </c>
      <c r="J77" s="21">
        <v>21115860</v>
      </c>
      <c r="K77" s="21">
        <v>22384709</v>
      </c>
      <c r="L77" s="21">
        <v>18632127</v>
      </c>
      <c r="M77" s="21">
        <v>62132696</v>
      </c>
      <c r="N77" s="21">
        <v>24961509</v>
      </c>
      <c r="O77" s="21">
        <v>24985858</v>
      </c>
      <c r="P77" s="21">
        <v>26899976</v>
      </c>
      <c r="Q77" s="21">
        <v>76847343</v>
      </c>
      <c r="R77" s="21">
        <v>22713042</v>
      </c>
      <c r="S77" s="21">
        <v>24673387</v>
      </c>
      <c r="T77" s="21">
        <v>20327769</v>
      </c>
      <c r="U77" s="21">
        <v>67714198</v>
      </c>
      <c r="V77" s="21">
        <v>293026228</v>
      </c>
      <c r="W77" s="21">
        <v>223869462</v>
      </c>
      <c r="X77" s="21"/>
      <c r="Y77" s="20"/>
      <c r="Z77" s="23">
        <v>223869462</v>
      </c>
    </row>
    <row r="78" spans="1:26" ht="13.5" hidden="1">
      <c r="A78" s="38" t="s">
        <v>32</v>
      </c>
      <c r="B78" s="19">
        <v>927228856</v>
      </c>
      <c r="C78" s="19"/>
      <c r="D78" s="20">
        <v>1018862243</v>
      </c>
      <c r="E78" s="21">
        <v>983729062</v>
      </c>
      <c r="F78" s="21">
        <v>81771673</v>
      </c>
      <c r="G78" s="21">
        <v>90340751</v>
      </c>
      <c r="H78" s="21">
        <v>79806179</v>
      </c>
      <c r="I78" s="21">
        <v>251918603</v>
      </c>
      <c r="J78" s="21">
        <v>88768454</v>
      </c>
      <c r="K78" s="21">
        <v>78629658</v>
      </c>
      <c r="L78" s="21">
        <v>91308847</v>
      </c>
      <c r="M78" s="21">
        <v>258706959</v>
      </c>
      <c r="N78" s="21">
        <v>86411713</v>
      </c>
      <c r="O78" s="21">
        <v>100824939</v>
      </c>
      <c r="P78" s="21">
        <v>97220696</v>
      </c>
      <c r="Q78" s="21">
        <v>284457348</v>
      </c>
      <c r="R78" s="21">
        <v>85872648</v>
      </c>
      <c r="S78" s="21">
        <v>91957399</v>
      </c>
      <c r="T78" s="21">
        <v>101128446</v>
      </c>
      <c r="U78" s="21">
        <v>278958493</v>
      </c>
      <c r="V78" s="21">
        <v>1074041403</v>
      </c>
      <c r="W78" s="21">
        <v>983729062</v>
      </c>
      <c r="X78" s="21"/>
      <c r="Y78" s="20"/>
      <c r="Z78" s="23">
        <v>983729062</v>
      </c>
    </row>
    <row r="79" spans="1:26" ht="13.5" hidden="1">
      <c r="A79" s="39" t="s">
        <v>103</v>
      </c>
      <c r="B79" s="19">
        <v>597526881</v>
      </c>
      <c r="C79" s="19"/>
      <c r="D79" s="20">
        <v>690365308</v>
      </c>
      <c r="E79" s="21">
        <v>681582014</v>
      </c>
      <c r="F79" s="21">
        <v>56768347</v>
      </c>
      <c r="G79" s="21">
        <v>62592787</v>
      </c>
      <c r="H79" s="21">
        <v>55448016</v>
      </c>
      <c r="I79" s="21">
        <v>174809150</v>
      </c>
      <c r="J79" s="21">
        <v>58378015</v>
      </c>
      <c r="K79" s="21">
        <v>64707651</v>
      </c>
      <c r="L79" s="21">
        <v>62338933</v>
      </c>
      <c r="M79" s="21">
        <v>185424599</v>
      </c>
      <c r="N79" s="21">
        <v>63174865</v>
      </c>
      <c r="O79" s="21">
        <v>64616473</v>
      </c>
      <c r="P79" s="21">
        <v>63742424</v>
      </c>
      <c r="Q79" s="21">
        <v>191533762</v>
      </c>
      <c r="R79" s="21">
        <v>60348553</v>
      </c>
      <c r="S79" s="21">
        <v>66492085</v>
      </c>
      <c r="T79" s="21">
        <v>70550485</v>
      </c>
      <c r="U79" s="21">
        <v>197391123</v>
      </c>
      <c r="V79" s="21">
        <v>749158634</v>
      </c>
      <c r="W79" s="21">
        <v>681582014</v>
      </c>
      <c r="X79" s="21"/>
      <c r="Y79" s="20"/>
      <c r="Z79" s="23">
        <v>681582014</v>
      </c>
    </row>
    <row r="80" spans="1:26" ht="13.5" hidden="1">
      <c r="A80" s="39" t="s">
        <v>104</v>
      </c>
      <c r="B80" s="19">
        <v>223249429</v>
      </c>
      <c r="C80" s="19"/>
      <c r="D80" s="20">
        <v>225325680</v>
      </c>
      <c r="E80" s="21">
        <v>216542386</v>
      </c>
      <c r="F80" s="21">
        <v>17325516</v>
      </c>
      <c r="G80" s="21">
        <v>18598268</v>
      </c>
      <c r="H80" s="21">
        <v>16110451</v>
      </c>
      <c r="I80" s="21">
        <v>52034235</v>
      </c>
      <c r="J80" s="21">
        <v>21984209</v>
      </c>
      <c r="K80" s="21">
        <v>5933203</v>
      </c>
      <c r="L80" s="21">
        <v>21190847</v>
      </c>
      <c r="M80" s="21">
        <v>49108259</v>
      </c>
      <c r="N80" s="21">
        <v>14561149</v>
      </c>
      <c r="O80" s="21">
        <v>26763298</v>
      </c>
      <c r="P80" s="21">
        <v>23237379</v>
      </c>
      <c r="Q80" s="21">
        <v>64561826</v>
      </c>
      <c r="R80" s="21">
        <v>17219915</v>
      </c>
      <c r="S80" s="21">
        <v>15539836</v>
      </c>
      <c r="T80" s="21">
        <v>21319882</v>
      </c>
      <c r="U80" s="21">
        <v>54079633</v>
      </c>
      <c r="V80" s="21">
        <v>219783953</v>
      </c>
      <c r="W80" s="21">
        <v>216542386</v>
      </c>
      <c r="X80" s="21"/>
      <c r="Y80" s="20"/>
      <c r="Z80" s="23">
        <v>216542386</v>
      </c>
    </row>
    <row r="81" spans="1:26" ht="13.5" hidden="1">
      <c r="A81" s="39" t="s">
        <v>105</v>
      </c>
      <c r="B81" s="19">
        <v>49064812</v>
      </c>
      <c r="C81" s="19"/>
      <c r="D81" s="20">
        <v>48133369</v>
      </c>
      <c r="E81" s="21">
        <v>39350072</v>
      </c>
      <c r="F81" s="21">
        <v>3452121</v>
      </c>
      <c r="G81" s="21">
        <v>3825943</v>
      </c>
      <c r="H81" s="21">
        <v>3508022</v>
      </c>
      <c r="I81" s="21">
        <v>10786086</v>
      </c>
      <c r="J81" s="21">
        <v>3813099</v>
      </c>
      <c r="K81" s="21">
        <v>3312370</v>
      </c>
      <c r="L81" s="21">
        <v>3377535</v>
      </c>
      <c r="M81" s="21">
        <v>10503004</v>
      </c>
      <c r="N81" s="21">
        <v>3722735</v>
      </c>
      <c r="O81" s="21">
        <v>3969544</v>
      </c>
      <c r="P81" s="21">
        <v>4550628</v>
      </c>
      <c r="Q81" s="21">
        <v>12242907</v>
      </c>
      <c r="R81" s="21">
        <v>3466507</v>
      </c>
      <c r="S81" s="21">
        <v>4322790</v>
      </c>
      <c r="T81" s="21">
        <v>4077167</v>
      </c>
      <c r="U81" s="21">
        <v>11866464</v>
      </c>
      <c r="V81" s="21">
        <v>45398461</v>
      </c>
      <c r="W81" s="21">
        <v>39350072</v>
      </c>
      <c r="X81" s="21"/>
      <c r="Y81" s="20"/>
      <c r="Z81" s="23">
        <v>39350072</v>
      </c>
    </row>
    <row r="82" spans="1:26" ht="13.5" hidden="1">
      <c r="A82" s="39" t="s">
        <v>106</v>
      </c>
      <c r="B82" s="19">
        <v>57387734</v>
      </c>
      <c r="C82" s="19"/>
      <c r="D82" s="20">
        <v>55037886</v>
      </c>
      <c r="E82" s="21">
        <v>46254591</v>
      </c>
      <c r="F82" s="21">
        <v>4221942</v>
      </c>
      <c r="G82" s="21">
        <v>5286695</v>
      </c>
      <c r="H82" s="21">
        <v>4737160</v>
      </c>
      <c r="I82" s="21">
        <v>14245797</v>
      </c>
      <c r="J82" s="21">
        <v>4555919</v>
      </c>
      <c r="K82" s="21">
        <v>4676036</v>
      </c>
      <c r="L82" s="21">
        <v>4401152</v>
      </c>
      <c r="M82" s="21">
        <v>13633107</v>
      </c>
      <c r="N82" s="21">
        <v>4952964</v>
      </c>
      <c r="O82" s="21">
        <v>5475624</v>
      </c>
      <c r="P82" s="21">
        <v>5690038</v>
      </c>
      <c r="Q82" s="21">
        <v>16118626</v>
      </c>
      <c r="R82" s="21">
        <v>4837189</v>
      </c>
      <c r="S82" s="21">
        <v>5429665</v>
      </c>
      <c r="T82" s="21">
        <v>5180670</v>
      </c>
      <c r="U82" s="21">
        <v>15447524</v>
      </c>
      <c r="V82" s="21">
        <v>59445054</v>
      </c>
      <c r="W82" s="21">
        <v>46254591</v>
      </c>
      <c r="X82" s="21"/>
      <c r="Y82" s="20"/>
      <c r="Z82" s="23">
        <v>46254591</v>
      </c>
    </row>
    <row r="83" spans="1:26" ht="13.5" hidden="1">
      <c r="A83" s="39" t="s">
        <v>107</v>
      </c>
      <c r="B83" s="19"/>
      <c r="C83" s="19"/>
      <c r="D83" s="20"/>
      <c r="E83" s="21">
        <v>-1</v>
      </c>
      <c r="F83" s="21">
        <v>3747</v>
      </c>
      <c r="G83" s="21">
        <v>37058</v>
      </c>
      <c r="H83" s="21">
        <v>2530</v>
      </c>
      <c r="I83" s="21">
        <v>43335</v>
      </c>
      <c r="J83" s="21">
        <v>37212</v>
      </c>
      <c r="K83" s="21">
        <v>398</v>
      </c>
      <c r="L83" s="21">
        <v>380</v>
      </c>
      <c r="M83" s="21">
        <v>37990</v>
      </c>
      <c r="N83" s="21"/>
      <c r="O83" s="21"/>
      <c r="P83" s="21">
        <v>227</v>
      </c>
      <c r="Q83" s="21">
        <v>227</v>
      </c>
      <c r="R83" s="21">
        <v>484</v>
      </c>
      <c r="S83" s="21">
        <v>173023</v>
      </c>
      <c r="T83" s="21">
        <v>242</v>
      </c>
      <c r="U83" s="21">
        <v>173749</v>
      </c>
      <c r="V83" s="21">
        <v>255301</v>
      </c>
      <c r="W83" s="21">
        <v>-1</v>
      </c>
      <c r="X83" s="21"/>
      <c r="Y83" s="20"/>
      <c r="Z83" s="23">
        <v>-1</v>
      </c>
    </row>
    <row r="84" spans="1:26" ht="13.5" hidden="1">
      <c r="A84" s="40" t="s">
        <v>110</v>
      </c>
      <c r="B84" s="28">
        <v>45797676</v>
      </c>
      <c r="C84" s="28"/>
      <c r="D84" s="29">
        <v>29574000</v>
      </c>
      <c r="E84" s="30">
        <v>29574000</v>
      </c>
      <c r="F84" s="30">
        <v>4789227</v>
      </c>
      <c r="G84" s="30">
        <v>4698541</v>
      </c>
      <c r="H84" s="30">
        <v>4198541</v>
      </c>
      <c r="I84" s="30">
        <v>13686309</v>
      </c>
      <c r="J84" s="30">
        <v>4000541</v>
      </c>
      <c r="K84" s="30">
        <v>4336559</v>
      </c>
      <c r="L84" s="30">
        <v>4751985</v>
      </c>
      <c r="M84" s="30">
        <v>13089085</v>
      </c>
      <c r="N84" s="30">
        <v>4434538</v>
      </c>
      <c r="O84" s="30">
        <v>4536924</v>
      </c>
      <c r="P84" s="30">
        <v>4336559</v>
      </c>
      <c r="Q84" s="30">
        <v>13308021</v>
      </c>
      <c r="R84" s="30">
        <v>4500846</v>
      </c>
      <c r="S84" s="30">
        <v>4465999</v>
      </c>
      <c r="T84" s="30">
        <v>4569529</v>
      </c>
      <c r="U84" s="30">
        <v>13536374</v>
      </c>
      <c r="V84" s="30">
        <v>53619789</v>
      </c>
      <c r="W84" s="30">
        <v>29574000</v>
      </c>
      <c r="X84" s="30"/>
      <c r="Y84" s="29"/>
      <c r="Z84" s="31">
        <v>29574000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116140760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24508855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40"/>
      <c r="E7" s="60">
        <v>24508855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24142204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40"/>
      <c r="E9" s="60">
        <v>24142204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28106474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232</v>
      </c>
      <c r="B12" s="136"/>
      <c r="C12" s="60"/>
      <c r="D12" s="340"/>
      <c r="E12" s="60">
        <v>28106474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39383227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>
        <v>39383227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61379633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/>
      <c r="D26" s="363"/>
      <c r="E26" s="362">
        <v>61379633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177520393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1539840680</v>
      </c>
      <c r="D5" s="153">
        <f>SUM(D6:D8)</f>
        <v>0</v>
      </c>
      <c r="E5" s="154">
        <f t="shared" si="0"/>
        <v>1585783102</v>
      </c>
      <c r="F5" s="100">
        <f t="shared" si="0"/>
        <v>1535205881</v>
      </c>
      <c r="G5" s="100">
        <f t="shared" si="0"/>
        <v>408762878</v>
      </c>
      <c r="H5" s="100">
        <f t="shared" si="0"/>
        <v>33632357</v>
      </c>
      <c r="I5" s="100">
        <f t="shared" si="0"/>
        <v>52201759</v>
      </c>
      <c r="J5" s="100">
        <f t="shared" si="0"/>
        <v>494596994</v>
      </c>
      <c r="K5" s="100">
        <f t="shared" si="0"/>
        <v>81051171</v>
      </c>
      <c r="L5" s="100">
        <f t="shared" si="0"/>
        <v>60096013</v>
      </c>
      <c r="M5" s="100">
        <f t="shared" si="0"/>
        <v>119787797</v>
      </c>
      <c r="N5" s="100">
        <f t="shared" si="0"/>
        <v>260934981</v>
      </c>
      <c r="O5" s="100">
        <f t="shared" si="0"/>
        <v>34183062</v>
      </c>
      <c r="P5" s="100">
        <f t="shared" si="0"/>
        <v>33840051</v>
      </c>
      <c r="Q5" s="100">
        <f t="shared" si="0"/>
        <v>524259689</v>
      </c>
      <c r="R5" s="100">
        <f t="shared" si="0"/>
        <v>592282802</v>
      </c>
      <c r="S5" s="100">
        <f t="shared" si="0"/>
        <v>30890990</v>
      </c>
      <c r="T5" s="100">
        <f t="shared" si="0"/>
        <v>32852904</v>
      </c>
      <c r="U5" s="100">
        <f t="shared" si="0"/>
        <v>9724209</v>
      </c>
      <c r="V5" s="100">
        <f t="shared" si="0"/>
        <v>73468103</v>
      </c>
      <c r="W5" s="100">
        <f t="shared" si="0"/>
        <v>1421282880</v>
      </c>
      <c r="X5" s="100">
        <f t="shared" si="0"/>
        <v>1585783102</v>
      </c>
      <c r="Y5" s="100">
        <f t="shared" si="0"/>
        <v>-164500222</v>
      </c>
      <c r="Z5" s="137">
        <f>+IF(X5&lt;&gt;0,+(Y5/X5)*100,0)</f>
        <v>-10.373437690976228</v>
      </c>
      <c r="AA5" s="153">
        <f>SUM(AA6:AA8)</f>
        <v>1535205881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429642467</v>
      </c>
      <c r="D7" s="157"/>
      <c r="E7" s="158">
        <v>437285026</v>
      </c>
      <c r="F7" s="159">
        <v>379409626</v>
      </c>
      <c r="G7" s="159">
        <v>28401632</v>
      </c>
      <c r="H7" s="159">
        <v>31817771</v>
      </c>
      <c r="I7" s="159">
        <v>29740074</v>
      </c>
      <c r="J7" s="159">
        <v>89959477</v>
      </c>
      <c r="K7" s="159">
        <v>34862865</v>
      </c>
      <c r="L7" s="159">
        <v>30371134</v>
      </c>
      <c r="M7" s="159">
        <v>30798313</v>
      </c>
      <c r="N7" s="159">
        <v>96032312</v>
      </c>
      <c r="O7" s="159">
        <v>30243063</v>
      </c>
      <c r="P7" s="159">
        <v>32351403</v>
      </c>
      <c r="Q7" s="159">
        <v>30868324</v>
      </c>
      <c r="R7" s="159">
        <v>93462790</v>
      </c>
      <c r="S7" s="159">
        <v>30693705</v>
      </c>
      <c r="T7" s="159">
        <v>32674950</v>
      </c>
      <c r="U7" s="159">
        <v>22537706</v>
      </c>
      <c r="V7" s="159">
        <v>85906361</v>
      </c>
      <c r="W7" s="159">
        <v>365360940</v>
      </c>
      <c r="X7" s="159">
        <v>437285026</v>
      </c>
      <c r="Y7" s="159">
        <v>-71924086</v>
      </c>
      <c r="Z7" s="141">
        <v>-16.45</v>
      </c>
      <c r="AA7" s="157">
        <v>379409626</v>
      </c>
    </row>
    <row r="8" spans="1:27" ht="13.5">
      <c r="A8" s="138" t="s">
        <v>77</v>
      </c>
      <c r="B8" s="136"/>
      <c r="C8" s="155">
        <v>1110198213</v>
      </c>
      <c r="D8" s="155"/>
      <c r="E8" s="156">
        <v>1148498076</v>
      </c>
      <c r="F8" s="60">
        <v>1155796255</v>
      </c>
      <c r="G8" s="60">
        <v>380361246</v>
      </c>
      <c r="H8" s="60">
        <v>1814586</v>
      </c>
      <c r="I8" s="60">
        <v>22461685</v>
      </c>
      <c r="J8" s="60">
        <v>404637517</v>
      </c>
      <c r="K8" s="60">
        <v>46188306</v>
      </c>
      <c r="L8" s="60">
        <v>29724879</v>
      </c>
      <c r="M8" s="60">
        <v>88989484</v>
      </c>
      <c r="N8" s="60">
        <v>164902669</v>
      </c>
      <c r="O8" s="60">
        <v>3939999</v>
      </c>
      <c r="P8" s="60">
        <v>1488648</v>
      </c>
      <c r="Q8" s="60">
        <v>493391365</v>
      </c>
      <c r="R8" s="60">
        <v>498820012</v>
      </c>
      <c r="S8" s="60">
        <v>197285</v>
      </c>
      <c r="T8" s="60">
        <v>177954</v>
      </c>
      <c r="U8" s="60">
        <v>-12813497</v>
      </c>
      <c r="V8" s="60">
        <v>-12438258</v>
      </c>
      <c r="W8" s="60">
        <v>1055921940</v>
      </c>
      <c r="X8" s="60">
        <v>1148498076</v>
      </c>
      <c r="Y8" s="60">
        <v>-92576136</v>
      </c>
      <c r="Z8" s="140">
        <v>-8.06</v>
      </c>
      <c r="AA8" s="155">
        <v>1155796255</v>
      </c>
    </row>
    <row r="9" spans="1:27" ht="13.5">
      <c r="A9" s="135" t="s">
        <v>78</v>
      </c>
      <c r="B9" s="136"/>
      <c r="C9" s="153">
        <f aca="true" t="shared" si="1" ref="C9:Y9">SUM(C10:C14)</f>
        <v>16958918</v>
      </c>
      <c r="D9" s="153">
        <f>SUM(D10:D14)</f>
        <v>0</v>
      </c>
      <c r="E9" s="154">
        <f t="shared" si="1"/>
        <v>38916904</v>
      </c>
      <c r="F9" s="100">
        <f t="shared" si="1"/>
        <v>35581913</v>
      </c>
      <c r="G9" s="100">
        <f t="shared" si="1"/>
        <v>481144</v>
      </c>
      <c r="H9" s="100">
        <f t="shared" si="1"/>
        <v>2124241</v>
      </c>
      <c r="I9" s="100">
        <f t="shared" si="1"/>
        <v>1552922</v>
      </c>
      <c r="J9" s="100">
        <f t="shared" si="1"/>
        <v>4158307</v>
      </c>
      <c r="K9" s="100">
        <f t="shared" si="1"/>
        <v>917245</v>
      </c>
      <c r="L9" s="100">
        <f t="shared" si="1"/>
        <v>546038</v>
      </c>
      <c r="M9" s="100">
        <f t="shared" si="1"/>
        <v>946421</v>
      </c>
      <c r="N9" s="100">
        <f t="shared" si="1"/>
        <v>2409704</v>
      </c>
      <c r="O9" s="100">
        <f t="shared" si="1"/>
        <v>903943</v>
      </c>
      <c r="P9" s="100">
        <f t="shared" si="1"/>
        <v>903631</v>
      </c>
      <c r="Q9" s="100">
        <f t="shared" si="1"/>
        <v>718878</v>
      </c>
      <c r="R9" s="100">
        <f t="shared" si="1"/>
        <v>2526452</v>
      </c>
      <c r="S9" s="100">
        <f t="shared" si="1"/>
        <v>444832</v>
      </c>
      <c r="T9" s="100">
        <f t="shared" si="1"/>
        <v>1069730</v>
      </c>
      <c r="U9" s="100">
        <f t="shared" si="1"/>
        <v>1272403</v>
      </c>
      <c r="V9" s="100">
        <f t="shared" si="1"/>
        <v>2786965</v>
      </c>
      <c r="W9" s="100">
        <f t="shared" si="1"/>
        <v>11881428</v>
      </c>
      <c r="X9" s="100">
        <f t="shared" si="1"/>
        <v>38916904</v>
      </c>
      <c r="Y9" s="100">
        <f t="shared" si="1"/>
        <v>-27035476</v>
      </c>
      <c r="Z9" s="137">
        <f>+IF(X9&lt;&gt;0,+(Y9/X9)*100,0)</f>
        <v>-69.46975021445694</v>
      </c>
      <c r="AA9" s="153">
        <f>SUM(AA10:AA14)</f>
        <v>35581913</v>
      </c>
    </row>
    <row r="10" spans="1:27" ht="13.5">
      <c r="A10" s="138" t="s">
        <v>79</v>
      </c>
      <c r="B10" s="136"/>
      <c r="C10" s="155">
        <v>2041159</v>
      </c>
      <c r="D10" s="155"/>
      <c r="E10" s="156">
        <v>2730597</v>
      </c>
      <c r="F10" s="60">
        <v>2551606</v>
      </c>
      <c r="G10" s="60">
        <v>145819</v>
      </c>
      <c r="H10" s="60">
        <v>167846</v>
      </c>
      <c r="I10" s="60">
        <v>255265</v>
      </c>
      <c r="J10" s="60">
        <v>568930</v>
      </c>
      <c r="K10" s="60">
        <v>179215</v>
      </c>
      <c r="L10" s="60">
        <v>112480</v>
      </c>
      <c r="M10" s="60">
        <v>139101</v>
      </c>
      <c r="N10" s="60">
        <v>430796</v>
      </c>
      <c r="O10" s="60">
        <v>100190</v>
      </c>
      <c r="P10" s="60">
        <v>90489</v>
      </c>
      <c r="Q10" s="60">
        <v>128967</v>
      </c>
      <c r="R10" s="60">
        <v>319646</v>
      </c>
      <c r="S10" s="60">
        <v>120517</v>
      </c>
      <c r="T10" s="60">
        <v>153482</v>
      </c>
      <c r="U10" s="60">
        <v>169871</v>
      </c>
      <c r="V10" s="60">
        <v>443870</v>
      </c>
      <c r="W10" s="60">
        <v>1763242</v>
      </c>
      <c r="X10" s="60">
        <v>2730597</v>
      </c>
      <c r="Y10" s="60">
        <v>-967355</v>
      </c>
      <c r="Z10" s="140">
        <v>-35.43</v>
      </c>
      <c r="AA10" s="155">
        <v>2551606</v>
      </c>
    </row>
    <row r="11" spans="1:27" ht="13.5">
      <c r="A11" s="138" t="s">
        <v>80</v>
      </c>
      <c r="B11" s="136"/>
      <c r="C11" s="155">
        <v>4638728</v>
      </c>
      <c r="D11" s="155"/>
      <c r="E11" s="156">
        <v>16847800</v>
      </c>
      <c r="F11" s="60">
        <v>13691800</v>
      </c>
      <c r="G11" s="60">
        <v>83230</v>
      </c>
      <c r="H11" s="60">
        <v>1611645</v>
      </c>
      <c r="I11" s="60">
        <v>1037057</v>
      </c>
      <c r="J11" s="60">
        <v>2731932</v>
      </c>
      <c r="K11" s="60">
        <v>285615</v>
      </c>
      <c r="L11" s="60">
        <v>136575</v>
      </c>
      <c r="M11" s="60">
        <v>355197</v>
      </c>
      <c r="N11" s="60">
        <v>777387</v>
      </c>
      <c r="O11" s="60">
        <v>494153</v>
      </c>
      <c r="P11" s="60">
        <v>529265</v>
      </c>
      <c r="Q11" s="60">
        <v>127549</v>
      </c>
      <c r="R11" s="60">
        <v>1150967</v>
      </c>
      <c r="S11" s="60">
        <v>86511</v>
      </c>
      <c r="T11" s="60">
        <v>607657</v>
      </c>
      <c r="U11" s="60">
        <v>752058</v>
      </c>
      <c r="V11" s="60">
        <v>1446226</v>
      </c>
      <c r="W11" s="60">
        <v>6106512</v>
      </c>
      <c r="X11" s="60">
        <v>16847800</v>
      </c>
      <c r="Y11" s="60">
        <v>-10741288</v>
      </c>
      <c r="Z11" s="140">
        <v>-63.75</v>
      </c>
      <c r="AA11" s="155">
        <v>13691800</v>
      </c>
    </row>
    <row r="12" spans="1:27" ht="13.5">
      <c r="A12" s="138" t="s">
        <v>81</v>
      </c>
      <c r="B12" s="136"/>
      <c r="C12" s="155">
        <v>10267648</v>
      </c>
      <c r="D12" s="155"/>
      <c r="E12" s="156">
        <v>17174650</v>
      </c>
      <c r="F12" s="60">
        <v>17174650</v>
      </c>
      <c r="G12" s="60">
        <v>251159</v>
      </c>
      <c r="H12" s="60">
        <v>343832</v>
      </c>
      <c r="I12" s="60">
        <v>259690</v>
      </c>
      <c r="J12" s="60">
        <v>854681</v>
      </c>
      <c r="K12" s="60">
        <v>451427</v>
      </c>
      <c r="L12" s="60">
        <v>296012</v>
      </c>
      <c r="M12" s="60">
        <v>451222</v>
      </c>
      <c r="N12" s="60">
        <v>1198661</v>
      </c>
      <c r="O12" s="60">
        <v>308655</v>
      </c>
      <c r="P12" s="60">
        <v>282924</v>
      </c>
      <c r="Q12" s="60">
        <v>461374</v>
      </c>
      <c r="R12" s="60">
        <v>1052953</v>
      </c>
      <c r="S12" s="60">
        <v>236816</v>
      </c>
      <c r="T12" s="60">
        <v>307673</v>
      </c>
      <c r="U12" s="60">
        <v>349564</v>
      </c>
      <c r="V12" s="60">
        <v>894053</v>
      </c>
      <c r="W12" s="60">
        <v>4000348</v>
      </c>
      <c r="X12" s="60">
        <v>17174650</v>
      </c>
      <c r="Y12" s="60">
        <v>-13174302</v>
      </c>
      <c r="Z12" s="140">
        <v>-76.71</v>
      </c>
      <c r="AA12" s="155">
        <v>17174650</v>
      </c>
    </row>
    <row r="13" spans="1:27" ht="13.5">
      <c r="A13" s="138" t="s">
        <v>82</v>
      </c>
      <c r="B13" s="136"/>
      <c r="C13" s="155">
        <v>11383</v>
      </c>
      <c r="D13" s="155"/>
      <c r="E13" s="156">
        <v>43857</v>
      </c>
      <c r="F13" s="60">
        <v>43857</v>
      </c>
      <c r="G13" s="60">
        <v>936</v>
      </c>
      <c r="H13" s="60">
        <v>918</v>
      </c>
      <c r="I13" s="60">
        <v>910</v>
      </c>
      <c r="J13" s="60">
        <v>2764</v>
      </c>
      <c r="K13" s="60">
        <v>988</v>
      </c>
      <c r="L13" s="60">
        <v>971</v>
      </c>
      <c r="M13" s="60">
        <v>901</v>
      </c>
      <c r="N13" s="60">
        <v>2860</v>
      </c>
      <c r="O13" s="60">
        <v>945</v>
      </c>
      <c r="P13" s="60">
        <v>953</v>
      </c>
      <c r="Q13" s="60">
        <v>988</v>
      </c>
      <c r="R13" s="60">
        <v>2886</v>
      </c>
      <c r="S13" s="60">
        <v>988</v>
      </c>
      <c r="T13" s="60">
        <v>918</v>
      </c>
      <c r="U13" s="60">
        <v>910</v>
      </c>
      <c r="V13" s="60">
        <v>2816</v>
      </c>
      <c r="W13" s="60">
        <v>11326</v>
      </c>
      <c r="X13" s="60">
        <v>43857</v>
      </c>
      <c r="Y13" s="60">
        <v>-32531</v>
      </c>
      <c r="Z13" s="140">
        <v>-74.18</v>
      </c>
      <c r="AA13" s="155">
        <v>43857</v>
      </c>
    </row>
    <row r="14" spans="1:27" ht="13.5">
      <c r="A14" s="138" t="s">
        <v>83</v>
      </c>
      <c r="B14" s="136"/>
      <c r="C14" s="157"/>
      <c r="D14" s="157"/>
      <c r="E14" s="158">
        <v>2120000</v>
      </c>
      <c r="F14" s="159">
        <v>2120000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2120000</v>
      </c>
      <c r="Y14" s="159">
        <v>-2120000</v>
      </c>
      <c r="Z14" s="141">
        <v>-100</v>
      </c>
      <c r="AA14" s="157">
        <v>2120000</v>
      </c>
    </row>
    <row r="15" spans="1:27" ht="13.5">
      <c r="A15" s="135" t="s">
        <v>84</v>
      </c>
      <c r="B15" s="142"/>
      <c r="C15" s="153">
        <f aca="true" t="shared" si="2" ref="C15:Y15">SUM(C16:C18)</f>
        <v>52149593</v>
      </c>
      <c r="D15" s="153">
        <f>SUM(D16:D18)</f>
        <v>0</v>
      </c>
      <c r="E15" s="154">
        <f t="shared" si="2"/>
        <v>72905912</v>
      </c>
      <c r="F15" s="100">
        <f t="shared" si="2"/>
        <v>72905912</v>
      </c>
      <c r="G15" s="100">
        <f t="shared" si="2"/>
        <v>3765071</v>
      </c>
      <c r="H15" s="100">
        <f t="shared" si="2"/>
        <v>2239523</v>
      </c>
      <c r="I15" s="100">
        <f t="shared" si="2"/>
        <v>2542194</v>
      </c>
      <c r="J15" s="100">
        <f t="shared" si="2"/>
        <v>8546788</v>
      </c>
      <c r="K15" s="100">
        <f t="shared" si="2"/>
        <v>1780026</v>
      </c>
      <c r="L15" s="100">
        <f t="shared" si="2"/>
        <v>1910211</v>
      </c>
      <c r="M15" s="100">
        <f t="shared" si="2"/>
        <v>7350423</v>
      </c>
      <c r="N15" s="100">
        <f t="shared" si="2"/>
        <v>11040660</v>
      </c>
      <c r="O15" s="100">
        <f t="shared" si="2"/>
        <v>1405486</v>
      </c>
      <c r="P15" s="100">
        <f t="shared" si="2"/>
        <v>1782052</v>
      </c>
      <c r="Q15" s="100">
        <f t="shared" si="2"/>
        <v>2757331</v>
      </c>
      <c r="R15" s="100">
        <f t="shared" si="2"/>
        <v>5944869</v>
      </c>
      <c r="S15" s="100">
        <f t="shared" si="2"/>
        <v>2164511</v>
      </c>
      <c r="T15" s="100">
        <f t="shared" si="2"/>
        <v>1871585</v>
      </c>
      <c r="U15" s="100">
        <f t="shared" si="2"/>
        <v>11680250</v>
      </c>
      <c r="V15" s="100">
        <f t="shared" si="2"/>
        <v>15716346</v>
      </c>
      <c r="W15" s="100">
        <f t="shared" si="2"/>
        <v>41248663</v>
      </c>
      <c r="X15" s="100">
        <f t="shared" si="2"/>
        <v>72905910</v>
      </c>
      <c r="Y15" s="100">
        <f t="shared" si="2"/>
        <v>-31657247</v>
      </c>
      <c r="Z15" s="137">
        <f>+IF(X15&lt;&gt;0,+(Y15/X15)*100,0)</f>
        <v>-43.42205865066357</v>
      </c>
      <c r="AA15" s="153">
        <f>SUM(AA16:AA18)</f>
        <v>72905912</v>
      </c>
    </row>
    <row r="16" spans="1:27" ht="13.5">
      <c r="A16" s="138" t="s">
        <v>85</v>
      </c>
      <c r="B16" s="136"/>
      <c r="C16" s="155">
        <v>41397865</v>
      </c>
      <c r="D16" s="155"/>
      <c r="E16" s="156">
        <v>61145101</v>
      </c>
      <c r="F16" s="60">
        <v>61145101</v>
      </c>
      <c r="G16" s="60">
        <v>2865778</v>
      </c>
      <c r="H16" s="60">
        <v>1361796</v>
      </c>
      <c r="I16" s="60">
        <v>1627630</v>
      </c>
      <c r="J16" s="60">
        <v>5855204</v>
      </c>
      <c r="K16" s="60">
        <v>1068132</v>
      </c>
      <c r="L16" s="60">
        <v>1023229</v>
      </c>
      <c r="M16" s="60">
        <v>6626220</v>
      </c>
      <c r="N16" s="60">
        <v>8717581</v>
      </c>
      <c r="O16" s="60">
        <v>808538</v>
      </c>
      <c r="P16" s="60">
        <v>925595</v>
      </c>
      <c r="Q16" s="60">
        <v>841003</v>
      </c>
      <c r="R16" s="60">
        <v>2575136</v>
      </c>
      <c r="S16" s="60">
        <v>1130069</v>
      </c>
      <c r="T16" s="60">
        <v>1097922</v>
      </c>
      <c r="U16" s="60">
        <v>10723665</v>
      </c>
      <c r="V16" s="60">
        <v>12951656</v>
      </c>
      <c r="W16" s="60">
        <v>30099577</v>
      </c>
      <c r="X16" s="60">
        <v>61145101</v>
      </c>
      <c r="Y16" s="60">
        <v>-31045524</v>
      </c>
      <c r="Z16" s="140">
        <v>-50.77</v>
      </c>
      <c r="AA16" s="155">
        <v>61145101</v>
      </c>
    </row>
    <row r="17" spans="1:27" ht="13.5">
      <c r="A17" s="138" t="s">
        <v>86</v>
      </c>
      <c r="B17" s="136"/>
      <c r="C17" s="155">
        <v>8841333</v>
      </c>
      <c r="D17" s="155"/>
      <c r="E17" s="156">
        <v>9505757</v>
      </c>
      <c r="F17" s="60">
        <v>9505757</v>
      </c>
      <c r="G17" s="60">
        <v>764463</v>
      </c>
      <c r="H17" s="60">
        <v>615578</v>
      </c>
      <c r="I17" s="60">
        <v>735266</v>
      </c>
      <c r="J17" s="60">
        <v>2115307</v>
      </c>
      <c r="K17" s="60">
        <v>599784</v>
      </c>
      <c r="L17" s="60">
        <v>752838</v>
      </c>
      <c r="M17" s="60">
        <v>643776</v>
      </c>
      <c r="N17" s="60">
        <v>1996398</v>
      </c>
      <c r="O17" s="60">
        <v>476468</v>
      </c>
      <c r="P17" s="60">
        <v>672512</v>
      </c>
      <c r="Q17" s="60">
        <v>599793</v>
      </c>
      <c r="R17" s="60">
        <v>1748773</v>
      </c>
      <c r="S17" s="60">
        <v>656816</v>
      </c>
      <c r="T17" s="60">
        <v>647446</v>
      </c>
      <c r="U17" s="60">
        <v>778120</v>
      </c>
      <c r="V17" s="60">
        <v>2082382</v>
      </c>
      <c r="W17" s="60">
        <v>7942860</v>
      </c>
      <c r="X17" s="60">
        <v>9505756</v>
      </c>
      <c r="Y17" s="60">
        <v>-1562896</v>
      </c>
      <c r="Z17" s="140">
        <v>-16.44</v>
      </c>
      <c r="AA17" s="155">
        <v>9505757</v>
      </c>
    </row>
    <row r="18" spans="1:27" ht="13.5">
      <c r="A18" s="138" t="s">
        <v>87</v>
      </c>
      <c r="B18" s="136"/>
      <c r="C18" s="155">
        <v>1910395</v>
      </c>
      <c r="D18" s="155"/>
      <c r="E18" s="156">
        <v>2255054</v>
      </c>
      <c r="F18" s="60">
        <v>2255054</v>
      </c>
      <c r="G18" s="60">
        <v>134830</v>
      </c>
      <c r="H18" s="60">
        <v>262149</v>
      </c>
      <c r="I18" s="60">
        <v>179298</v>
      </c>
      <c r="J18" s="60">
        <v>576277</v>
      </c>
      <c r="K18" s="60">
        <v>112110</v>
      </c>
      <c r="L18" s="60">
        <v>134144</v>
      </c>
      <c r="M18" s="60">
        <v>80427</v>
      </c>
      <c r="N18" s="60">
        <v>326681</v>
      </c>
      <c r="O18" s="60">
        <v>120480</v>
      </c>
      <c r="P18" s="60">
        <v>183945</v>
      </c>
      <c r="Q18" s="60">
        <v>1316535</v>
      </c>
      <c r="R18" s="60">
        <v>1620960</v>
      </c>
      <c r="S18" s="60">
        <v>377626</v>
      </c>
      <c r="T18" s="60">
        <v>126217</v>
      </c>
      <c r="U18" s="60">
        <v>178465</v>
      </c>
      <c r="V18" s="60">
        <v>682308</v>
      </c>
      <c r="W18" s="60">
        <v>3206226</v>
      </c>
      <c r="X18" s="60">
        <v>2255053</v>
      </c>
      <c r="Y18" s="60">
        <v>951173</v>
      </c>
      <c r="Z18" s="140">
        <v>42.18</v>
      </c>
      <c r="AA18" s="155">
        <v>2255054</v>
      </c>
    </row>
    <row r="19" spans="1:27" ht="13.5">
      <c r="A19" s="135" t="s">
        <v>88</v>
      </c>
      <c r="B19" s="142"/>
      <c r="C19" s="153">
        <f aca="true" t="shared" si="3" ref="C19:Y19">SUM(C20:C23)</f>
        <v>928558894</v>
      </c>
      <c r="D19" s="153">
        <f>SUM(D20:D23)</f>
        <v>0</v>
      </c>
      <c r="E19" s="154">
        <f t="shared" si="3"/>
        <v>1173145081</v>
      </c>
      <c r="F19" s="100">
        <f t="shared" si="3"/>
        <v>1173145082</v>
      </c>
      <c r="G19" s="100">
        <f t="shared" si="3"/>
        <v>106616609</v>
      </c>
      <c r="H19" s="100">
        <f t="shared" si="3"/>
        <v>112853046</v>
      </c>
      <c r="I19" s="100">
        <f t="shared" si="3"/>
        <v>74630911</v>
      </c>
      <c r="J19" s="100">
        <f t="shared" si="3"/>
        <v>294100566</v>
      </c>
      <c r="K19" s="100">
        <f t="shared" si="3"/>
        <v>92335779</v>
      </c>
      <c r="L19" s="100">
        <f t="shared" si="3"/>
        <v>106262521</v>
      </c>
      <c r="M19" s="100">
        <f t="shared" si="3"/>
        <v>115424860</v>
      </c>
      <c r="N19" s="100">
        <f t="shared" si="3"/>
        <v>314023160</v>
      </c>
      <c r="O19" s="100">
        <f t="shared" si="3"/>
        <v>84945894</v>
      </c>
      <c r="P19" s="100">
        <f t="shared" si="3"/>
        <v>78468166</v>
      </c>
      <c r="Q19" s="100">
        <f t="shared" si="3"/>
        <v>100997850</v>
      </c>
      <c r="R19" s="100">
        <f t="shared" si="3"/>
        <v>264411910</v>
      </c>
      <c r="S19" s="100">
        <f t="shared" si="3"/>
        <v>88242158</v>
      </c>
      <c r="T19" s="100">
        <f t="shared" si="3"/>
        <v>108078578</v>
      </c>
      <c r="U19" s="100">
        <f t="shared" si="3"/>
        <v>96493220</v>
      </c>
      <c r="V19" s="100">
        <f t="shared" si="3"/>
        <v>292813956</v>
      </c>
      <c r="W19" s="100">
        <f t="shared" si="3"/>
        <v>1165349592</v>
      </c>
      <c r="X19" s="100">
        <f t="shared" si="3"/>
        <v>1173145084</v>
      </c>
      <c r="Y19" s="100">
        <f t="shared" si="3"/>
        <v>-7795492</v>
      </c>
      <c r="Z19" s="137">
        <f>+IF(X19&lt;&gt;0,+(Y19/X19)*100,0)</f>
        <v>-0.6644951341755783</v>
      </c>
      <c r="AA19" s="153">
        <f>SUM(AA20:AA23)</f>
        <v>1173145082</v>
      </c>
    </row>
    <row r="20" spans="1:27" ht="13.5">
      <c r="A20" s="138" t="s">
        <v>89</v>
      </c>
      <c r="B20" s="136"/>
      <c r="C20" s="155">
        <v>597557464</v>
      </c>
      <c r="D20" s="155"/>
      <c r="E20" s="156">
        <v>793681149</v>
      </c>
      <c r="F20" s="60">
        <v>793681150</v>
      </c>
      <c r="G20" s="60">
        <v>70469478</v>
      </c>
      <c r="H20" s="60">
        <v>82725465</v>
      </c>
      <c r="I20" s="60">
        <v>41920648</v>
      </c>
      <c r="J20" s="60">
        <v>195115591</v>
      </c>
      <c r="K20" s="60">
        <v>65585487</v>
      </c>
      <c r="L20" s="60">
        <v>57935261</v>
      </c>
      <c r="M20" s="60">
        <v>73188876</v>
      </c>
      <c r="N20" s="60">
        <v>196709624</v>
      </c>
      <c r="O20" s="60">
        <v>59654353</v>
      </c>
      <c r="P20" s="60">
        <v>48589556</v>
      </c>
      <c r="Q20" s="60">
        <v>65349854</v>
      </c>
      <c r="R20" s="60">
        <v>173593763</v>
      </c>
      <c r="S20" s="60">
        <v>63449751</v>
      </c>
      <c r="T20" s="60">
        <v>73232554</v>
      </c>
      <c r="U20" s="60">
        <v>59997899</v>
      </c>
      <c r="V20" s="60">
        <v>196680204</v>
      </c>
      <c r="W20" s="60">
        <v>762099182</v>
      </c>
      <c r="X20" s="60">
        <v>793681150</v>
      </c>
      <c r="Y20" s="60">
        <v>-31581968</v>
      </c>
      <c r="Z20" s="140">
        <v>-3.98</v>
      </c>
      <c r="AA20" s="155">
        <v>793681150</v>
      </c>
    </row>
    <row r="21" spans="1:27" ht="13.5">
      <c r="A21" s="138" t="s">
        <v>90</v>
      </c>
      <c r="B21" s="136"/>
      <c r="C21" s="155">
        <v>223249429</v>
      </c>
      <c r="D21" s="155"/>
      <c r="E21" s="156">
        <v>259055145</v>
      </c>
      <c r="F21" s="60">
        <v>259055145</v>
      </c>
      <c r="G21" s="60">
        <v>27121052</v>
      </c>
      <c r="H21" s="60">
        <v>20776049</v>
      </c>
      <c r="I21" s="60">
        <v>21434290</v>
      </c>
      <c r="J21" s="60">
        <v>69331391</v>
      </c>
      <c r="K21" s="60">
        <v>16631167</v>
      </c>
      <c r="L21" s="60">
        <v>38991677</v>
      </c>
      <c r="M21" s="60">
        <v>31965804</v>
      </c>
      <c r="N21" s="60">
        <v>87588648</v>
      </c>
      <c r="O21" s="60">
        <v>14928994</v>
      </c>
      <c r="P21" s="60">
        <v>20279219</v>
      </c>
      <c r="Q21" s="60">
        <v>25139099</v>
      </c>
      <c r="R21" s="60">
        <v>60347312</v>
      </c>
      <c r="S21" s="60">
        <v>15544727</v>
      </c>
      <c r="T21" s="60">
        <v>25677194</v>
      </c>
      <c r="U21" s="60">
        <v>27281912</v>
      </c>
      <c r="V21" s="60">
        <v>68503833</v>
      </c>
      <c r="W21" s="60">
        <v>285771184</v>
      </c>
      <c r="X21" s="60">
        <v>259055146</v>
      </c>
      <c r="Y21" s="60">
        <v>26716038</v>
      </c>
      <c r="Z21" s="140">
        <v>10.31</v>
      </c>
      <c r="AA21" s="155">
        <v>259055145</v>
      </c>
    </row>
    <row r="22" spans="1:27" ht="13.5">
      <c r="A22" s="138" t="s">
        <v>91</v>
      </c>
      <c r="B22" s="136"/>
      <c r="C22" s="157">
        <v>49064812</v>
      </c>
      <c r="D22" s="157"/>
      <c r="E22" s="158">
        <v>55325708</v>
      </c>
      <c r="F22" s="159">
        <v>55325708</v>
      </c>
      <c r="G22" s="159">
        <v>3688988</v>
      </c>
      <c r="H22" s="159">
        <v>3927817</v>
      </c>
      <c r="I22" s="159">
        <v>5817591</v>
      </c>
      <c r="J22" s="159">
        <v>13434396</v>
      </c>
      <c r="K22" s="159">
        <v>4779654</v>
      </c>
      <c r="L22" s="159">
        <v>3731911</v>
      </c>
      <c r="M22" s="159">
        <v>4933520</v>
      </c>
      <c r="N22" s="159">
        <v>13445085</v>
      </c>
      <c r="O22" s="159">
        <v>4736307</v>
      </c>
      <c r="P22" s="159">
        <v>4264904</v>
      </c>
      <c r="Q22" s="159">
        <v>5171311</v>
      </c>
      <c r="R22" s="159">
        <v>14172522</v>
      </c>
      <c r="S22" s="159">
        <v>3914545</v>
      </c>
      <c r="T22" s="159">
        <v>3909418</v>
      </c>
      <c r="U22" s="159">
        <v>3924171</v>
      </c>
      <c r="V22" s="159">
        <v>11748134</v>
      </c>
      <c r="W22" s="159">
        <v>52800137</v>
      </c>
      <c r="X22" s="159">
        <v>55325709</v>
      </c>
      <c r="Y22" s="159">
        <v>-2525572</v>
      </c>
      <c r="Z22" s="141">
        <v>-4.56</v>
      </c>
      <c r="AA22" s="157">
        <v>55325708</v>
      </c>
    </row>
    <row r="23" spans="1:27" ht="13.5">
      <c r="A23" s="138" t="s">
        <v>92</v>
      </c>
      <c r="B23" s="136"/>
      <c r="C23" s="155">
        <v>58687189</v>
      </c>
      <c r="D23" s="155"/>
      <c r="E23" s="156">
        <v>65083079</v>
      </c>
      <c r="F23" s="60">
        <v>65083079</v>
      </c>
      <c r="G23" s="60">
        <v>5337091</v>
      </c>
      <c r="H23" s="60">
        <v>5423715</v>
      </c>
      <c r="I23" s="60">
        <v>5458382</v>
      </c>
      <c r="J23" s="60">
        <v>16219188</v>
      </c>
      <c r="K23" s="60">
        <v>5339471</v>
      </c>
      <c r="L23" s="60">
        <v>5603672</v>
      </c>
      <c r="M23" s="60">
        <v>5336660</v>
      </c>
      <c r="N23" s="60">
        <v>16279803</v>
      </c>
      <c r="O23" s="60">
        <v>5626240</v>
      </c>
      <c r="P23" s="60">
        <v>5334487</v>
      </c>
      <c r="Q23" s="60">
        <v>5337586</v>
      </c>
      <c r="R23" s="60">
        <v>16298313</v>
      </c>
      <c r="S23" s="60">
        <v>5333135</v>
      </c>
      <c r="T23" s="60">
        <v>5259412</v>
      </c>
      <c r="U23" s="60">
        <v>5289238</v>
      </c>
      <c r="V23" s="60">
        <v>15881785</v>
      </c>
      <c r="W23" s="60">
        <v>64679089</v>
      </c>
      <c r="X23" s="60">
        <v>65083079</v>
      </c>
      <c r="Y23" s="60">
        <v>-403990</v>
      </c>
      <c r="Z23" s="140">
        <v>-0.62</v>
      </c>
      <c r="AA23" s="155">
        <v>65083079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2537508085</v>
      </c>
      <c r="D25" s="168">
        <f>+D5+D9+D15+D19+D24</f>
        <v>0</v>
      </c>
      <c r="E25" s="169">
        <f t="shared" si="4"/>
        <v>2870750999</v>
      </c>
      <c r="F25" s="73">
        <f t="shared" si="4"/>
        <v>2816838788</v>
      </c>
      <c r="G25" s="73">
        <f t="shared" si="4"/>
        <v>519625702</v>
      </c>
      <c r="H25" s="73">
        <f t="shared" si="4"/>
        <v>150849167</v>
      </c>
      <c r="I25" s="73">
        <f t="shared" si="4"/>
        <v>130927786</v>
      </c>
      <c r="J25" s="73">
        <f t="shared" si="4"/>
        <v>801402655</v>
      </c>
      <c r="K25" s="73">
        <f t="shared" si="4"/>
        <v>176084221</v>
      </c>
      <c r="L25" s="73">
        <f t="shared" si="4"/>
        <v>168814783</v>
      </c>
      <c r="M25" s="73">
        <f t="shared" si="4"/>
        <v>243509501</v>
      </c>
      <c r="N25" s="73">
        <f t="shared" si="4"/>
        <v>588408505</v>
      </c>
      <c r="O25" s="73">
        <f t="shared" si="4"/>
        <v>121438385</v>
      </c>
      <c r="P25" s="73">
        <f t="shared" si="4"/>
        <v>114993900</v>
      </c>
      <c r="Q25" s="73">
        <f t="shared" si="4"/>
        <v>628733748</v>
      </c>
      <c r="R25" s="73">
        <f t="shared" si="4"/>
        <v>865166033</v>
      </c>
      <c r="S25" s="73">
        <f t="shared" si="4"/>
        <v>121742491</v>
      </c>
      <c r="T25" s="73">
        <f t="shared" si="4"/>
        <v>143872797</v>
      </c>
      <c r="U25" s="73">
        <f t="shared" si="4"/>
        <v>119170082</v>
      </c>
      <c r="V25" s="73">
        <f t="shared" si="4"/>
        <v>384785370</v>
      </c>
      <c r="W25" s="73">
        <f t="shared" si="4"/>
        <v>2639762563</v>
      </c>
      <c r="X25" s="73">
        <f t="shared" si="4"/>
        <v>2870751000</v>
      </c>
      <c r="Y25" s="73">
        <f t="shared" si="4"/>
        <v>-230988437</v>
      </c>
      <c r="Z25" s="170">
        <f>+IF(X25&lt;&gt;0,+(Y25/X25)*100,0)</f>
        <v>-8.046272107890932</v>
      </c>
      <c r="AA25" s="168">
        <f>+AA5+AA9+AA15+AA19+AA24</f>
        <v>2816838788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747732531</v>
      </c>
      <c r="D28" s="153">
        <f>SUM(D29:D31)</f>
        <v>0</v>
      </c>
      <c r="E28" s="154">
        <f t="shared" si="5"/>
        <v>512186221</v>
      </c>
      <c r="F28" s="100">
        <f t="shared" si="5"/>
        <v>550157409</v>
      </c>
      <c r="G28" s="100">
        <f t="shared" si="5"/>
        <v>46486765</v>
      </c>
      <c r="H28" s="100">
        <f t="shared" si="5"/>
        <v>34892432</v>
      </c>
      <c r="I28" s="100">
        <f t="shared" si="5"/>
        <v>60979182</v>
      </c>
      <c r="J28" s="100">
        <f t="shared" si="5"/>
        <v>142358379</v>
      </c>
      <c r="K28" s="100">
        <f t="shared" si="5"/>
        <v>70155746</v>
      </c>
      <c r="L28" s="100">
        <f t="shared" si="5"/>
        <v>59634171</v>
      </c>
      <c r="M28" s="100">
        <f t="shared" si="5"/>
        <v>86248850</v>
      </c>
      <c r="N28" s="100">
        <f t="shared" si="5"/>
        <v>216038767</v>
      </c>
      <c r="O28" s="100">
        <f t="shared" si="5"/>
        <v>60120515</v>
      </c>
      <c r="P28" s="100">
        <f t="shared" si="5"/>
        <v>68096995</v>
      </c>
      <c r="Q28" s="100">
        <f t="shared" si="5"/>
        <v>71943664</v>
      </c>
      <c r="R28" s="100">
        <f t="shared" si="5"/>
        <v>200161174</v>
      </c>
      <c r="S28" s="100">
        <f t="shared" si="5"/>
        <v>71242280</v>
      </c>
      <c r="T28" s="100">
        <f t="shared" si="5"/>
        <v>62034216</v>
      </c>
      <c r="U28" s="100">
        <f t="shared" si="5"/>
        <v>92634327</v>
      </c>
      <c r="V28" s="100">
        <f t="shared" si="5"/>
        <v>225910823</v>
      </c>
      <c r="W28" s="100">
        <f t="shared" si="5"/>
        <v>784469143</v>
      </c>
      <c r="X28" s="100">
        <f t="shared" si="5"/>
        <v>512186221</v>
      </c>
      <c r="Y28" s="100">
        <f t="shared" si="5"/>
        <v>272282922</v>
      </c>
      <c r="Z28" s="137">
        <f>+IF(X28&lt;&gt;0,+(Y28/X28)*100,0)</f>
        <v>53.16092289019232</v>
      </c>
      <c r="AA28" s="153">
        <f>SUM(AA29:AA31)</f>
        <v>550157409</v>
      </c>
    </row>
    <row r="29" spans="1:27" ht="13.5">
      <c r="A29" s="138" t="s">
        <v>75</v>
      </c>
      <c r="B29" s="136"/>
      <c r="C29" s="155">
        <v>187647055</v>
      </c>
      <c r="D29" s="155"/>
      <c r="E29" s="156">
        <v>107554536</v>
      </c>
      <c r="F29" s="60">
        <v>127469762</v>
      </c>
      <c r="G29" s="60">
        <v>10958276</v>
      </c>
      <c r="H29" s="60">
        <v>7886957</v>
      </c>
      <c r="I29" s="60">
        <v>7739680</v>
      </c>
      <c r="J29" s="60">
        <v>26584913</v>
      </c>
      <c r="K29" s="60">
        <v>9914372</v>
      </c>
      <c r="L29" s="60">
        <v>9475434</v>
      </c>
      <c r="M29" s="60">
        <v>8969828</v>
      </c>
      <c r="N29" s="60">
        <v>28359634</v>
      </c>
      <c r="O29" s="60">
        <v>8659086</v>
      </c>
      <c r="P29" s="60">
        <v>13053051</v>
      </c>
      <c r="Q29" s="60">
        <v>19068575</v>
      </c>
      <c r="R29" s="60">
        <v>40780712</v>
      </c>
      <c r="S29" s="60">
        <v>9412569</v>
      </c>
      <c r="T29" s="60">
        <v>15033154</v>
      </c>
      <c r="U29" s="60">
        <v>12015891</v>
      </c>
      <c r="V29" s="60">
        <v>36461614</v>
      </c>
      <c r="W29" s="60">
        <v>132186873</v>
      </c>
      <c r="X29" s="60">
        <v>107554534</v>
      </c>
      <c r="Y29" s="60">
        <v>24632339</v>
      </c>
      <c r="Z29" s="140">
        <v>22.9</v>
      </c>
      <c r="AA29" s="155">
        <v>127469762</v>
      </c>
    </row>
    <row r="30" spans="1:27" ht="13.5">
      <c r="A30" s="138" t="s">
        <v>76</v>
      </c>
      <c r="B30" s="136"/>
      <c r="C30" s="157">
        <v>178558805</v>
      </c>
      <c r="D30" s="157"/>
      <c r="E30" s="158">
        <v>154428723</v>
      </c>
      <c r="F30" s="159">
        <v>152334578</v>
      </c>
      <c r="G30" s="159">
        <v>20094613</v>
      </c>
      <c r="H30" s="159">
        <v>7506049</v>
      </c>
      <c r="I30" s="159">
        <v>27583571</v>
      </c>
      <c r="J30" s="159">
        <v>55184233</v>
      </c>
      <c r="K30" s="159">
        <v>27348898</v>
      </c>
      <c r="L30" s="159">
        <v>29578748</v>
      </c>
      <c r="M30" s="159">
        <v>46058348</v>
      </c>
      <c r="N30" s="159">
        <v>102985994</v>
      </c>
      <c r="O30" s="159">
        <v>28748805</v>
      </c>
      <c r="P30" s="159">
        <v>30524578</v>
      </c>
      <c r="Q30" s="159">
        <v>28343060</v>
      </c>
      <c r="R30" s="159">
        <v>87616443</v>
      </c>
      <c r="S30" s="159">
        <v>30048722</v>
      </c>
      <c r="T30" s="159">
        <v>24524360</v>
      </c>
      <c r="U30" s="159">
        <v>41249268</v>
      </c>
      <c r="V30" s="159">
        <v>95822350</v>
      </c>
      <c r="W30" s="159">
        <v>341609020</v>
      </c>
      <c r="X30" s="159">
        <v>154428723</v>
      </c>
      <c r="Y30" s="159">
        <v>187180297</v>
      </c>
      <c r="Z30" s="141">
        <v>121.21</v>
      </c>
      <c r="AA30" s="157">
        <v>152334578</v>
      </c>
    </row>
    <row r="31" spans="1:27" ht="13.5">
      <c r="A31" s="138" t="s">
        <v>77</v>
      </c>
      <c r="B31" s="136"/>
      <c r="C31" s="155">
        <v>381526671</v>
      </c>
      <c r="D31" s="155"/>
      <c r="E31" s="156">
        <v>250202962</v>
      </c>
      <c r="F31" s="60">
        <v>270353069</v>
      </c>
      <c r="G31" s="60">
        <v>15433876</v>
      </c>
      <c r="H31" s="60">
        <v>19499426</v>
      </c>
      <c r="I31" s="60">
        <v>25655931</v>
      </c>
      <c r="J31" s="60">
        <v>60589233</v>
      </c>
      <c r="K31" s="60">
        <v>32892476</v>
      </c>
      <c r="L31" s="60">
        <v>20579989</v>
      </c>
      <c r="M31" s="60">
        <v>31220674</v>
      </c>
      <c r="N31" s="60">
        <v>84693139</v>
      </c>
      <c r="O31" s="60">
        <v>22712624</v>
      </c>
      <c r="P31" s="60">
        <v>24519366</v>
      </c>
      <c r="Q31" s="60">
        <v>24532029</v>
      </c>
      <c r="R31" s="60">
        <v>71764019</v>
      </c>
      <c r="S31" s="60">
        <v>31780989</v>
      </c>
      <c r="T31" s="60">
        <v>22476702</v>
      </c>
      <c r="U31" s="60">
        <v>39369168</v>
      </c>
      <c r="V31" s="60">
        <v>93626859</v>
      </c>
      <c r="W31" s="60">
        <v>310673250</v>
      </c>
      <c r="X31" s="60">
        <v>250202964</v>
      </c>
      <c r="Y31" s="60">
        <v>60470286</v>
      </c>
      <c r="Z31" s="140">
        <v>24.17</v>
      </c>
      <c r="AA31" s="155">
        <v>270353069</v>
      </c>
    </row>
    <row r="32" spans="1:27" ht="13.5">
      <c r="A32" s="135" t="s">
        <v>78</v>
      </c>
      <c r="B32" s="136"/>
      <c r="C32" s="153">
        <f aca="true" t="shared" si="6" ref="C32:Y32">SUM(C33:C37)</f>
        <v>348972821</v>
      </c>
      <c r="D32" s="153">
        <f>SUM(D33:D37)</f>
        <v>0</v>
      </c>
      <c r="E32" s="154">
        <f t="shared" si="6"/>
        <v>348555801</v>
      </c>
      <c r="F32" s="100">
        <f t="shared" si="6"/>
        <v>353844793</v>
      </c>
      <c r="G32" s="100">
        <f t="shared" si="6"/>
        <v>18882074</v>
      </c>
      <c r="H32" s="100">
        <f t="shared" si="6"/>
        <v>25011722</v>
      </c>
      <c r="I32" s="100">
        <f t="shared" si="6"/>
        <v>18835296</v>
      </c>
      <c r="J32" s="100">
        <f t="shared" si="6"/>
        <v>62729092</v>
      </c>
      <c r="K32" s="100">
        <f t="shared" si="6"/>
        <v>27905144</v>
      </c>
      <c r="L32" s="100">
        <f t="shared" si="6"/>
        <v>22608142</v>
      </c>
      <c r="M32" s="100">
        <f t="shared" si="6"/>
        <v>22928361</v>
      </c>
      <c r="N32" s="100">
        <f t="shared" si="6"/>
        <v>73441647</v>
      </c>
      <c r="O32" s="100">
        <f t="shared" si="6"/>
        <v>21288822</v>
      </c>
      <c r="P32" s="100">
        <f t="shared" si="6"/>
        <v>23620711</v>
      </c>
      <c r="Q32" s="100">
        <f t="shared" si="6"/>
        <v>26602040</v>
      </c>
      <c r="R32" s="100">
        <f t="shared" si="6"/>
        <v>71511573</v>
      </c>
      <c r="S32" s="100">
        <f t="shared" si="6"/>
        <v>28672791</v>
      </c>
      <c r="T32" s="100">
        <f t="shared" si="6"/>
        <v>21505288</v>
      </c>
      <c r="U32" s="100">
        <f t="shared" si="6"/>
        <v>31298667</v>
      </c>
      <c r="V32" s="100">
        <f t="shared" si="6"/>
        <v>81476746</v>
      </c>
      <c r="W32" s="100">
        <f t="shared" si="6"/>
        <v>289159058</v>
      </c>
      <c r="X32" s="100">
        <f t="shared" si="6"/>
        <v>348555799</v>
      </c>
      <c r="Y32" s="100">
        <f t="shared" si="6"/>
        <v>-59396741</v>
      </c>
      <c r="Z32" s="137">
        <f>+IF(X32&lt;&gt;0,+(Y32/X32)*100,0)</f>
        <v>-17.040812739425977</v>
      </c>
      <c r="AA32" s="153">
        <f>SUM(AA33:AA37)</f>
        <v>353844793</v>
      </c>
    </row>
    <row r="33" spans="1:27" ht="13.5">
      <c r="A33" s="138" t="s">
        <v>79</v>
      </c>
      <c r="B33" s="136"/>
      <c r="C33" s="155">
        <v>79755159</v>
      </c>
      <c r="D33" s="155"/>
      <c r="E33" s="156">
        <v>80961204</v>
      </c>
      <c r="F33" s="60">
        <v>81169406</v>
      </c>
      <c r="G33" s="60">
        <v>4578609</v>
      </c>
      <c r="H33" s="60">
        <v>6872260</v>
      </c>
      <c r="I33" s="60">
        <v>4325631</v>
      </c>
      <c r="J33" s="60">
        <v>15776500</v>
      </c>
      <c r="K33" s="60">
        <v>8125273</v>
      </c>
      <c r="L33" s="60">
        <v>5863594</v>
      </c>
      <c r="M33" s="60">
        <v>6203558</v>
      </c>
      <c r="N33" s="60">
        <v>20192425</v>
      </c>
      <c r="O33" s="60">
        <v>4606685</v>
      </c>
      <c r="P33" s="60">
        <v>5455789</v>
      </c>
      <c r="Q33" s="60">
        <v>6807064</v>
      </c>
      <c r="R33" s="60">
        <v>16869538</v>
      </c>
      <c r="S33" s="60">
        <v>6609349</v>
      </c>
      <c r="T33" s="60">
        <v>6006217</v>
      </c>
      <c r="U33" s="60">
        <v>6549874</v>
      </c>
      <c r="V33" s="60">
        <v>19165440</v>
      </c>
      <c r="W33" s="60">
        <v>72003903</v>
      </c>
      <c r="X33" s="60">
        <v>80961203</v>
      </c>
      <c r="Y33" s="60">
        <v>-8957300</v>
      </c>
      <c r="Z33" s="140">
        <v>-11.06</v>
      </c>
      <c r="AA33" s="155">
        <v>81169406</v>
      </c>
    </row>
    <row r="34" spans="1:27" ht="13.5">
      <c r="A34" s="138" t="s">
        <v>80</v>
      </c>
      <c r="B34" s="136"/>
      <c r="C34" s="155">
        <v>123353283</v>
      </c>
      <c r="D34" s="155"/>
      <c r="E34" s="156">
        <v>101122749</v>
      </c>
      <c r="F34" s="60">
        <v>105517480</v>
      </c>
      <c r="G34" s="60">
        <v>1763898</v>
      </c>
      <c r="H34" s="60">
        <v>6500480</v>
      </c>
      <c r="I34" s="60">
        <v>3603033</v>
      </c>
      <c r="J34" s="60">
        <v>11867411</v>
      </c>
      <c r="K34" s="60">
        <v>3800331</v>
      </c>
      <c r="L34" s="60">
        <v>4181864</v>
      </c>
      <c r="M34" s="60">
        <v>4178718</v>
      </c>
      <c r="N34" s="60">
        <v>12160913</v>
      </c>
      <c r="O34" s="60">
        <v>3046490</v>
      </c>
      <c r="P34" s="60">
        <v>5274698</v>
      </c>
      <c r="Q34" s="60">
        <v>5648027</v>
      </c>
      <c r="R34" s="60">
        <v>13969215</v>
      </c>
      <c r="S34" s="60">
        <v>6852536</v>
      </c>
      <c r="T34" s="60">
        <v>3443986</v>
      </c>
      <c r="U34" s="60">
        <v>7270708</v>
      </c>
      <c r="V34" s="60">
        <v>17567230</v>
      </c>
      <c r="W34" s="60">
        <v>55564769</v>
      </c>
      <c r="X34" s="60">
        <v>101122748</v>
      </c>
      <c r="Y34" s="60">
        <v>-45557979</v>
      </c>
      <c r="Z34" s="140">
        <v>-45.05</v>
      </c>
      <c r="AA34" s="155">
        <v>105517480</v>
      </c>
    </row>
    <row r="35" spans="1:27" ht="13.5">
      <c r="A35" s="138" t="s">
        <v>81</v>
      </c>
      <c r="B35" s="136"/>
      <c r="C35" s="155">
        <v>134147276</v>
      </c>
      <c r="D35" s="155"/>
      <c r="E35" s="156">
        <v>154094473</v>
      </c>
      <c r="F35" s="60">
        <v>153834093</v>
      </c>
      <c r="G35" s="60">
        <v>11012086</v>
      </c>
      <c r="H35" s="60">
        <v>10554442</v>
      </c>
      <c r="I35" s="60">
        <v>9846230</v>
      </c>
      <c r="J35" s="60">
        <v>31412758</v>
      </c>
      <c r="K35" s="60">
        <v>14733190</v>
      </c>
      <c r="L35" s="60">
        <v>11658814</v>
      </c>
      <c r="M35" s="60">
        <v>11652876</v>
      </c>
      <c r="N35" s="60">
        <v>38044880</v>
      </c>
      <c r="O35" s="60">
        <v>12717485</v>
      </c>
      <c r="P35" s="60">
        <v>11968389</v>
      </c>
      <c r="Q35" s="60">
        <v>13198679</v>
      </c>
      <c r="R35" s="60">
        <v>37884553</v>
      </c>
      <c r="S35" s="60">
        <v>14237264</v>
      </c>
      <c r="T35" s="60">
        <v>10958398</v>
      </c>
      <c r="U35" s="60">
        <v>16580076</v>
      </c>
      <c r="V35" s="60">
        <v>41775738</v>
      </c>
      <c r="W35" s="60">
        <v>149117929</v>
      </c>
      <c r="X35" s="60">
        <v>154094471</v>
      </c>
      <c r="Y35" s="60">
        <v>-4976542</v>
      </c>
      <c r="Z35" s="140">
        <v>-3.23</v>
      </c>
      <c r="AA35" s="155">
        <v>153834093</v>
      </c>
    </row>
    <row r="36" spans="1:27" ht="13.5">
      <c r="A36" s="138" t="s">
        <v>82</v>
      </c>
      <c r="B36" s="136"/>
      <c r="C36" s="155">
        <v>7580711</v>
      </c>
      <c r="D36" s="155"/>
      <c r="E36" s="156">
        <v>8060737</v>
      </c>
      <c r="F36" s="60">
        <v>9031677</v>
      </c>
      <c r="G36" s="60">
        <v>1052767</v>
      </c>
      <c r="H36" s="60">
        <v>769428</v>
      </c>
      <c r="I36" s="60">
        <v>772458</v>
      </c>
      <c r="J36" s="60">
        <v>2594653</v>
      </c>
      <c r="K36" s="60">
        <v>865838</v>
      </c>
      <c r="L36" s="60">
        <v>598073</v>
      </c>
      <c r="M36" s="60">
        <v>572549</v>
      </c>
      <c r="N36" s="60">
        <v>2036460</v>
      </c>
      <c r="O36" s="60">
        <v>608502</v>
      </c>
      <c r="P36" s="60">
        <v>610211</v>
      </c>
      <c r="Q36" s="60">
        <v>594495</v>
      </c>
      <c r="R36" s="60">
        <v>1813208</v>
      </c>
      <c r="S36" s="60">
        <v>593151</v>
      </c>
      <c r="T36" s="60">
        <v>734236</v>
      </c>
      <c r="U36" s="60">
        <v>668120</v>
      </c>
      <c r="V36" s="60">
        <v>1995507</v>
      </c>
      <c r="W36" s="60">
        <v>8439828</v>
      </c>
      <c r="X36" s="60">
        <v>8060737</v>
      </c>
      <c r="Y36" s="60">
        <v>379091</v>
      </c>
      <c r="Z36" s="140">
        <v>4.7</v>
      </c>
      <c r="AA36" s="155">
        <v>9031677</v>
      </c>
    </row>
    <row r="37" spans="1:27" ht="13.5">
      <c r="A37" s="138" t="s">
        <v>83</v>
      </c>
      <c r="B37" s="136"/>
      <c r="C37" s="157">
        <v>4136392</v>
      </c>
      <c r="D37" s="157"/>
      <c r="E37" s="158">
        <v>4316638</v>
      </c>
      <c r="F37" s="159">
        <v>4292137</v>
      </c>
      <c r="G37" s="159">
        <v>474714</v>
      </c>
      <c r="H37" s="159">
        <v>315112</v>
      </c>
      <c r="I37" s="159">
        <v>287944</v>
      </c>
      <c r="J37" s="159">
        <v>1077770</v>
      </c>
      <c r="K37" s="159">
        <v>380512</v>
      </c>
      <c r="L37" s="159">
        <v>305797</v>
      </c>
      <c r="M37" s="159">
        <v>320660</v>
      </c>
      <c r="N37" s="159">
        <v>1006969</v>
      </c>
      <c r="O37" s="159">
        <v>309660</v>
      </c>
      <c r="P37" s="159">
        <v>311624</v>
      </c>
      <c r="Q37" s="159">
        <v>353775</v>
      </c>
      <c r="R37" s="159">
        <v>975059</v>
      </c>
      <c r="S37" s="159">
        <v>380491</v>
      </c>
      <c r="T37" s="159">
        <v>362451</v>
      </c>
      <c r="U37" s="159">
        <v>229889</v>
      </c>
      <c r="V37" s="159">
        <v>972831</v>
      </c>
      <c r="W37" s="159">
        <v>4032629</v>
      </c>
      <c r="X37" s="159">
        <v>4316640</v>
      </c>
      <c r="Y37" s="159">
        <v>-284011</v>
      </c>
      <c r="Z37" s="141">
        <v>-6.58</v>
      </c>
      <c r="AA37" s="157">
        <v>4292137</v>
      </c>
    </row>
    <row r="38" spans="1:27" ht="13.5">
      <c r="A38" s="135" t="s">
        <v>84</v>
      </c>
      <c r="B38" s="142"/>
      <c r="C38" s="153">
        <f aca="true" t="shared" si="7" ref="C38:Y38">SUM(C39:C41)</f>
        <v>356483680</v>
      </c>
      <c r="D38" s="153">
        <f>SUM(D39:D41)</f>
        <v>0</v>
      </c>
      <c r="E38" s="154">
        <f t="shared" si="7"/>
        <v>188962342</v>
      </c>
      <c r="F38" s="100">
        <f t="shared" si="7"/>
        <v>203546967</v>
      </c>
      <c r="G38" s="100">
        <f t="shared" si="7"/>
        <v>7960746</v>
      </c>
      <c r="H38" s="100">
        <f t="shared" si="7"/>
        <v>13401294</v>
      </c>
      <c r="I38" s="100">
        <f t="shared" si="7"/>
        <v>10679092</v>
      </c>
      <c r="J38" s="100">
        <f t="shared" si="7"/>
        <v>32041132</v>
      </c>
      <c r="K38" s="100">
        <f t="shared" si="7"/>
        <v>9122511</v>
      </c>
      <c r="L38" s="100">
        <f t="shared" si="7"/>
        <v>8122488</v>
      </c>
      <c r="M38" s="100">
        <f t="shared" si="7"/>
        <v>12385081</v>
      </c>
      <c r="N38" s="100">
        <f t="shared" si="7"/>
        <v>29630080</v>
      </c>
      <c r="O38" s="100">
        <f t="shared" si="7"/>
        <v>6823728</v>
      </c>
      <c r="P38" s="100">
        <f t="shared" si="7"/>
        <v>8036506</v>
      </c>
      <c r="Q38" s="100">
        <f t="shared" si="7"/>
        <v>12806367</v>
      </c>
      <c r="R38" s="100">
        <f t="shared" si="7"/>
        <v>27666601</v>
      </c>
      <c r="S38" s="100">
        <f t="shared" si="7"/>
        <v>9717690</v>
      </c>
      <c r="T38" s="100">
        <f t="shared" si="7"/>
        <v>8853614</v>
      </c>
      <c r="U38" s="100">
        <f t="shared" si="7"/>
        <v>14609978</v>
      </c>
      <c r="V38" s="100">
        <f t="shared" si="7"/>
        <v>33181282</v>
      </c>
      <c r="W38" s="100">
        <f t="shared" si="7"/>
        <v>122519095</v>
      </c>
      <c r="X38" s="100">
        <f t="shared" si="7"/>
        <v>188962344</v>
      </c>
      <c r="Y38" s="100">
        <f t="shared" si="7"/>
        <v>-66443249</v>
      </c>
      <c r="Z38" s="137">
        <f>+IF(X38&lt;&gt;0,+(Y38/X38)*100,0)</f>
        <v>-35.162163843606855</v>
      </c>
      <c r="AA38" s="153">
        <f>SUM(AA39:AA41)</f>
        <v>203546967</v>
      </c>
    </row>
    <row r="39" spans="1:27" ht="13.5">
      <c r="A39" s="138" t="s">
        <v>85</v>
      </c>
      <c r="B39" s="136"/>
      <c r="C39" s="155">
        <v>60198436</v>
      </c>
      <c r="D39" s="155"/>
      <c r="E39" s="156">
        <v>88598406</v>
      </c>
      <c r="F39" s="60">
        <v>91382657</v>
      </c>
      <c r="G39" s="60">
        <v>3983936</v>
      </c>
      <c r="H39" s="60">
        <v>6291364</v>
      </c>
      <c r="I39" s="60">
        <v>4080381</v>
      </c>
      <c r="J39" s="60">
        <v>14355681</v>
      </c>
      <c r="K39" s="60">
        <v>4154263</v>
      </c>
      <c r="L39" s="60">
        <v>3729472</v>
      </c>
      <c r="M39" s="60">
        <v>4801907</v>
      </c>
      <c r="N39" s="60">
        <v>12685642</v>
      </c>
      <c r="O39" s="60">
        <v>3340891</v>
      </c>
      <c r="P39" s="60">
        <v>3825980</v>
      </c>
      <c r="Q39" s="60">
        <v>3795347</v>
      </c>
      <c r="R39" s="60">
        <v>10962218</v>
      </c>
      <c r="S39" s="60">
        <v>4371601</v>
      </c>
      <c r="T39" s="60">
        <v>4081967</v>
      </c>
      <c r="U39" s="60">
        <v>5798479</v>
      </c>
      <c r="V39" s="60">
        <v>14252047</v>
      </c>
      <c r="W39" s="60">
        <v>52255588</v>
      </c>
      <c r="X39" s="60">
        <v>88598408</v>
      </c>
      <c r="Y39" s="60">
        <v>-36342820</v>
      </c>
      <c r="Z39" s="140">
        <v>-41.02</v>
      </c>
      <c r="AA39" s="155">
        <v>91382657</v>
      </c>
    </row>
    <row r="40" spans="1:27" ht="13.5">
      <c r="A40" s="138" t="s">
        <v>86</v>
      </c>
      <c r="B40" s="136"/>
      <c r="C40" s="155">
        <v>288108640</v>
      </c>
      <c r="D40" s="155"/>
      <c r="E40" s="156">
        <v>90273596</v>
      </c>
      <c r="F40" s="60">
        <v>102245302</v>
      </c>
      <c r="G40" s="60">
        <v>3274645</v>
      </c>
      <c r="H40" s="60">
        <v>6569971</v>
      </c>
      <c r="I40" s="60">
        <v>6091531</v>
      </c>
      <c r="J40" s="60">
        <v>15936147</v>
      </c>
      <c r="K40" s="60">
        <v>4199301</v>
      </c>
      <c r="L40" s="60">
        <v>3779167</v>
      </c>
      <c r="M40" s="60">
        <v>6863953</v>
      </c>
      <c r="N40" s="60">
        <v>14842421</v>
      </c>
      <c r="O40" s="60">
        <v>2855019</v>
      </c>
      <c r="P40" s="60">
        <v>3599780</v>
      </c>
      <c r="Q40" s="60">
        <v>8372117</v>
      </c>
      <c r="R40" s="60">
        <v>14826916</v>
      </c>
      <c r="S40" s="60">
        <v>4714308</v>
      </c>
      <c r="T40" s="60">
        <v>4199116</v>
      </c>
      <c r="U40" s="60">
        <v>7910778</v>
      </c>
      <c r="V40" s="60">
        <v>16824202</v>
      </c>
      <c r="W40" s="60">
        <v>62429686</v>
      </c>
      <c r="X40" s="60">
        <v>90273595</v>
      </c>
      <c r="Y40" s="60">
        <v>-27843909</v>
      </c>
      <c r="Z40" s="140">
        <v>-30.84</v>
      </c>
      <c r="AA40" s="155">
        <v>102245302</v>
      </c>
    </row>
    <row r="41" spans="1:27" ht="13.5">
      <c r="A41" s="138" t="s">
        <v>87</v>
      </c>
      <c r="B41" s="136"/>
      <c r="C41" s="155">
        <v>8176604</v>
      </c>
      <c r="D41" s="155"/>
      <c r="E41" s="156">
        <v>10090340</v>
      </c>
      <c r="F41" s="60">
        <v>9919008</v>
      </c>
      <c r="G41" s="60">
        <v>702165</v>
      </c>
      <c r="H41" s="60">
        <v>539959</v>
      </c>
      <c r="I41" s="60">
        <v>507180</v>
      </c>
      <c r="J41" s="60">
        <v>1749304</v>
      </c>
      <c r="K41" s="60">
        <v>768947</v>
      </c>
      <c r="L41" s="60">
        <v>613849</v>
      </c>
      <c r="M41" s="60">
        <v>719221</v>
      </c>
      <c r="N41" s="60">
        <v>2102017</v>
      </c>
      <c r="O41" s="60">
        <v>627818</v>
      </c>
      <c r="P41" s="60">
        <v>610746</v>
      </c>
      <c r="Q41" s="60">
        <v>638903</v>
      </c>
      <c r="R41" s="60">
        <v>1877467</v>
      </c>
      <c r="S41" s="60">
        <v>631781</v>
      </c>
      <c r="T41" s="60">
        <v>572531</v>
      </c>
      <c r="U41" s="60">
        <v>900721</v>
      </c>
      <c r="V41" s="60">
        <v>2105033</v>
      </c>
      <c r="W41" s="60">
        <v>7833821</v>
      </c>
      <c r="X41" s="60">
        <v>10090341</v>
      </c>
      <c r="Y41" s="60">
        <v>-2256520</v>
      </c>
      <c r="Z41" s="140">
        <v>-22.36</v>
      </c>
      <c r="AA41" s="155">
        <v>9919008</v>
      </c>
    </row>
    <row r="42" spans="1:27" ht="13.5">
      <c r="A42" s="135" t="s">
        <v>88</v>
      </c>
      <c r="B42" s="142"/>
      <c r="C42" s="153">
        <f aca="true" t="shared" si="8" ref="C42:Y42">SUM(C43:C46)</f>
        <v>1198276739</v>
      </c>
      <c r="D42" s="153">
        <f>SUM(D43:D46)</f>
        <v>0</v>
      </c>
      <c r="E42" s="154">
        <f t="shared" si="8"/>
        <v>1238855636</v>
      </c>
      <c r="F42" s="100">
        <f t="shared" si="8"/>
        <v>1214419587</v>
      </c>
      <c r="G42" s="100">
        <f t="shared" si="8"/>
        <v>114888411</v>
      </c>
      <c r="H42" s="100">
        <f t="shared" si="8"/>
        <v>121846649</v>
      </c>
      <c r="I42" s="100">
        <f t="shared" si="8"/>
        <v>89667435</v>
      </c>
      <c r="J42" s="100">
        <f t="shared" si="8"/>
        <v>326402495</v>
      </c>
      <c r="K42" s="100">
        <f t="shared" si="8"/>
        <v>90470788</v>
      </c>
      <c r="L42" s="100">
        <f t="shared" si="8"/>
        <v>80712766</v>
      </c>
      <c r="M42" s="100">
        <f t="shared" si="8"/>
        <v>55108271</v>
      </c>
      <c r="N42" s="100">
        <f t="shared" si="8"/>
        <v>226291825</v>
      </c>
      <c r="O42" s="100">
        <f t="shared" si="8"/>
        <v>93403778</v>
      </c>
      <c r="P42" s="100">
        <f t="shared" si="8"/>
        <v>86021305</v>
      </c>
      <c r="Q42" s="100">
        <f t="shared" si="8"/>
        <v>78236347</v>
      </c>
      <c r="R42" s="100">
        <f t="shared" si="8"/>
        <v>257661430</v>
      </c>
      <c r="S42" s="100">
        <f t="shared" si="8"/>
        <v>80510555</v>
      </c>
      <c r="T42" s="100">
        <f t="shared" si="8"/>
        <v>67254331</v>
      </c>
      <c r="U42" s="100">
        <f t="shared" si="8"/>
        <v>125865164</v>
      </c>
      <c r="V42" s="100">
        <f t="shared" si="8"/>
        <v>273630050</v>
      </c>
      <c r="W42" s="100">
        <f t="shared" si="8"/>
        <v>1083985800</v>
      </c>
      <c r="X42" s="100">
        <f t="shared" si="8"/>
        <v>1238855632</v>
      </c>
      <c r="Y42" s="100">
        <f t="shared" si="8"/>
        <v>-154869832</v>
      </c>
      <c r="Z42" s="137">
        <f>+IF(X42&lt;&gt;0,+(Y42/X42)*100,0)</f>
        <v>-12.501039507725304</v>
      </c>
      <c r="AA42" s="153">
        <f>SUM(AA43:AA46)</f>
        <v>1214419587</v>
      </c>
    </row>
    <row r="43" spans="1:27" ht="13.5">
      <c r="A43" s="138" t="s">
        <v>89</v>
      </c>
      <c r="B43" s="136"/>
      <c r="C43" s="155">
        <v>682887491</v>
      </c>
      <c r="D43" s="155"/>
      <c r="E43" s="156">
        <v>792179570</v>
      </c>
      <c r="F43" s="60">
        <v>765709231</v>
      </c>
      <c r="G43" s="60">
        <v>90112663</v>
      </c>
      <c r="H43" s="60">
        <v>88389726</v>
      </c>
      <c r="I43" s="60">
        <v>62532845</v>
      </c>
      <c r="J43" s="60">
        <v>241035234</v>
      </c>
      <c r="K43" s="60">
        <v>59469784</v>
      </c>
      <c r="L43" s="60">
        <v>50147229</v>
      </c>
      <c r="M43" s="60">
        <v>36052175</v>
      </c>
      <c r="N43" s="60">
        <v>145669188</v>
      </c>
      <c r="O43" s="60">
        <v>66349404</v>
      </c>
      <c r="P43" s="60">
        <v>50715011</v>
      </c>
      <c r="Q43" s="60">
        <v>44550847</v>
      </c>
      <c r="R43" s="60">
        <v>161615262</v>
      </c>
      <c r="S43" s="60">
        <v>47513892</v>
      </c>
      <c r="T43" s="60">
        <v>48670974</v>
      </c>
      <c r="U43" s="60">
        <v>80624346</v>
      </c>
      <c r="V43" s="60">
        <v>176809212</v>
      </c>
      <c r="W43" s="60">
        <v>725128896</v>
      </c>
      <c r="X43" s="60">
        <v>792179569</v>
      </c>
      <c r="Y43" s="60">
        <v>-67050673</v>
      </c>
      <c r="Z43" s="140">
        <v>-8.46</v>
      </c>
      <c r="AA43" s="155">
        <v>765709231</v>
      </c>
    </row>
    <row r="44" spans="1:27" ht="13.5">
      <c r="A44" s="138" t="s">
        <v>90</v>
      </c>
      <c r="B44" s="136"/>
      <c r="C44" s="155">
        <v>315982856</v>
      </c>
      <c r="D44" s="155"/>
      <c r="E44" s="156">
        <v>295408724</v>
      </c>
      <c r="F44" s="60">
        <v>292937896</v>
      </c>
      <c r="G44" s="60">
        <v>17771265</v>
      </c>
      <c r="H44" s="60">
        <v>24701229</v>
      </c>
      <c r="I44" s="60">
        <v>19185199</v>
      </c>
      <c r="J44" s="60">
        <v>61657693</v>
      </c>
      <c r="K44" s="60">
        <v>21757448</v>
      </c>
      <c r="L44" s="60">
        <v>22068365</v>
      </c>
      <c r="M44" s="60">
        <v>9077925</v>
      </c>
      <c r="N44" s="60">
        <v>52903738</v>
      </c>
      <c r="O44" s="60">
        <v>18833381</v>
      </c>
      <c r="P44" s="60">
        <v>24658701</v>
      </c>
      <c r="Q44" s="60">
        <v>20660442</v>
      </c>
      <c r="R44" s="60">
        <v>64152524</v>
      </c>
      <c r="S44" s="60">
        <v>19884443</v>
      </c>
      <c r="T44" s="60">
        <v>6687144</v>
      </c>
      <c r="U44" s="60">
        <v>22635749</v>
      </c>
      <c r="V44" s="60">
        <v>49207336</v>
      </c>
      <c r="W44" s="60">
        <v>227921291</v>
      </c>
      <c r="X44" s="60">
        <v>295408724</v>
      </c>
      <c r="Y44" s="60">
        <v>-67487433</v>
      </c>
      <c r="Z44" s="140">
        <v>-22.85</v>
      </c>
      <c r="AA44" s="155">
        <v>292937896</v>
      </c>
    </row>
    <row r="45" spans="1:27" ht="13.5">
      <c r="A45" s="138" t="s">
        <v>91</v>
      </c>
      <c r="B45" s="136"/>
      <c r="C45" s="157">
        <v>133399050</v>
      </c>
      <c r="D45" s="157"/>
      <c r="E45" s="158">
        <v>86367546</v>
      </c>
      <c r="F45" s="159">
        <v>90450062</v>
      </c>
      <c r="G45" s="159">
        <v>2806664</v>
      </c>
      <c r="H45" s="159">
        <v>4450532</v>
      </c>
      <c r="I45" s="159">
        <v>4055549</v>
      </c>
      <c r="J45" s="159">
        <v>11312745</v>
      </c>
      <c r="K45" s="159">
        <v>3645932</v>
      </c>
      <c r="L45" s="159">
        <v>3581488</v>
      </c>
      <c r="M45" s="159">
        <v>3928504</v>
      </c>
      <c r="N45" s="159">
        <v>11155924</v>
      </c>
      <c r="O45" s="159">
        <v>3713471</v>
      </c>
      <c r="P45" s="159">
        <v>5912934</v>
      </c>
      <c r="Q45" s="159">
        <v>7731414</v>
      </c>
      <c r="R45" s="159">
        <v>17357819</v>
      </c>
      <c r="S45" s="159">
        <v>7349410</v>
      </c>
      <c r="T45" s="159">
        <v>7499457</v>
      </c>
      <c r="U45" s="159">
        <v>17531685</v>
      </c>
      <c r="V45" s="159">
        <v>32380552</v>
      </c>
      <c r="W45" s="159">
        <v>72207040</v>
      </c>
      <c r="X45" s="159">
        <v>86367544</v>
      </c>
      <c r="Y45" s="159">
        <v>-14160504</v>
      </c>
      <c r="Z45" s="141">
        <v>-16.4</v>
      </c>
      <c r="AA45" s="157">
        <v>90450062</v>
      </c>
    </row>
    <row r="46" spans="1:27" ht="13.5">
      <c r="A46" s="138" t="s">
        <v>92</v>
      </c>
      <c r="B46" s="136"/>
      <c r="C46" s="155">
        <v>66007342</v>
      </c>
      <c r="D46" s="155"/>
      <c r="E46" s="156">
        <v>64899796</v>
      </c>
      <c r="F46" s="60">
        <v>65322398</v>
      </c>
      <c r="G46" s="60">
        <v>4197819</v>
      </c>
      <c r="H46" s="60">
        <v>4305162</v>
      </c>
      <c r="I46" s="60">
        <v>3893842</v>
      </c>
      <c r="J46" s="60">
        <v>12396823</v>
      </c>
      <c r="K46" s="60">
        <v>5597624</v>
      </c>
      <c r="L46" s="60">
        <v>4915684</v>
      </c>
      <c r="M46" s="60">
        <v>6049667</v>
      </c>
      <c r="N46" s="60">
        <v>16562975</v>
      </c>
      <c r="O46" s="60">
        <v>4507522</v>
      </c>
      <c r="P46" s="60">
        <v>4734659</v>
      </c>
      <c r="Q46" s="60">
        <v>5293644</v>
      </c>
      <c r="R46" s="60">
        <v>14535825</v>
      </c>
      <c r="S46" s="60">
        <v>5762810</v>
      </c>
      <c r="T46" s="60">
        <v>4396756</v>
      </c>
      <c r="U46" s="60">
        <v>5073384</v>
      </c>
      <c r="V46" s="60">
        <v>15232950</v>
      </c>
      <c r="W46" s="60">
        <v>58728573</v>
      </c>
      <c r="X46" s="60">
        <v>64899795</v>
      </c>
      <c r="Y46" s="60">
        <v>-6171222</v>
      </c>
      <c r="Z46" s="140">
        <v>-9.51</v>
      </c>
      <c r="AA46" s="155">
        <v>65322398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2651465771</v>
      </c>
      <c r="D48" s="168">
        <f>+D28+D32+D38+D42+D47</f>
        <v>0</v>
      </c>
      <c r="E48" s="169">
        <f t="shared" si="9"/>
        <v>2288560000</v>
      </c>
      <c r="F48" s="73">
        <f t="shared" si="9"/>
        <v>2321968756</v>
      </c>
      <c r="G48" s="73">
        <f t="shared" si="9"/>
        <v>188217996</v>
      </c>
      <c r="H48" s="73">
        <f t="shared" si="9"/>
        <v>195152097</v>
      </c>
      <c r="I48" s="73">
        <f t="shared" si="9"/>
        <v>180161005</v>
      </c>
      <c r="J48" s="73">
        <f t="shared" si="9"/>
        <v>563531098</v>
      </c>
      <c r="K48" s="73">
        <f t="shared" si="9"/>
        <v>197654189</v>
      </c>
      <c r="L48" s="73">
        <f t="shared" si="9"/>
        <v>171077567</v>
      </c>
      <c r="M48" s="73">
        <f t="shared" si="9"/>
        <v>176670563</v>
      </c>
      <c r="N48" s="73">
        <f t="shared" si="9"/>
        <v>545402319</v>
      </c>
      <c r="O48" s="73">
        <f t="shared" si="9"/>
        <v>181636843</v>
      </c>
      <c r="P48" s="73">
        <f t="shared" si="9"/>
        <v>185775517</v>
      </c>
      <c r="Q48" s="73">
        <f t="shared" si="9"/>
        <v>189588418</v>
      </c>
      <c r="R48" s="73">
        <f t="shared" si="9"/>
        <v>557000778</v>
      </c>
      <c r="S48" s="73">
        <f t="shared" si="9"/>
        <v>190143316</v>
      </c>
      <c r="T48" s="73">
        <f t="shared" si="9"/>
        <v>159647449</v>
      </c>
      <c r="U48" s="73">
        <f t="shared" si="9"/>
        <v>264408136</v>
      </c>
      <c r="V48" s="73">
        <f t="shared" si="9"/>
        <v>614198901</v>
      </c>
      <c r="W48" s="73">
        <f t="shared" si="9"/>
        <v>2280133096</v>
      </c>
      <c r="X48" s="73">
        <f t="shared" si="9"/>
        <v>2288559996</v>
      </c>
      <c r="Y48" s="73">
        <f t="shared" si="9"/>
        <v>-8426900</v>
      </c>
      <c r="Z48" s="170">
        <f>+IF(X48&lt;&gt;0,+(Y48/X48)*100,0)</f>
        <v>-0.3682184436819982</v>
      </c>
      <c r="AA48" s="168">
        <f>+AA28+AA32+AA38+AA42+AA47</f>
        <v>2321968756</v>
      </c>
    </row>
    <row r="49" spans="1:27" ht="13.5">
      <c r="A49" s="148" t="s">
        <v>49</v>
      </c>
      <c r="B49" s="149"/>
      <c r="C49" s="171">
        <f aca="true" t="shared" si="10" ref="C49:Y49">+C25-C48</f>
        <v>-113957686</v>
      </c>
      <c r="D49" s="171">
        <f>+D25-D48</f>
        <v>0</v>
      </c>
      <c r="E49" s="172">
        <f t="shared" si="10"/>
        <v>582190999</v>
      </c>
      <c r="F49" s="173">
        <f t="shared" si="10"/>
        <v>494870032</v>
      </c>
      <c r="G49" s="173">
        <f t="shared" si="10"/>
        <v>331407706</v>
      </c>
      <c r="H49" s="173">
        <f t="shared" si="10"/>
        <v>-44302930</v>
      </c>
      <c r="I49" s="173">
        <f t="shared" si="10"/>
        <v>-49233219</v>
      </c>
      <c r="J49" s="173">
        <f t="shared" si="10"/>
        <v>237871557</v>
      </c>
      <c r="K49" s="173">
        <f t="shared" si="10"/>
        <v>-21569968</v>
      </c>
      <c r="L49" s="173">
        <f t="shared" si="10"/>
        <v>-2262784</v>
      </c>
      <c r="M49" s="173">
        <f t="shared" si="10"/>
        <v>66838938</v>
      </c>
      <c r="N49" s="173">
        <f t="shared" si="10"/>
        <v>43006186</v>
      </c>
      <c r="O49" s="173">
        <f t="shared" si="10"/>
        <v>-60198458</v>
      </c>
      <c r="P49" s="173">
        <f t="shared" si="10"/>
        <v>-70781617</v>
      </c>
      <c r="Q49" s="173">
        <f t="shared" si="10"/>
        <v>439145330</v>
      </c>
      <c r="R49" s="173">
        <f t="shared" si="10"/>
        <v>308165255</v>
      </c>
      <c r="S49" s="173">
        <f t="shared" si="10"/>
        <v>-68400825</v>
      </c>
      <c r="T49" s="173">
        <f t="shared" si="10"/>
        <v>-15774652</v>
      </c>
      <c r="U49" s="173">
        <f t="shared" si="10"/>
        <v>-145238054</v>
      </c>
      <c r="V49" s="173">
        <f t="shared" si="10"/>
        <v>-229413531</v>
      </c>
      <c r="W49" s="173">
        <f t="shared" si="10"/>
        <v>359629467</v>
      </c>
      <c r="X49" s="173">
        <f>IF(F25=F48,0,X25-X48)</f>
        <v>582191004</v>
      </c>
      <c r="Y49" s="173">
        <f t="shared" si="10"/>
        <v>-222561537</v>
      </c>
      <c r="Z49" s="174">
        <f>+IF(X49&lt;&gt;0,+(Y49/X49)*100,0)</f>
        <v>-38.228267951732214</v>
      </c>
      <c r="AA49" s="171">
        <f>+AA25-AA48</f>
        <v>494870032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255730049</v>
      </c>
      <c r="D5" s="155">
        <v>0</v>
      </c>
      <c r="E5" s="156">
        <v>332477244</v>
      </c>
      <c r="F5" s="60">
        <v>314000000</v>
      </c>
      <c r="G5" s="60">
        <v>23388896</v>
      </c>
      <c r="H5" s="60">
        <v>24495875</v>
      </c>
      <c r="I5" s="60">
        <v>24417765</v>
      </c>
      <c r="J5" s="60">
        <v>72302536</v>
      </c>
      <c r="K5" s="60">
        <v>24407369</v>
      </c>
      <c r="L5" s="60">
        <v>24409993</v>
      </c>
      <c r="M5" s="60">
        <v>24380207</v>
      </c>
      <c r="N5" s="60">
        <v>73197569</v>
      </c>
      <c r="O5" s="60">
        <v>24464577</v>
      </c>
      <c r="P5" s="60">
        <v>24265939</v>
      </c>
      <c r="Q5" s="60">
        <v>24287640</v>
      </c>
      <c r="R5" s="60">
        <v>73018156</v>
      </c>
      <c r="S5" s="60">
        <v>24394833</v>
      </c>
      <c r="T5" s="60">
        <v>24673387</v>
      </c>
      <c r="U5" s="60">
        <v>13435022</v>
      </c>
      <c r="V5" s="60">
        <v>62503242</v>
      </c>
      <c r="W5" s="60">
        <v>281021503</v>
      </c>
      <c r="X5" s="60">
        <v>332477242</v>
      </c>
      <c r="Y5" s="60">
        <v>-51455739</v>
      </c>
      <c r="Z5" s="140">
        <v>-15.48</v>
      </c>
      <c r="AA5" s="155">
        <v>314000000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597526881</v>
      </c>
      <c r="D7" s="155">
        <v>0</v>
      </c>
      <c r="E7" s="156">
        <v>793523342</v>
      </c>
      <c r="F7" s="60">
        <v>793523342</v>
      </c>
      <c r="G7" s="60">
        <v>70461888</v>
      </c>
      <c r="H7" s="60">
        <v>82720343</v>
      </c>
      <c r="I7" s="60">
        <v>41916355</v>
      </c>
      <c r="J7" s="60">
        <v>195098586</v>
      </c>
      <c r="K7" s="60">
        <v>65581219</v>
      </c>
      <c r="L7" s="60">
        <v>57931037</v>
      </c>
      <c r="M7" s="60">
        <v>73185181</v>
      </c>
      <c r="N7" s="60">
        <v>196697437</v>
      </c>
      <c r="O7" s="60">
        <v>59648897</v>
      </c>
      <c r="P7" s="60">
        <v>48585707</v>
      </c>
      <c r="Q7" s="60">
        <v>65343747</v>
      </c>
      <c r="R7" s="60">
        <v>173578351</v>
      </c>
      <c r="S7" s="60">
        <v>63445527</v>
      </c>
      <c r="T7" s="60">
        <v>73231733</v>
      </c>
      <c r="U7" s="60">
        <v>59993666</v>
      </c>
      <c r="V7" s="60">
        <v>196670926</v>
      </c>
      <c r="W7" s="60">
        <v>762045300</v>
      </c>
      <c r="X7" s="60">
        <v>793523342</v>
      </c>
      <c r="Y7" s="60">
        <v>-31478042</v>
      </c>
      <c r="Z7" s="140">
        <v>-3.97</v>
      </c>
      <c r="AA7" s="155">
        <v>793523342</v>
      </c>
    </row>
    <row r="8" spans="1:27" ht="13.5">
      <c r="A8" s="183" t="s">
        <v>104</v>
      </c>
      <c r="B8" s="182"/>
      <c r="C8" s="155">
        <v>223249429</v>
      </c>
      <c r="D8" s="155">
        <v>0</v>
      </c>
      <c r="E8" s="156">
        <v>258995033</v>
      </c>
      <c r="F8" s="60">
        <v>258995033</v>
      </c>
      <c r="G8" s="60">
        <v>27121052</v>
      </c>
      <c r="H8" s="60">
        <v>20776049</v>
      </c>
      <c r="I8" s="60">
        <v>21434290</v>
      </c>
      <c r="J8" s="60">
        <v>69331391</v>
      </c>
      <c r="K8" s="60">
        <v>16631167</v>
      </c>
      <c r="L8" s="60">
        <v>38991677</v>
      </c>
      <c r="M8" s="60">
        <v>31965804</v>
      </c>
      <c r="N8" s="60">
        <v>87588648</v>
      </c>
      <c r="O8" s="60">
        <v>14928994</v>
      </c>
      <c r="P8" s="60">
        <v>20279219</v>
      </c>
      <c r="Q8" s="60">
        <v>25139099</v>
      </c>
      <c r="R8" s="60">
        <v>60347312</v>
      </c>
      <c r="S8" s="60">
        <v>15544727</v>
      </c>
      <c r="T8" s="60">
        <v>25677194</v>
      </c>
      <c r="U8" s="60">
        <v>27281912</v>
      </c>
      <c r="V8" s="60">
        <v>68503833</v>
      </c>
      <c r="W8" s="60">
        <v>285771184</v>
      </c>
      <c r="X8" s="60">
        <v>258995034</v>
      </c>
      <c r="Y8" s="60">
        <v>26776150</v>
      </c>
      <c r="Z8" s="140">
        <v>10.34</v>
      </c>
      <c r="AA8" s="155">
        <v>258995033</v>
      </c>
    </row>
    <row r="9" spans="1:27" ht="13.5">
      <c r="A9" s="183" t="s">
        <v>105</v>
      </c>
      <c r="B9" s="182"/>
      <c r="C9" s="155">
        <v>49064812</v>
      </c>
      <c r="D9" s="155">
        <v>0</v>
      </c>
      <c r="E9" s="156">
        <v>55325708</v>
      </c>
      <c r="F9" s="60">
        <v>55325708</v>
      </c>
      <c r="G9" s="60">
        <v>3688988</v>
      </c>
      <c r="H9" s="60">
        <v>3927817</v>
      </c>
      <c r="I9" s="60">
        <v>5817591</v>
      </c>
      <c r="J9" s="60">
        <v>13434396</v>
      </c>
      <c r="K9" s="60">
        <v>4779654</v>
      </c>
      <c r="L9" s="60">
        <v>3731911</v>
      </c>
      <c r="M9" s="60">
        <v>4933520</v>
      </c>
      <c r="N9" s="60">
        <v>13445085</v>
      </c>
      <c r="O9" s="60">
        <v>4736307</v>
      </c>
      <c r="P9" s="60">
        <v>4264904</v>
      </c>
      <c r="Q9" s="60">
        <v>5171311</v>
      </c>
      <c r="R9" s="60">
        <v>14172522</v>
      </c>
      <c r="S9" s="60">
        <v>3914545</v>
      </c>
      <c r="T9" s="60">
        <v>3909418</v>
      </c>
      <c r="U9" s="60">
        <v>3924171</v>
      </c>
      <c r="V9" s="60">
        <v>11748134</v>
      </c>
      <c r="W9" s="60">
        <v>52800137</v>
      </c>
      <c r="X9" s="60">
        <v>55325711</v>
      </c>
      <c r="Y9" s="60">
        <v>-2525574</v>
      </c>
      <c r="Z9" s="140">
        <v>-4.56</v>
      </c>
      <c r="AA9" s="155">
        <v>55325708</v>
      </c>
    </row>
    <row r="10" spans="1:27" ht="13.5">
      <c r="A10" s="183" t="s">
        <v>106</v>
      </c>
      <c r="B10" s="182"/>
      <c r="C10" s="155">
        <v>57387734</v>
      </c>
      <c r="D10" s="155">
        <v>0</v>
      </c>
      <c r="E10" s="156">
        <v>63261938</v>
      </c>
      <c r="F10" s="54">
        <v>63261938</v>
      </c>
      <c r="G10" s="54">
        <v>5337091</v>
      </c>
      <c r="H10" s="54">
        <v>5333686</v>
      </c>
      <c r="I10" s="54">
        <v>5338343</v>
      </c>
      <c r="J10" s="54">
        <v>16009120</v>
      </c>
      <c r="K10" s="54">
        <v>5339471</v>
      </c>
      <c r="L10" s="54">
        <v>5603672</v>
      </c>
      <c r="M10" s="54">
        <v>5336660</v>
      </c>
      <c r="N10" s="54">
        <v>16279803</v>
      </c>
      <c r="O10" s="54">
        <v>5328974</v>
      </c>
      <c r="P10" s="54">
        <v>5334487</v>
      </c>
      <c r="Q10" s="54">
        <v>5337586</v>
      </c>
      <c r="R10" s="54">
        <v>16001047</v>
      </c>
      <c r="S10" s="54">
        <v>5333135</v>
      </c>
      <c r="T10" s="54">
        <v>5259412</v>
      </c>
      <c r="U10" s="54">
        <v>5289238</v>
      </c>
      <c r="V10" s="54">
        <v>15881785</v>
      </c>
      <c r="W10" s="54">
        <v>64171755</v>
      </c>
      <c r="X10" s="54">
        <v>63261937</v>
      </c>
      <c r="Y10" s="54">
        <v>909818</v>
      </c>
      <c r="Z10" s="184">
        <v>1.44</v>
      </c>
      <c r="AA10" s="130">
        <v>63261938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23577276</v>
      </c>
      <c r="D12" s="155">
        <v>0</v>
      </c>
      <c r="E12" s="156">
        <v>21220659</v>
      </c>
      <c r="F12" s="60">
        <v>19220659</v>
      </c>
      <c r="G12" s="60">
        <v>771743</v>
      </c>
      <c r="H12" s="60">
        <v>2135863</v>
      </c>
      <c r="I12" s="60">
        <v>1714423</v>
      </c>
      <c r="J12" s="60">
        <v>4622029</v>
      </c>
      <c r="K12" s="60">
        <v>724562</v>
      </c>
      <c r="L12" s="60">
        <v>574306</v>
      </c>
      <c r="M12" s="60">
        <v>681386</v>
      </c>
      <c r="N12" s="60">
        <v>1980254</v>
      </c>
      <c r="O12" s="60">
        <v>875020</v>
      </c>
      <c r="P12" s="60">
        <v>909528</v>
      </c>
      <c r="Q12" s="60">
        <v>483836</v>
      </c>
      <c r="R12" s="60">
        <v>2268384</v>
      </c>
      <c r="S12" s="60">
        <v>554480</v>
      </c>
      <c r="T12" s="60">
        <v>1077777</v>
      </c>
      <c r="U12" s="60">
        <v>1041650</v>
      </c>
      <c r="V12" s="60">
        <v>2673907</v>
      </c>
      <c r="W12" s="60">
        <v>11544574</v>
      </c>
      <c r="X12" s="60">
        <v>21220660</v>
      </c>
      <c r="Y12" s="60">
        <v>-9676086</v>
      </c>
      <c r="Z12" s="140">
        <v>-45.6</v>
      </c>
      <c r="AA12" s="155">
        <v>19220659</v>
      </c>
    </row>
    <row r="13" spans="1:27" ht="13.5">
      <c r="A13" s="181" t="s">
        <v>109</v>
      </c>
      <c r="B13" s="185"/>
      <c r="C13" s="155">
        <v>35720658</v>
      </c>
      <c r="D13" s="155">
        <v>0</v>
      </c>
      <c r="E13" s="156">
        <v>31000000</v>
      </c>
      <c r="F13" s="60">
        <v>37000000</v>
      </c>
      <c r="G13" s="60">
        <v>253474</v>
      </c>
      <c r="H13" s="60">
        <v>2362127</v>
      </c>
      <c r="I13" s="60">
        <v>1022900</v>
      </c>
      <c r="J13" s="60">
        <v>3638501</v>
      </c>
      <c r="K13" s="60">
        <v>5722511</v>
      </c>
      <c r="L13" s="60">
        <v>1577595</v>
      </c>
      <c r="M13" s="60">
        <v>1646451</v>
      </c>
      <c r="N13" s="60">
        <v>8946557</v>
      </c>
      <c r="O13" s="60">
        <v>1310693</v>
      </c>
      <c r="P13" s="60">
        <v>3474541</v>
      </c>
      <c r="Q13" s="60">
        <v>1412709</v>
      </c>
      <c r="R13" s="60">
        <v>6197943</v>
      </c>
      <c r="S13" s="60">
        <v>1750504</v>
      </c>
      <c r="T13" s="60">
        <v>3505556</v>
      </c>
      <c r="U13" s="60">
        <v>3553701</v>
      </c>
      <c r="V13" s="60">
        <v>8809761</v>
      </c>
      <c r="W13" s="60">
        <v>27592762</v>
      </c>
      <c r="X13" s="60">
        <v>30999999</v>
      </c>
      <c r="Y13" s="60">
        <v>-3407237</v>
      </c>
      <c r="Z13" s="140">
        <v>-10.99</v>
      </c>
      <c r="AA13" s="155">
        <v>37000000</v>
      </c>
    </row>
    <row r="14" spans="1:27" ht="13.5">
      <c r="A14" s="181" t="s">
        <v>110</v>
      </c>
      <c r="B14" s="185"/>
      <c r="C14" s="155">
        <v>45797676</v>
      </c>
      <c r="D14" s="155">
        <v>0</v>
      </c>
      <c r="E14" s="156">
        <v>31800000</v>
      </c>
      <c r="F14" s="60">
        <v>25800000</v>
      </c>
      <c r="G14" s="60">
        <v>4721687</v>
      </c>
      <c r="H14" s="60">
        <v>4698541</v>
      </c>
      <c r="I14" s="60">
        <v>4161694</v>
      </c>
      <c r="J14" s="60">
        <v>13581922</v>
      </c>
      <c r="K14" s="60">
        <v>4658990</v>
      </c>
      <c r="L14" s="60">
        <v>4336559</v>
      </c>
      <c r="M14" s="60">
        <v>4751985</v>
      </c>
      <c r="N14" s="60">
        <v>13747534</v>
      </c>
      <c r="O14" s="60">
        <v>4433275</v>
      </c>
      <c r="P14" s="60">
        <v>4536472</v>
      </c>
      <c r="Q14" s="60">
        <v>4471912</v>
      </c>
      <c r="R14" s="60">
        <v>13441659</v>
      </c>
      <c r="S14" s="60">
        <v>4500525</v>
      </c>
      <c r="T14" s="60">
        <v>4466000</v>
      </c>
      <c r="U14" s="60">
        <v>4569529</v>
      </c>
      <c r="V14" s="60">
        <v>13536054</v>
      </c>
      <c r="W14" s="60">
        <v>54307169</v>
      </c>
      <c r="X14" s="60">
        <v>31800000</v>
      </c>
      <c r="Y14" s="60">
        <v>22507169</v>
      </c>
      <c r="Z14" s="140">
        <v>70.78</v>
      </c>
      <c r="AA14" s="155">
        <v>25800000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9846497</v>
      </c>
      <c r="D16" s="155">
        <v>0</v>
      </c>
      <c r="E16" s="156">
        <v>13725784</v>
      </c>
      <c r="F16" s="60">
        <v>13725784</v>
      </c>
      <c r="G16" s="60">
        <v>229447</v>
      </c>
      <c r="H16" s="60">
        <v>323855</v>
      </c>
      <c r="I16" s="60">
        <v>233331</v>
      </c>
      <c r="J16" s="60">
        <v>786633</v>
      </c>
      <c r="K16" s="60">
        <v>414208</v>
      </c>
      <c r="L16" s="60">
        <v>270867</v>
      </c>
      <c r="M16" s="60">
        <v>402533</v>
      </c>
      <c r="N16" s="60">
        <v>1087608</v>
      </c>
      <c r="O16" s="60">
        <v>268440</v>
      </c>
      <c r="P16" s="60">
        <v>268318</v>
      </c>
      <c r="Q16" s="60">
        <v>443971</v>
      </c>
      <c r="R16" s="60">
        <v>980729</v>
      </c>
      <c r="S16" s="60">
        <v>245406</v>
      </c>
      <c r="T16" s="60">
        <v>295422</v>
      </c>
      <c r="U16" s="60">
        <v>327767</v>
      </c>
      <c r="V16" s="60">
        <v>868595</v>
      </c>
      <c r="W16" s="60">
        <v>3723565</v>
      </c>
      <c r="X16" s="60">
        <v>13725785</v>
      </c>
      <c r="Y16" s="60">
        <v>-10002220</v>
      </c>
      <c r="Z16" s="140">
        <v>-72.87</v>
      </c>
      <c r="AA16" s="155">
        <v>13725784</v>
      </c>
    </row>
    <row r="17" spans="1:27" ht="13.5">
      <c r="A17" s="181" t="s">
        <v>113</v>
      </c>
      <c r="B17" s="185"/>
      <c r="C17" s="155">
        <v>9195509</v>
      </c>
      <c r="D17" s="155">
        <v>0</v>
      </c>
      <c r="E17" s="156">
        <v>9569079</v>
      </c>
      <c r="F17" s="60">
        <v>9569079</v>
      </c>
      <c r="G17" s="60">
        <v>819836</v>
      </c>
      <c r="H17" s="60">
        <v>625676</v>
      </c>
      <c r="I17" s="60">
        <v>704128</v>
      </c>
      <c r="J17" s="60">
        <v>2149640</v>
      </c>
      <c r="K17" s="60">
        <v>541125</v>
      </c>
      <c r="L17" s="60">
        <v>756499</v>
      </c>
      <c r="M17" s="60">
        <v>691514</v>
      </c>
      <c r="N17" s="60">
        <v>1989138</v>
      </c>
      <c r="O17" s="60">
        <v>531692</v>
      </c>
      <c r="P17" s="60">
        <v>709176</v>
      </c>
      <c r="Q17" s="60">
        <v>632089</v>
      </c>
      <c r="R17" s="60">
        <v>1872957</v>
      </c>
      <c r="S17" s="60">
        <v>553757</v>
      </c>
      <c r="T17" s="60">
        <v>719900</v>
      </c>
      <c r="U17" s="60">
        <v>814636</v>
      </c>
      <c r="V17" s="60">
        <v>2088293</v>
      </c>
      <c r="W17" s="60">
        <v>8100028</v>
      </c>
      <c r="X17" s="60">
        <v>9569080</v>
      </c>
      <c r="Y17" s="60">
        <v>-1469052</v>
      </c>
      <c r="Z17" s="140">
        <v>-15.35</v>
      </c>
      <c r="AA17" s="155">
        <v>9569079</v>
      </c>
    </row>
    <row r="18" spans="1:27" ht="13.5">
      <c r="A18" s="183" t="s">
        <v>114</v>
      </c>
      <c r="B18" s="182"/>
      <c r="C18" s="155">
        <v>15608127</v>
      </c>
      <c r="D18" s="155">
        <v>0</v>
      </c>
      <c r="E18" s="156">
        <v>16595572</v>
      </c>
      <c r="F18" s="60">
        <v>16595572</v>
      </c>
      <c r="G18" s="60">
        <v>135184</v>
      </c>
      <c r="H18" s="60">
        <v>101684</v>
      </c>
      <c r="I18" s="60">
        <v>136788</v>
      </c>
      <c r="J18" s="60">
        <v>373656</v>
      </c>
      <c r="K18" s="60">
        <v>62694</v>
      </c>
      <c r="L18" s="60">
        <v>127485</v>
      </c>
      <c r="M18" s="60">
        <v>5837361</v>
      </c>
      <c r="N18" s="60">
        <v>6027540</v>
      </c>
      <c r="O18" s="60">
        <v>79968</v>
      </c>
      <c r="P18" s="60">
        <v>112554</v>
      </c>
      <c r="Q18" s="60">
        <v>72534</v>
      </c>
      <c r="R18" s="60">
        <v>265056</v>
      </c>
      <c r="S18" s="60">
        <v>78933</v>
      </c>
      <c r="T18" s="60">
        <v>108179</v>
      </c>
      <c r="U18" s="60">
        <v>9166832</v>
      </c>
      <c r="V18" s="60">
        <v>9353944</v>
      </c>
      <c r="W18" s="60">
        <v>16020196</v>
      </c>
      <c r="X18" s="60">
        <v>16595574</v>
      </c>
      <c r="Y18" s="60">
        <v>-575378</v>
      </c>
      <c r="Z18" s="140">
        <v>-3.47</v>
      </c>
      <c r="AA18" s="155">
        <v>16595572</v>
      </c>
    </row>
    <row r="19" spans="1:27" ht="13.5">
      <c r="A19" s="181" t="s">
        <v>34</v>
      </c>
      <c r="B19" s="185"/>
      <c r="C19" s="155">
        <v>547555480</v>
      </c>
      <c r="D19" s="155">
        <v>0</v>
      </c>
      <c r="E19" s="156">
        <v>678860000</v>
      </c>
      <c r="F19" s="60">
        <v>586860000</v>
      </c>
      <c r="G19" s="60">
        <v>222803000</v>
      </c>
      <c r="H19" s="60">
        <v>1806000</v>
      </c>
      <c r="I19" s="60">
        <v>0</v>
      </c>
      <c r="J19" s="60">
        <v>224609000</v>
      </c>
      <c r="K19" s="60">
        <v>0</v>
      </c>
      <c r="L19" s="60">
        <v>19619000</v>
      </c>
      <c r="M19" s="60">
        <v>0</v>
      </c>
      <c r="N19" s="60">
        <v>19619000</v>
      </c>
      <c r="O19" s="60">
        <v>2750000</v>
      </c>
      <c r="P19" s="60">
        <v>1355000</v>
      </c>
      <c r="Q19" s="60">
        <v>286583000</v>
      </c>
      <c r="R19" s="60">
        <v>290688000</v>
      </c>
      <c r="S19" s="60">
        <v>0</v>
      </c>
      <c r="T19" s="60">
        <v>0</v>
      </c>
      <c r="U19" s="60">
        <v>44860332</v>
      </c>
      <c r="V19" s="60">
        <v>44860332</v>
      </c>
      <c r="W19" s="60">
        <v>579776332</v>
      </c>
      <c r="X19" s="60">
        <v>678860001</v>
      </c>
      <c r="Y19" s="60">
        <v>-99083669</v>
      </c>
      <c r="Z19" s="140">
        <v>-14.6</v>
      </c>
      <c r="AA19" s="155">
        <v>586860000</v>
      </c>
    </row>
    <row r="20" spans="1:27" ht="13.5">
      <c r="A20" s="181" t="s">
        <v>35</v>
      </c>
      <c r="B20" s="185"/>
      <c r="C20" s="155">
        <v>89817416</v>
      </c>
      <c r="D20" s="155">
        <v>0</v>
      </c>
      <c r="E20" s="156">
        <v>67908640</v>
      </c>
      <c r="F20" s="54">
        <v>29908016</v>
      </c>
      <c r="G20" s="54">
        <v>2543416</v>
      </c>
      <c r="H20" s="54">
        <v>1521586</v>
      </c>
      <c r="I20" s="54">
        <v>1550605</v>
      </c>
      <c r="J20" s="54">
        <v>5615607</v>
      </c>
      <c r="K20" s="54">
        <v>1174251</v>
      </c>
      <c r="L20" s="54">
        <v>988915</v>
      </c>
      <c r="M20" s="54">
        <v>808457</v>
      </c>
      <c r="N20" s="54">
        <v>2971623</v>
      </c>
      <c r="O20" s="54">
        <v>2089718</v>
      </c>
      <c r="P20" s="54">
        <v>902667</v>
      </c>
      <c r="Q20" s="54">
        <v>2991314</v>
      </c>
      <c r="R20" s="54">
        <v>5983699</v>
      </c>
      <c r="S20" s="54">
        <v>1426119</v>
      </c>
      <c r="T20" s="54">
        <v>950613</v>
      </c>
      <c r="U20" s="54">
        <v>3722928</v>
      </c>
      <c r="V20" s="54">
        <v>6099660</v>
      </c>
      <c r="W20" s="54">
        <v>20670589</v>
      </c>
      <c r="X20" s="54">
        <v>67908641</v>
      </c>
      <c r="Y20" s="54">
        <v>-47238052</v>
      </c>
      <c r="Z20" s="184">
        <v>-69.56</v>
      </c>
      <c r="AA20" s="130">
        <v>29908016</v>
      </c>
    </row>
    <row r="21" spans="1:27" ht="13.5">
      <c r="A21" s="181" t="s">
        <v>115</v>
      </c>
      <c r="B21" s="185"/>
      <c r="C21" s="155">
        <v>22195710</v>
      </c>
      <c r="D21" s="155">
        <v>0</v>
      </c>
      <c r="E21" s="156">
        <v>30200000</v>
      </c>
      <c r="F21" s="60">
        <v>30200000</v>
      </c>
      <c r="G21" s="60">
        <v>1000</v>
      </c>
      <c r="H21" s="60">
        <v>-3775</v>
      </c>
      <c r="I21" s="82">
        <v>2826</v>
      </c>
      <c r="J21" s="60">
        <v>51</v>
      </c>
      <c r="K21" s="60">
        <v>0</v>
      </c>
      <c r="L21" s="60">
        <v>0</v>
      </c>
      <c r="M21" s="60">
        <v>-1558</v>
      </c>
      <c r="N21" s="60">
        <v>-1558</v>
      </c>
      <c r="O21" s="60">
        <v>-8170</v>
      </c>
      <c r="P21" s="82">
        <v>-4612</v>
      </c>
      <c r="Q21" s="60">
        <v>0</v>
      </c>
      <c r="R21" s="60">
        <v>-12782</v>
      </c>
      <c r="S21" s="60">
        <v>0</v>
      </c>
      <c r="T21" s="60">
        <v>-1794</v>
      </c>
      <c r="U21" s="60">
        <v>14753</v>
      </c>
      <c r="V21" s="60">
        <v>12959</v>
      </c>
      <c r="W21" s="82">
        <v>-1330</v>
      </c>
      <c r="X21" s="60">
        <v>30200001</v>
      </c>
      <c r="Y21" s="60">
        <v>-30201331</v>
      </c>
      <c r="Z21" s="140">
        <v>-100</v>
      </c>
      <c r="AA21" s="155">
        <v>30200000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1982273254</v>
      </c>
      <c r="D22" s="188">
        <f>SUM(D5:D21)</f>
        <v>0</v>
      </c>
      <c r="E22" s="189">
        <f t="shared" si="0"/>
        <v>2404462999</v>
      </c>
      <c r="F22" s="190">
        <f t="shared" si="0"/>
        <v>2253985131</v>
      </c>
      <c r="G22" s="190">
        <f t="shared" si="0"/>
        <v>362276702</v>
      </c>
      <c r="H22" s="190">
        <f t="shared" si="0"/>
        <v>150825327</v>
      </c>
      <c r="I22" s="190">
        <f t="shared" si="0"/>
        <v>108451039</v>
      </c>
      <c r="J22" s="190">
        <f t="shared" si="0"/>
        <v>621553068</v>
      </c>
      <c r="K22" s="190">
        <f t="shared" si="0"/>
        <v>130037221</v>
      </c>
      <c r="L22" s="190">
        <f t="shared" si="0"/>
        <v>158919516</v>
      </c>
      <c r="M22" s="190">
        <f t="shared" si="0"/>
        <v>154619501</v>
      </c>
      <c r="N22" s="190">
        <f t="shared" si="0"/>
        <v>443576238</v>
      </c>
      <c r="O22" s="190">
        <f t="shared" si="0"/>
        <v>121438385</v>
      </c>
      <c r="P22" s="190">
        <f t="shared" si="0"/>
        <v>114993900</v>
      </c>
      <c r="Q22" s="190">
        <f t="shared" si="0"/>
        <v>422370748</v>
      </c>
      <c r="R22" s="190">
        <f t="shared" si="0"/>
        <v>658803033</v>
      </c>
      <c r="S22" s="190">
        <f t="shared" si="0"/>
        <v>121742491</v>
      </c>
      <c r="T22" s="190">
        <f t="shared" si="0"/>
        <v>143872797</v>
      </c>
      <c r="U22" s="190">
        <f t="shared" si="0"/>
        <v>177996137</v>
      </c>
      <c r="V22" s="190">
        <f t="shared" si="0"/>
        <v>443611425</v>
      </c>
      <c r="W22" s="190">
        <f t="shared" si="0"/>
        <v>2167543764</v>
      </c>
      <c r="X22" s="190">
        <f t="shared" si="0"/>
        <v>2404463007</v>
      </c>
      <c r="Y22" s="190">
        <f t="shared" si="0"/>
        <v>-236919243</v>
      </c>
      <c r="Z22" s="191">
        <f>+IF(X22&lt;&gt;0,+(Y22/X22)*100,0)</f>
        <v>-9.853312041410833</v>
      </c>
      <c r="AA22" s="188">
        <f>SUM(AA5:AA21)</f>
        <v>2253985131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525233221</v>
      </c>
      <c r="D25" s="155">
        <v>0</v>
      </c>
      <c r="E25" s="156">
        <v>571451009</v>
      </c>
      <c r="F25" s="60">
        <v>571431009</v>
      </c>
      <c r="G25" s="60">
        <v>42199357</v>
      </c>
      <c r="H25" s="60">
        <v>42498578</v>
      </c>
      <c r="I25" s="60">
        <v>43132637</v>
      </c>
      <c r="J25" s="60">
        <v>127830572</v>
      </c>
      <c r="K25" s="60">
        <v>54054562</v>
      </c>
      <c r="L25" s="60">
        <v>46546985</v>
      </c>
      <c r="M25" s="60">
        <v>47928975</v>
      </c>
      <c r="N25" s="60">
        <v>148530522</v>
      </c>
      <c r="O25" s="60">
        <v>47853809</v>
      </c>
      <c r="P25" s="60">
        <v>45096127</v>
      </c>
      <c r="Q25" s="60">
        <v>47785560</v>
      </c>
      <c r="R25" s="60">
        <v>140735496</v>
      </c>
      <c r="S25" s="60">
        <v>48430918</v>
      </c>
      <c r="T25" s="60">
        <v>47215197</v>
      </c>
      <c r="U25" s="60">
        <v>47573442</v>
      </c>
      <c r="V25" s="60">
        <v>143219557</v>
      </c>
      <c r="W25" s="60">
        <v>560316147</v>
      </c>
      <c r="X25" s="60">
        <v>571451011</v>
      </c>
      <c r="Y25" s="60">
        <v>-11134864</v>
      </c>
      <c r="Z25" s="140">
        <v>-1.95</v>
      </c>
      <c r="AA25" s="155">
        <v>571431009</v>
      </c>
    </row>
    <row r="26" spans="1:27" ht="13.5">
      <c r="A26" s="183" t="s">
        <v>38</v>
      </c>
      <c r="B26" s="182"/>
      <c r="C26" s="155">
        <v>25405636</v>
      </c>
      <c r="D26" s="155">
        <v>0</v>
      </c>
      <c r="E26" s="156">
        <v>25779550</v>
      </c>
      <c r="F26" s="60">
        <v>25779550</v>
      </c>
      <c r="G26" s="60">
        <v>1989525</v>
      </c>
      <c r="H26" s="60">
        <v>1945475</v>
      </c>
      <c r="I26" s="60">
        <v>2575458</v>
      </c>
      <c r="J26" s="60">
        <v>6510458</v>
      </c>
      <c r="K26" s="60">
        <v>2199796</v>
      </c>
      <c r="L26" s="60">
        <v>2175960</v>
      </c>
      <c r="M26" s="60">
        <v>2098674</v>
      </c>
      <c r="N26" s="60">
        <v>6474430</v>
      </c>
      <c r="O26" s="60">
        <v>3004536</v>
      </c>
      <c r="P26" s="60">
        <v>2322984</v>
      </c>
      <c r="Q26" s="60">
        <v>2322984</v>
      </c>
      <c r="R26" s="60">
        <v>7650504</v>
      </c>
      <c r="S26" s="60">
        <v>2235300</v>
      </c>
      <c r="T26" s="60">
        <v>2235300</v>
      </c>
      <c r="U26" s="60">
        <v>2708130</v>
      </c>
      <c r="V26" s="60">
        <v>7178730</v>
      </c>
      <c r="W26" s="60">
        <v>27814122</v>
      </c>
      <c r="X26" s="60">
        <v>25779550</v>
      </c>
      <c r="Y26" s="60">
        <v>2034572</v>
      </c>
      <c r="Z26" s="140">
        <v>7.89</v>
      </c>
      <c r="AA26" s="155">
        <v>25779550</v>
      </c>
    </row>
    <row r="27" spans="1:27" ht="13.5">
      <c r="A27" s="183" t="s">
        <v>118</v>
      </c>
      <c r="B27" s="182"/>
      <c r="C27" s="155">
        <v>130414056</v>
      </c>
      <c r="D27" s="155">
        <v>0</v>
      </c>
      <c r="E27" s="156">
        <v>50000000</v>
      </c>
      <c r="F27" s="60">
        <v>50000000</v>
      </c>
      <c r="G27" s="60">
        <v>4166667</v>
      </c>
      <c r="H27" s="60">
        <v>4166667</v>
      </c>
      <c r="I27" s="60">
        <v>4166667</v>
      </c>
      <c r="J27" s="60">
        <v>12500001</v>
      </c>
      <c r="K27" s="60">
        <v>4166667</v>
      </c>
      <c r="L27" s="60">
        <v>4166667</v>
      </c>
      <c r="M27" s="60">
        <v>4166667</v>
      </c>
      <c r="N27" s="60">
        <v>12500001</v>
      </c>
      <c r="O27" s="60">
        <v>4166667</v>
      </c>
      <c r="P27" s="60">
        <v>4166667</v>
      </c>
      <c r="Q27" s="60">
        <v>4166667</v>
      </c>
      <c r="R27" s="60">
        <v>12500001</v>
      </c>
      <c r="S27" s="60">
        <v>4166667</v>
      </c>
      <c r="T27" s="60">
        <v>4166667</v>
      </c>
      <c r="U27" s="60">
        <v>4166667</v>
      </c>
      <c r="V27" s="60">
        <v>12500001</v>
      </c>
      <c r="W27" s="60">
        <v>50000004</v>
      </c>
      <c r="X27" s="60">
        <v>50000004</v>
      </c>
      <c r="Y27" s="60">
        <v>0</v>
      </c>
      <c r="Z27" s="140">
        <v>0</v>
      </c>
      <c r="AA27" s="155">
        <v>50000000</v>
      </c>
    </row>
    <row r="28" spans="1:27" ht="13.5">
      <c r="A28" s="183" t="s">
        <v>39</v>
      </c>
      <c r="B28" s="182"/>
      <c r="C28" s="155">
        <v>552486790</v>
      </c>
      <c r="D28" s="155">
        <v>0</v>
      </c>
      <c r="E28" s="156">
        <v>205000000</v>
      </c>
      <c r="F28" s="60">
        <v>205000000</v>
      </c>
      <c r="G28" s="60">
        <v>17083333</v>
      </c>
      <c r="H28" s="60">
        <v>17083333</v>
      </c>
      <c r="I28" s="60">
        <v>17083333</v>
      </c>
      <c r="J28" s="60">
        <v>51249999</v>
      </c>
      <c r="K28" s="60">
        <v>17083333</v>
      </c>
      <c r="L28" s="60">
        <v>17083333</v>
      </c>
      <c r="M28" s="60">
        <v>17083333</v>
      </c>
      <c r="N28" s="60">
        <v>51249999</v>
      </c>
      <c r="O28" s="60">
        <v>17083333</v>
      </c>
      <c r="P28" s="60">
        <v>17083333</v>
      </c>
      <c r="Q28" s="60">
        <v>17083333</v>
      </c>
      <c r="R28" s="60">
        <v>51249999</v>
      </c>
      <c r="S28" s="60">
        <v>17083333</v>
      </c>
      <c r="T28" s="60">
        <v>17083333</v>
      </c>
      <c r="U28" s="60">
        <v>17083333</v>
      </c>
      <c r="V28" s="60">
        <v>51249999</v>
      </c>
      <c r="W28" s="60">
        <v>204999996</v>
      </c>
      <c r="X28" s="60">
        <v>204999997</v>
      </c>
      <c r="Y28" s="60">
        <v>-1</v>
      </c>
      <c r="Z28" s="140">
        <v>0</v>
      </c>
      <c r="AA28" s="155">
        <v>205000000</v>
      </c>
    </row>
    <row r="29" spans="1:27" ht="13.5">
      <c r="A29" s="183" t="s">
        <v>40</v>
      </c>
      <c r="B29" s="182"/>
      <c r="C29" s="155">
        <v>40503255</v>
      </c>
      <c r="D29" s="155">
        <v>0</v>
      </c>
      <c r="E29" s="156">
        <v>37000000</v>
      </c>
      <c r="F29" s="60">
        <v>37000000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11487311</v>
      </c>
      <c r="N29" s="60">
        <v>11487311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23042</v>
      </c>
      <c r="U29" s="60">
        <v>12364716</v>
      </c>
      <c r="V29" s="60">
        <v>12387758</v>
      </c>
      <c r="W29" s="60">
        <v>23875069</v>
      </c>
      <c r="X29" s="60">
        <v>37000000</v>
      </c>
      <c r="Y29" s="60">
        <v>-13124931</v>
      </c>
      <c r="Z29" s="140">
        <v>-35.47</v>
      </c>
      <c r="AA29" s="155">
        <v>37000000</v>
      </c>
    </row>
    <row r="30" spans="1:27" ht="13.5">
      <c r="A30" s="183" t="s">
        <v>119</v>
      </c>
      <c r="B30" s="182"/>
      <c r="C30" s="155">
        <v>674894906</v>
      </c>
      <c r="D30" s="155">
        <v>0</v>
      </c>
      <c r="E30" s="156">
        <v>767000000</v>
      </c>
      <c r="F30" s="60">
        <v>755500000</v>
      </c>
      <c r="G30" s="60">
        <v>81754122</v>
      </c>
      <c r="H30" s="60">
        <v>83696965</v>
      </c>
      <c r="I30" s="60">
        <v>61775404</v>
      </c>
      <c r="J30" s="60">
        <v>227226491</v>
      </c>
      <c r="K30" s="60">
        <v>53582327</v>
      </c>
      <c r="L30" s="60">
        <v>51708665</v>
      </c>
      <c r="M30" s="60">
        <v>27454804</v>
      </c>
      <c r="N30" s="60">
        <v>132745796</v>
      </c>
      <c r="O30" s="60">
        <v>73000084</v>
      </c>
      <c r="P30" s="60">
        <v>59574157</v>
      </c>
      <c r="Q30" s="60">
        <v>51061535</v>
      </c>
      <c r="R30" s="60">
        <v>183635776</v>
      </c>
      <c r="S30" s="60">
        <v>52881294</v>
      </c>
      <c r="T30" s="60">
        <v>41917165</v>
      </c>
      <c r="U30" s="60">
        <v>82160609</v>
      </c>
      <c r="V30" s="60">
        <v>176959068</v>
      </c>
      <c r="W30" s="60">
        <v>720567131</v>
      </c>
      <c r="X30" s="60">
        <v>767000000</v>
      </c>
      <c r="Y30" s="60">
        <v>-46432869</v>
      </c>
      <c r="Z30" s="140">
        <v>-6.05</v>
      </c>
      <c r="AA30" s="155">
        <v>755500000</v>
      </c>
    </row>
    <row r="31" spans="1:27" ht="13.5">
      <c r="A31" s="183" t="s">
        <v>120</v>
      </c>
      <c r="B31" s="182"/>
      <c r="C31" s="155">
        <v>163670451</v>
      </c>
      <c r="D31" s="155">
        <v>0</v>
      </c>
      <c r="E31" s="156">
        <v>177520394</v>
      </c>
      <c r="F31" s="60">
        <v>201352556</v>
      </c>
      <c r="G31" s="60">
        <v>6109318</v>
      </c>
      <c r="H31" s="60">
        <v>14046391</v>
      </c>
      <c r="I31" s="60">
        <v>18381980</v>
      </c>
      <c r="J31" s="60">
        <v>38537689</v>
      </c>
      <c r="K31" s="60">
        <v>17361917</v>
      </c>
      <c r="L31" s="60">
        <v>15578719</v>
      </c>
      <c r="M31" s="60">
        <v>21347438</v>
      </c>
      <c r="N31" s="60">
        <v>54288074</v>
      </c>
      <c r="O31" s="60">
        <v>7173312</v>
      </c>
      <c r="P31" s="60">
        <v>18251702</v>
      </c>
      <c r="Q31" s="60">
        <v>20842793</v>
      </c>
      <c r="R31" s="60">
        <v>46267807</v>
      </c>
      <c r="S31" s="60">
        <v>15309218</v>
      </c>
      <c r="T31" s="60">
        <v>10766766</v>
      </c>
      <c r="U31" s="60">
        <v>25808432</v>
      </c>
      <c r="V31" s="60">
        <v>51884416</v>
      </c>
      <c r="W31" s="60">
        <v>190977986</v>
      </c>
      <c r="X31" s="60">
        <v>177520394</v>
      </c>
      <c r="Y31" s="60">
        <v>13457592</v>
      </c>
      <c r="Z31" s="140">
        <v>7.58</v>
      </c>
      <c r="AA31" s="155">
        <v>201352556</v>
      </c>
    </row>
    <row r="32" spans="1:27" ht="13.5">
      <c r="A32" s="183" t="s">
        <v>121</v>
      </c>
      <c r="B32" s="182"/>
      <c r="C32" s="155">
        <v>68511230</v>
      </c>
      <c r="D32" s="155">
        <v>0</v>
      </c>
      <c r="E32" s="156">
        <v>87245000</v>
      </c>
      <c r="F32" s="60">
        <v>86130000</v>
      </c>
      <c r="G32" s="60">
        <v>1918881</v>
      </c>
      <c r="H32" s="60">
        <v>4230876</v>
      </c>
      <c r="I32" s="60">
        <v>4484666</v>
      </c>
      <c r="J32" s="60">
        <v>10634423</v>
      </c>
      <c r="K32" s="60">
        <v>6061466</v>
      </c>
      <c r="L32" s="60">
        <v>5329130</v>
      </c>
      <c r="M32" s="60">
        <v>8386152</v>
      </c>
      <c r="N32" s="60">
        <v>19776748</v>
      </c>
      <c r="O32" s="60">
        <v>4741052</v>
      </c>
      <c r="P32" s="60">
        <v>5819394</v>
      </c>
      <c r="Q32" s="60">
        <v>4679210</v>
      </c>
      <c r="R32" s="60">
        <v>15239656</v>
      </c>
      <c r="S32" s="60">
        <v>4717460</v>
      </c>
      <c r="T32" s="60">
        <v>5418672</v>
      </c>
      <c r="U32" s="60">
        <v>12066861</v>
      </c>
      <c r="V32" s="60">
        <v>22202993</v>
      </c>
      <c r="W32" s="60">
        <v>67853820</v>
      </c>
      <c r="X32" s="60">
        <v>87245000</v>
      </c>
      <c r="Y32" s="60">
        <v>-19391180</v>
      </c>
      <c r="Z32" s="140">
        <v>-22.23</v>
      </c>
      <c r="AA32" s="155">
        <v>86130000</v>
      </c>
    </row>
    <row r="33" spans="1:27" ht="13.5">
      <c r="A33" s="183" t="s">
        <v>42</v>
      </c>
      <c r="B33" s="182"/>
      <c r="C33" s="155">
        <v>240000</v>
      </c>
      <c r="D33" s="155">
        <v>0</v>
      </c>
      <c r="E33" s="156">
        <v>6480000</v>
      </c>
      <c r="F33" s="60">
        <v>17180000</v>
      </c>
      <c r="G33" s="60">
        <v>3020000</v>
      </c>
      <c r="H33" s="60">
        <v>20000</v>
      </c>
      <c r="I33" s="60">
        <v>20000</v>
      </c>
      <c r="J33" s="60">
        <v>3060000</v>
      </c>
      <c r="K33" s="60">
        <v>1520000</v>
      </c>
      <c r="L33" s="60">
        <v>1520000</v>
      </c>
      <c r="M33" s="60">
        <v>20000</v>
      </c>
      <c r="N33" s="60">
        <v>3060000</v>
      </c>
      <c r="O33" s="60">
        <v>0</v>
      </c>
      <c r="P33" s="60">
        <v>80000</v>
      </c>
      <c r="Q33" s="60">
        <v>4740000</v>
      </c>
      <c r="R33" s="60">
        <v>4820000</v>
      </c>
      <c r="S33" s="60">
        <v>40000</v>
      </c>
      <c r="T33" s="60">
        <v>3040000</v>
      </c>
      <c r="U33" s="60">
        <v>3160000</v>
      </c>
      <c r="V33" s="60">
        <v>6240000</v>
      </c>
      <c r="W33" s="60">
        <v>17180000</v>
      </c>
      <c r="X33" s="60">
        <v>6480000</v>
      </c>
      <c r="Y33" s="60">
        <v>10700000</v>
      </c>
      <c r="Z33" s="140">
        <v>165.12</v>
      </c>
      <c r="AA33" s="155">
        <v>17180000</v>
      </c>
    </row>
    <row r="34" spans="1:27" ht="13.5">
      <c r="A34" s="183" t="s">
        <v>43</v>
      </c>
      <c r="B34" s="182"/>
      <c r="C34" s="155">
        <v>430639211</v>
      </c>
      <c r="D34" s="155">
        <v>0</v>
      </c>
      <c r="E34" s="156">
        <v>361084047</v>
      </c>
      <c r="F34" s="60">
        <v>372595641</v>
      </c>
      <c r="G34" s="60">
        <v>29976793</v>
      </c>
      <c r="H34" s="60">
        <v>27463812</v>
      </c>
      <c r="I34" s="60">
        <v>28540860</v>
      </c>
      <c r="J34" s="60">
        <v>85981465</v>
      </c>
      <c r="K34" s="60">
        <v>41624121</v>
      </c>
      <c r="L34" s="60">
        <v>26968108</v>
      </c>
      <c r="M34" s="60">
        <v>36697209</v>
      </c>
      <c r="N34" s="60">
        <v>105289438</v>
      </c>
      <c r="O34" s="60">
        <v>24614050</v>
      </c>
      <c r="P34" s="60">
        <v>33381153</v>
      </c>
      <c r="Q34" s="60">
        <v>36906336</v>
      </c>
      <c r="R34" s="60">
        <v>94901539</v>
      </c>
      <c r="S34" s="60">
        <v>45279126</v>
      </c>
      <c r="T34" s="60">
        <v>27781307</v>
      </c>
      <c r="U34" s="60">
        <v>57315946</v>
      </c>
      <c r="V34" s="60">
        <v>130376379</v>
      </c>
      <c r="W34" s="60">
        <v>416548821</v>
      </c>
      <c r="X34" s="60">
        <v>361084048</v>
      </c>
      <c r="Y34" s="60">
        <v>55464773</v>
      </c>
      <c r="Z34" s="140">
        <v>15.36</v>
      </c>
      <c r="AA34" s="155">
        <v>372595641</v>
      </c>
    </row>
    <row r="35" spans="1:27" ht="13.5">
      <c r="A35" s="181" t="s">
        <v>122</v>
      </c>
      <c r="B35" s="185"/>
      <c r="C35" s="155">
        <v>39467015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2651465771</v>
      </c>
      <c r="D36" s="188">
        <f>SUM(D25:D35)</f>
        <v>0</v>
      </c>
      <c r="E36" s="189">
        <f t="shared" si="1"/>
        <v>2288560000</v>
      </c>
      <c r="F36" s="190">
        <f t="shared" si="1"/>
        <v>2321968756</v>
      </c>
      <c r="G36" s="190">
        <f t="shared" si="1"/>
        <v>188217996</v>
      </c>
      <c r="H36" s="190">
        <f t="shared" si="1"/>
        <v>195152097</v>
      </c>
      <c r="I36" s="190">
        <f t="shared" si="1"/>
        <v>180161005</v>
      </c>
      <c r="J36" s="190">
        <f t="shared" si="1"/>
        <v>563531098</v>
      </c>
      <c r="K36" s="190">
        <f t="shared" si="1"/>
        <v>197654189</v>
      </c>
      <c r="L36" s="190">
        <f t="shared" si="1"/>
        <v>171077567</v>
      </c>
      <c r="M36" s="190">
        <f t="shared" si="1"/>
        <v>176670563</v>
      </c>
      <c r="N36" s="190">
        <f t="shared" si="1"/>
        <v>545402319</v>
      </c>
      <c r="O36" s="190">
        <f t="shared" si="1"/>
        <v>181636843</v>
      </c>
      <c r="P36" s="190">
        <f t="shared" si="1"/>
        <v>185775517</v>
      </c>
      <c r="Q36" s="190">
        <f t="shared" si="1"/>
        <v>189588418</v>
      </c>
      <c r="R36" s="190">
        <f t="shared" si="1"/>
        <v>557000778</v>
      </c>
      <c r="S36" s="190">
        <f t="shared" si="1"/>
        <v>190143316</v>
      </c>
      <c r="T36" s="190">
        <f t="shared" si="1"/>
        <v>159647449</v>
      </c>
      <c r="U36" s="190">
        <f t="shared" si="1"/>
        <v>264408136</v>
      </c>
      <c r="V36" s="190">
        <f t="shared" si="1"/>
        <v>614198901</v>
      </c>
      <c r="W36" s="190">
        <f t="shared" si="1"/>
        <v>2280133096</v>
      </c>
      <c r="X36" s="190">
        <f t="shared" si="1"/>
        <v>2288560004</v>
      </c>
      <c r="Y36" s="190">
        <f t="shared" si="1"/>
        <v>-8426908</v>
      </c>
      <c r="Z36" s="191">
        <f>+IF(X36&lt;&gt;0,+(Y36/X36)*100,0)</f>
        <v>-0.36821879195962737</v>
      </c>
      <c r="AA36" s="188">
        <f>SUM(AA25:AA35)</f>
        <v>2321968756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-669192517</v>
      </c>
      <c r="D38" s="199">
        <f>+D22-D36</f>
        <v>0</v>
      </c>
      <c r="E38" s="200">
        <f t="shared" si="2"/>
        <v>115902999</v>
      </c>
      <c r="F38" s="106">
        <f t="shared" si="2"/>
        <v>-67983625</v>
      </c>
      <c r="G38" s="106">
        <f t="shared" si="2"/>
        <v>174058706</v>
      </c>
      <c r="H38" s="106">
        <f t="shared" si="2"/>
        <v>-44326770</v>
      </c>
      <c r="I38" s="106">
        <f t="shared" si="2"/>
        <v>-71709966</v>
      </c>
      <c r="J38" s="106">
        <f t="shared" si="2"/>
        <v>58021970</v>
      </c>
      <c r="K38" s="106">
        <f t="shared" si="2"/>
        <v>-67616968</v>
      </c>
      <c r="L38" s="106">
        <f t="shared" si="2"/>
        <v>-12158051</v>
      </c>
      <c r="M38" s="106">
        <f t="shared" si="2"/>
        <v>-22051062</v>
      </c>
      <c r="N38" s="106">
        <f t="shared" si="2"/>
        <v>-101826081</v>
      </c>
      <c r="O38" s="106">
        <f t="shared" si="2"/>
        <v>-60198458</v>
      </c>
      <c r="P38" s="106">
        <f t="shared" si="2"/>
        <v>-70781617</v>
      </c>
      <c r="Q38" s="106">
        <f t="shared" si="2"/>
        <v>232782330</v>
      </c>
      <c r="R38" s="106">
        <f t="shared" si="2"/>
        <v>101802255</v>
      </c>
      <c r="S38" s="106">
        <f t="shared" si="2"/>
        <v>-68400825</v>
      </c>
      <c r="T38" s="106">
        <f t="shared" si="2"/>
        <v>-15774652</v>
      </c>
      <c r="U38" s="106">
        <f t="shared" si="2"/>
        <v>-86411999</v>
      </c>
      <c r="V38" s="106">
        <f t="shared" si="2"/>
        <v>-170587476</v>
      </c>
      <c r="W38" s="106">
        <f t="shared" si="2"/>
        <v>-112589332</v>
      </c>
      <c r="X38" s="106">
        <f>IF(F22=F36,0,X22-X36)</f>
        <v>115903003</v>
      </c>
      <c r="Y38" s="106">
        <f t="shared" si="2"/>
        <v>-228492335</v>
      </c>
      <c r="Z38" s="201">
        <f>+IF(X38&lt;&gt;0,+(Y38/X38)*100,0)</f>
        <v>-197.14099642439808</v>
      </c>
      <c r="AA38" s="199">
        <f>+AA22-AA36</f>
        <v>-67983625</v>
      </c>
    </row>
    <row r="39" spans="1:27" ht="13.5">
      <c r="A39" s="181" t="s">
        <v>46</v>
      </c>
      <c r="B39" s="185"/>
      <c r="C39" s="155">
        <v>555234831</v>
      </c>
      <c r="D39" s="155">
        <v>0</v>
      </c>
      <c r="E39" s="156">
        <v>466288000</v>
      </c>
      <c r="F39" s="60">
        <v>562853657</v>
      </c>
      <c r="G39" s="60">
        <v>157349000</v>
      </c>
      <c r="H39" s="60">
        <v>23840</v>
      </c>
      <c r="I39" s="60">
        <v>22476747</v>
      </c>
      <c r="J39" s="60">
        <v>179849587</v>
      </c>
      <c r="K39" s="60">
        <v>46047000</v>
      </c>
      <c r="L39" s="60">
        <v>9895267</v>
      </c>
      <c r="M39" s="60">
        <v>88890000</v>
      </c>
      <c r="N39" s="60">
        <v>144832267</v>
      </c>
      <c r="O39" s="60">
        <v>0</v>
      </c>
      <c r="P39" s="60">
        <v>0</v>
      </c>
      <c r="Q39" s="60">
        <v>206363000</v>
      </c>
      <c r="R39" s="60">
        <v>206363000</v>
      </c>
      <c r="S39" s="60">
        <v>0</v>
      </c>
      <c r="T39" s="60">
        <v>0</v>
      </c>
      <c r="U39" s="60">
        <v>-58826055</v>
      </c>
      <c r="V39" s="60">
        <v>-58826055</v>
      </c>
      <c r="W39" s="60">
        <v>472218799</v>
      </c>
      <c r="X39" s="60">
        <v>466288000</v>
      </c>
      <c r="Y39" s="60">
        <v>5930799</v>
      </c>
      <c r="Z39" s="140">
        <v>1.27</v>
      </c>
      <c r="AA39" s="155">
        <v>562853657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-113957686</v>
      </c>
      <c r="D42" s="206">
        <f>SUM(D38:D41)</f>
        <v>0</v>
      </c>
      <c r="E42" s="207">
        <f t="shared" si="3"/>
        <v>582190999</v>
      </c>
      <c r="F42" s="88">
        <f t="shared" si="3"/>
        <v>494870032</v>
      </c>
      <c r="G42" s="88">
        <f t="shared" si="3"/>
        <v>331407706</v>
      </c>
      <c r="H42" s="88">
        <f t="shared" si="3"/>
        <v>-44302930</v>
      </c>
      <c r="I42" s="88">
        <f t="shared" si="3"/>
        <v>-49233219</v>
      </c>
      <c r="J42" s="88">
        <f t="shared" si="3"/>
        <v>237871557</v>
      </c>
      <c r="K42" s="88">
        <f t="shared" si="3"/>
        <v>-21569968</v>
      </c>
      <c r="L42" s="88">
        <f t="shared" si="3"/>
        <v>-2262784</v>
      </c>
      <c r="M42" s="88">
        <f t="shared" si="3"/>
        <v>66838938</v>
      </c>
      <c r="N42" s="88">
        <f t="shared" si="3"/>
        <v>43006186</v>
      </c>
      <c r="O42" s="88">
        <f t="shared" si="3"/>
        <v>-60198458</v>
      </c>
      <c r="P42" s="88">
        <f t="shared" si="3"/>
        <v>-70781617</v>
      </c>
      <c r="Q42" s="88">
        <f t="shared" si="3"/>
        <v>439145330</v>
      </c>
      <c r="R42" s="88">
        <f t="shared" si="3"/>
        <v>308165255</v>
      </c>
      <c r="S42" s="88">
        <f t="shared" si="3"/>
        <v>-68400825</v>
      </c>
      <c r="T42" s="88">
        <f t="shared" si="3"/>
        <v>-15774652</v>
      </c>
      <c r="U42" s="88">
        <f t="shared" si="3"/>
        <v>-145238054</v>
      </c>
      <c r="V42" s="88">
        <f t="shared" si="3"/>
        <v>-229413531</v>
      </c>
      <c r="W42" s="88">
        <f t="shared" si="3"/>
        <v>359629467</v>
      </c>
      <c r="X42" s="88">
        <f t="shared" si="3"/>
        <v>582191003</v>
      </c>
      <c r="Y42" s="88">
        <f t="shared" si="3"/>
        <v>-222561536</v>
      </c>
      <c r="Z42" s="208">
        <f>+IF(X42&lt;&gt;0,+(Y42/X42)*100,0)</f>
        <v>-38.228267845630036</v>
      </c>
      <c r="AA42" s="206">
        <f>SUM(AA38:AA41)</f>
        <v>494870032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-113957686</v>
      </c>
      <c r="D44" s="210">
        <f>+D42-D43</f>
        <v>0</v>
      </c>
      <c r="E44" s="211">
        <f t="shared" si="4"/>
        <v>582190999</v>
      </c>
      <c r="F44" s="77">
        <f t="shared" si="4"/>
        <v>494870032</v>
      </c>
      <c r="G44" s="77">
        <f t="shared" si="4"/>
        <v>331407706</v>
      </c>
      <c r="H44" s="77">
        <f t="shared" si="4"/>
        <v>-44302930</v>
      </c>
      <c r="I44" s="77">
        <f t="shared" si="4"/>
        <v>-49233219</v>
      </c>
      <c r="J44" s="77">
        <f t="shared" si="4"/>
        <v>237871557</v>
      </c>
      <c r="K44" s="77">
        <f t="shared" si="4"/>
        <v>-21569968</v>
      </c>
      <c r="L44" s="77">
        <f t="shared" si="4"/>
        <v>-2262784</v>
      </c>
      <c r="M44" s="77">
        <f t="shared" si="4"/>
        <v>66838938</v>
      </c>
      <c r="N44" s="77">
        <f t="shared" si="4"/>
        <v>43006186</v>
      </c>
      <c r="O44" s="77">
        <f t="shared" si="4"/>
        <v>-60198458</v>
      </c>
      <c r="P44" s="77">
        <f t="shared" si="4"/>
        <v>-70781617</v>
      </c>
      <c r="Q44" s="77">
        <f t="shared" si="4"/>
        <v>439145330</v>
      </c>
      <c r="R44" s="77">
        <f t="shared" si="4"/>
        <v>308165255</v>
      </c>
      <c r="S44" s="77">
        <f t="shared" si="4"/>
        <v>-68400825</v>
      </c>
      <c r="T44" s="77">
        <f t="shared" si="4"/>
        <v>-15774652</v>
      </c>
      <c r="U44" s="77">
        <f t="shared" si="4"/>
        <v>-145238054</v>
      </c>
      <c r="V44" s="77">
        <f t="shared" si="4"/>
        <v>-229413531</v>
      </c>
      <c r="W44" s="77">
        <f t="shared" si="4"/>
        <v>359629467</v>
      </c>
      <c r="X44" s="77">
        <f t="shared" si="4"/>
        <v>582191003</v>
      </c>
      <c r="Y44" s="77">
        <f t="shared" si="4"/>
        <v>-222561536</v>
      </c>
      <c r="Z44" s="212">
        <f>+IF(X44&lt;&gt;0,+(Y44/X44)*100,0)</f>
        <v>-38.228267845630036</v>
      </c>
      <c r="AA44" s="210">
        <f>+AA42-AA43</f>
        <v>494870032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-113957686</v>
      </c>
      <c r="D46" s="206">
        <f>SUM(D44:D45)</f>
        <v>0</v>
      </c>
      <c r="E46" s="207">
        <f t="shared" si="5"/>
        <v>582190999</v>
      </c>
      <c r="F46" s="88">
        <f t="shared" si="5"/>
        <v>494870032</v>
      </c>
      <c r="G46" s="88">
        <f t="shared" si="5"/>
        <v>331407706</v>
      </c>
      <c r="H46" s="88">
        <f t="shared" si="5"/>
        <v>-44302930</v>
      </c>
      <c r="I46" s="88">
        <f t="shared" si="5"/>
        <v>-49233219</v>
      </c>
      <c r="J46" s="88">
        <f t="shared" si="5"/>
        <v>237871557</v>
      </c>
      <c r="K46" s="88">
        <f t="shared" si="5"/>
        <v>-21569968</v>
      </c>
      <c r="L46" s="88">
        <f t="shared" si="5"/>
        <v>-2262784</v>
      </c>
      <c r="M46" s="88">
        <f t="shared" si="5"/>
        <v>66838938</v>
      </c>
      <c r="N46" s="88">
        <f t="shared" si="5"/>
        <v>43006186</v>
      </c>
      <c r="O46" s="88">
        <f t="shared" si="5"/>
        <v>-60198458</v>
      </c>
      <c r="P46" s="88">
        <f t="shared" si="5"/>
        <v>-70781617</v>
      </c>
      <c r="Q46" s="88">
        <f t="shared" si="5"/>
        <v>439145330</v>
      </c>
      <c r="R46" s="88">
        <f t="shared" si="5"/>
        <v>308165255</v>
      </c>
      <c r="S46" s="88">
        <f t="shared" si="5"/>
        <v>-68400825</v>
      </c>
      <c r="T46" s="88">
        <f t="shared" si="5"/>
        <v>-15774652</v>
      </c>
      <c r="U46" s="88">
        <f t="shared" si="5"/>
        <v>-145238054</v>
      </c>
      <c r="V46" s="88">
        <f t="shared" si="5"/>
        <v>-229413531</v>
      </c>
      <c r="W46" s="88">
        <f t="shared" si="5"/>
        <v>359629467</v>
      </c>
      <c r="X46" s="88">
        <f t="shared" si="5"/>
        <v>582191003</v>
      </c>
      <c r="Y46" s="88">
        <f t="shared" si="5"/>
        <v>-222561536</v>
      </c>
      <c r="Z46" s="208">
        <f>+IF(X46&lt;&gt;0,+(Y46/X46)*100,0)</f>
        <v>-38.228267845630036</v>
      </c>
      <c r="AA46" s="206">
        <f>SUM(AA44:AA45)</f>
        <v>494870032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-113957686</v>
      </c>
      <c r="D48" s="217">
        <f>SUM(D46:D47)</f>
        <v>0</v>
      </c>
      <c r="E48" s="218">
        <f t="shared" si="6"/>
        <v>582190999</v>
      </c>
      <c r="F48" s="219">
        <f t="shared" si="6"/>
        <v>494870032</v>
      </c>
      <c r="G48" s="219">
        <f t="shared" si="6"/>
        <v>331407706</v>
      </c>
      <c r="H48" s="220">
        <f t="shared" si="6"/>
        <v>-44302930</v>
      </c>
      <c r="I48" s="220">
        <f t="shared" si="6"/>
        <v>-49233219</v>
      </c>
      <c r="J48" s="220">
        <f t="shared" si="6"/>
        <v>237871557</v>
      </c>
      <c r="K48" s="220">
        <f t="shared" si="6"/>
        <v>-21569968</v>
      </c>
      <c r="L48" s="220">
        <f t="shared" si="6"/>
        <v>-2262784</v>
      </c>
      <c r="M48" s="219">
        <f t="shared" si="6"/>
        <v>66838938</v>
      </c>
      <c r="N48" s="219">
        <f t="shared" si="6"/>
        <v>43006186</v>
      </c>
      <c r="O48" s="220">
        <f t="shared" si="6"/>
        <v>-60198458</v>
      </c>
      <c r="P48" s="220">
        <f t="shared" si="6"/>
        <v>-70781617</v>
      </c>
      <c r="Q48" s="220">
        <f t="shared" si="6"/>
        <v>439145330</v>
      </c>
      <c r="R48" s="220">
        <f t="shared" si="6"/>
        <v>308165255</v>
      </c>
      <c r="S48" s="220">
        <f t="shared" si="6"/>
        <v>-68400825</v>
      </c>
      <c r="T48" s="219">
        <f t="shared" si="6"/>
        <v>-15774652</v>
      </c>
      <c r="U48" s="219">
        <f t="shared" si="6"/>
        <v>-145238054</v>
      </c>
      <c r="V48" s="220">
        <f t="shared" si="6"/>
        <v>-229413531</v>
      </c>
      <c r="W48" s="220">
        <f t="shared" si="6"/>
        <v>359629467</v>
      </c>
      <c r="X48" s="220">
        <f t="shared" si="6"/>
        <v>582191003</v>
      </c>
      <c r="Y48" s="220">
        <f t="shared" si="6"/>
        <v>-222561536</v>
      </c>
      <c r="Z48" s="221">
        <f>+IF(X48&lt;&gt;0,+(Y48/X48)*100,0)</f>
        <v>-38.228267845630036</v>
      </c>
      <c r="AA48" s="222">
        <f>SUM(AA46:AA47)</f>
        <v>494870032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20662361</v>
      </c>
      <c r="D5" s="153">
        <f>SUM(D6:D8)</f>
        <v>0</v>
      </c>
      <c r="E5" s="154">
        <f t="shared" si="0"/>
        <v>28000000</v>
      </c>
      <c r="F5" s="100">
        <f t="shared" si="0"/>
        <v>30678508</v>
      </c>
      <c r="G5" s="100">
        <f t="shared" si="0"/>
        <v>99704</v>
      </c>
      <c r="H5" s="100">
        <f t="shared" si="0"/>
        <v>482869</v>
      </c>
      <c r="I5" s="100">
        <f t="shared" si="0"/>
        <v>1105100</v>
      </c>
      <c r="J5" s="100">
        <f t="shared" si="0"/>
        <v>1687673</v>
      </c>
      <c r="K5" s="100">
        <f t="shared" si="0"/>
        <v>128562</v>
      </c>
      <c r="L5" s="100">
        <f t="shared" si="0"/>
        <v>1874864</v>
      </c>
      <c r="M5" s="100">
        <f t="shared" si="0"/>
        <v>1631397</v>
      </c>
      <c r="N5" s="100">
        <f t="shared" si="0"/>
        <v>3634823</v>
      </c>
      <c r="O5" s="100">
        <f t="shared" si="0"/>
        <v>430711</v>
      </c>
      <c r="P5" s="100">
        <f t="shared" si="0"/>
        <v>958828</v>
      </c>
      <c r="Q5" s="100">
        <f t="shared" si="0"/>
        <v>2258441</v>
      </c>
      <c r="R5" s="100">
        <f t="shared" si="0"/>
        <v>3647980</v>
      </c>
      <c r="S5" s="100">
        <f t="shared" si="0"/>
        <v>2430411</v>
      </c>
      <c r="T5" s="100">
        <f t="shared" si="0"/>
        <v>5740425</v>
      </c>
      <c r="U5" s="100">
        <f t="shared" si="0"/>
        <v>10837221</v>
      </c>
      <c r="V5" s="100">
        <f t="shared" si="0"/>
        <v>19008057</v>
      </c>
      <c r="W5" s="100">
        <f t="shared" si="0"/>
        <v>27978533</v>
      </c>
      <c r="X5" s="100">
        <f t="shared" si="0"/>
        <v>28000000</v>
      </c>
      <c r="Y5" s="100">
        <f t="shared" si="0"/>
        <v>-21467</v>
      </c>
      <c r="Z5" s="137">
        <f>+IF(X5&lt;&gt;0,+(Y5/X5)*100,0)</f>
        <v>-0.07666785714285715</v>
      </c>
      <c r="AA5" s="153">
        <f>SUM(AA6:AA8)</f>
        <v>30678508</v>
      </c>
    </row>
    <row r="6" spans="1:27" ht="13.5">
      <c r="A6" s="138" t="s">
        <v>75</v>
      </c>
      <c r="B6" s="136"/>
      <c r="C6" s="155"/>
      <c r="D6" s="155"/>
      <c r="E6" s="156">
        <v>1200000</v>
      </c>
      <c r="F6" s="60">
        <v>906157</v>
      </c>
      <c r="G6" s="60"/>
      <c r="H6" s="60"/>
      <c r="I6" s="60">
        <v>906157</v>
      </c>
      <c r="J6" s="60">
        <v>906157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906157</v>
      </c>
      <c r="X6" s="60">
        <v>1200000</v>
      </c>
      <c r="Y6" s="60">
        <v>-293843</v>
      </c>
      <c r="Z6" s="140">
        <v>-24.49</v>
      </c>
      <c r="AA6" s="62">
        <v>906157</v>
      </c>
    </row>
    <row r="7" spans="1:27" ht="13.5">
      <c r="A7" s="138" t="s">
        <v>76</v>
      </c>
      <c r="B7" s="136"/>
      <c r="C7" s="157">
        <v>895884</v>
      </c>
      <c r="D7" s="157"/>
      <c r="E7" s="158">
        <v>5000000</v>
      </c>
      <c r="F7" s="159">
        <v>5000000</v>
      </c>
      <c r="G7" s="159"/>
      <c r="H7" s="159"/>
      <c r="I7" s="159"/>
      <c r="J7" s="159"/>
      <c r="K7" s="159">
        <v>126356</v>
      </c>
      <c r="L7" s="159"/>
      <c r="M7" s="159">
        <v>1221253</v>
      </c>
      <c r="N7" s="159">
        <v>1347609</v>
      </c>
      <c r="O7" s="159">
        <v>430711</v>
      </c>
      <c r="P7" s="159">
        <v>433800</v>
      </c>
      <c r="Q7" s="159">
        <v>1158430</v>
      </c>
      <c r="R7" s="159">
        <v>2022941</v>
      </c>
      <c r="S7" s="159">
        <v>333362</v>
      </c>
      <c r="T7" s="159">
        <v>625064</v>
      </c>
      <c r="U7" s="159">
        <v>670488</v>
      </c>
      <c r="V7" s="159">
        <v>1628914</v>
      </c>
      <c r="W7" s="159">
        <v>4999464</v>
      </c>
      <c r="X7" s="159">
        <v>5000000</v>
      </c>
      <c r="Y7" s="159">
        <v>-536</v>
      </c>
      <c r="Z7" s="141">
        <v>-0.01</v>
      </c>
      <c r="AA7" s="225">
        <v>5000000</v>
      </c>
    </row>
    <row r="8" spans="1:27" ht="13.5">
      <c r="A8" s="138" t="s">
        <v>77</v>
      </c>
      <c r="B8" s="136"/>
      <c r="C8" s="155">
        <v>19766477</v>
      </c>
      <c r="D8" s="155"/>
      <c r="E8" s="156">
        <v>21800000</v>
      </c>
      <c r="F8" s="60">
        <v>24772351</v>
      </c>
      <c r="G8" s="60">
        <v>99704</v>
      </c>
      <c r="H8" s="60">
        <v>482869</v>
      </c>
      <c r="I8" s="60">
        <v>198943</v>
      </c>
      <c r="J8" s="60">
        <v>781516</v>
      </c>
      <c r="K8" s="60">
        <v>2206</v>
      </c>
      <c r="L8" s="60">
        <v>1874864</v>
      </c>
      <c r="M8" s="60">
        <v>410144</v>
      </c>
      <c r="N8" s="60">
        <v>2287214</v>
      </c>
      <c r="O8" s="60"/>
      <c r="P8" s="60">
        <v>525028</v>
      </c>
      <c r="Q8" s="60">
        <v>1100011</v>
      </c>
      <c r="R8" s="60">
        <v>1625039</v>
      </c>
      <c r="S8" s="60">
        <v>2097049</v>
      </c>
      <c r="T8" s="60">
        <v>5115361</v>
      </c>
      <c r="U8" s="60">
        <v>10166733</v>
      </c>
      <c r="V8" s="60">
        <v>17379143</v>
      </c>
      <c r="W8" s="60">
        <v>22072912</v>
      </c>
      <c r="X8" s="60">
        <v>21800000</v>
      </c>
      <c r="Y8" s="60">
        <v>272912</v>
      </c>
      <c r="Z8" s="140">
        <v>1.25</v>
      </c>
      <c r="AA8" s="62">
        <v>24772351</v>
      </c>
    </row>
    <row r="9" spans="1:27" ht="13.5">
      <c r="A9" s="135" t="s">
        <v>78</v>
      </c>
      <c r="B9" s="136"/>
      <c r="C9" s="153">
        <f aca="true" t="shared" si="1" ref="C9:Y9">SUM(C10:C14)</f>
        <v>35401541</v>
      </c>
      <c r="D9" s="153">
        <f>SUM(D10:D14)</f>
        <v>0</v>
      </c>
      <c r="E9" s="154">
        <f t="shared" si="1"/>
        <v>66183000</v>
      </c>
      <c r="F9" s="100">
        <f t="shared" si="1"/>
        <v>65849350</v>
      </c>
      <c r="G9" s="100">
        <f t="shared" si="1"/>
        <v>-165000</v>
      </c>
      <c r="H9" s="100">
        <f t="shared" si="1"/>
        <v>1615083</v>
      </c>
      <c r="I9" s="100">
        <f t="shared" si="1"/>
        <v>3789269</v>
      </c>
      <c r="J9" s="100">
        <f t="shared" si="1"/>
        <v>5239352</v>
      </c>
      <c r="K9" s="100">
        <f t="shared" si="1"/>
        <v>4009620</v>
      </c>
      <c r="L9" s="100">
        <f t="shared" si="1"/>
        <v>6227760</v>
      </c>
      <c r="M9" s="100">
        <f t="shared" si="1"/>
        <v>3149903</v>
      </c>
      <c r="N9" s="100">
        <f t="shared" si="1"/>
        <v>13387283</v>
      </c>
      <c r="O9" s="100">
        <f t="shared" si="1"/>
        <v>4514666</v>
      </c>
      <c r="P9" s="100">
        <f t="shared" si="1"/>
        <v>4836855</v>
      </c>
      <c r="Q9" s="100">
        <f t="shared" si="1"/>
        <v>4247036</v>
      </c>
      <c r="R9" s="100">
        <f t="shared" si="1"/>
        <v>13598557</v>
      </c>
      <c r="S9" s="100">
        <f t="shared" si="1"/>
        <v>4689748</v>
      </c>
      <c r="T9" s="100">
        <f t="shared" si="1"/>
        <v>5489103</v>
      </c>
      <c r="U9" s="100">
        <f t="shared" si="1"/>
        <v>11608864</v>
      </c>
      <c r="V9" s="100">
        <f t="shared" si="1"/>
        <v>21787715</v>
      </c>
      <c r="W9" s="100">
        <f t="shared" si="1"/>
        <v>54012907</v>
      </c>
      <c r="X9" s="100">
        <f t="shared" si="1"/>
        <v>66183000</v>
      </c>
      <c r="Y9" s="100">
        <f t="shared" si="1"/>
        <v>-12170093</v>
      </c>
      <c r="Z9" s="137">
        <f>+IF(X9&lt;&gt;0,+(Y9/X9)*100,0)</f>
        <v>-18.388548418778235</v>
      </c>
      <c r="AA9" s="102">
        <f>SUM(AA10:AA14)</f>
        <v>65849350</v>
      </c>
    </row>
    <row r="10" spans="1:27" ht="13.5">
      <c r="A10" s="138" t="s">
        <v>79</v>
      </c>
      <c r="B10" s="136"/>
      <c r="C10" s="155">
        <v>493126</v>
      </c>
      <c r="D10" s="155"/>
      <c r="E10" s="156">
        <v>14800000</v>
      </c>
      <c r="F10" s="60">
        <v>5600000</v>
      </c>
      <c r="G10" s="60"/>
      <c r="H10" s="60"/>
      <c r="I10" s="60">
        <v>97599</v>
      </c>
      <c r="J10" s="60">
        <v>97599</v>
      </c>
      <c r="K10" s="60">
        <v>251326</v>
      </c>
      <c r="L10" s="60">
        <v>243494</v>
      </c>
      <c r="M10" s="60">
        <v>819948</v>
      </c>
      <c r="N10" s="60">
        <v>1314768</v>
      </c>
      <c r="O10" s="60">
        <v>385191</v>
      </c>
      <c r="P10" s="60">
        <v>212704</v>
      </c>
      <c r="Q10" s="60">
        <v>212580</v>
      </c>
      <c r="R10" s="60">
        <v>810475</v>
      </c>
      <c r="S10" s="60">
        <v>78786</v>
      </c>
      <c r="T10" s="60">
        <v>234763</v>
      </c>
      <c r="U10" s="60">
        <v>80641</v>
      </c>
      <c r="V10" s="60">
        <v>394190</v>
      </c>
      <c r="W10" s="60">
        <v>2617032</v>
      </c>
      <c r="X10" s="60">
        <v>14800000</v>
      </c>
      <c r="Y10" s="60">
        <v>-12182968</v>
      </c>
      <c r="Z10" s="140">
        <v>-82.32</v>
      </c>
      <c r="AA10" s="62">
        <v>5600000</v>
      </c>
    </row>
    <row r="11" spans="1:27" ht="13.5">
      <c r="A11" s="138" t="s">
        <v>80</v>
      </c>
      <c r="B11" s="136"/>
      <c r="C11" s="155">
        <v>34687415</v>
      </c>
      <c r="D11" s="155"/>
      <c r="E11" s="156">
        <v>46500000</v>
      </c>
      <c r="F11" s="60">
        <v>53086350</v>
      </c>
      <c r="G11" s="60">
        <v>-165000</v>
      </c>
      <c r="H11" s="60">
        <v>1552520</v>
      </c>
      <c r="I11" s="60">
        <v>3469603</v>
      </c>
      <c r="J11" s="60">
        <v>4857123</v>
      </c>
      <c r="K11" s="60">
        <v>3758294</v>
      </c>
      <c r="L11" s="60">
        <v>5984266</v>
      </c>
      <c r="M11" s="60">
        <v>2329955</v>
      </c>
      <c r="N11" s="60">
        <v>12072515</v>
      </c>
      <c r="O11" s="60">
        <v>4129475</v>
      </c>
      <c r="P11" s="60">
        <v>4624151</v>
      </c>
      <c r="Q11" s="60">
        <v>3753431</v>
      </c>
      <c r="R11" s="60">
        <v>12507057</v>
      </c>
      <c r="S11" s="60">
        <v>3918720</v>
      </c>
      <c r="T11" s="60">
        <v>4487159</v>
      </c>
      <c r="U11" s="60">
        <v>10060530</v>
      </c>
      <c r="V11" s="60">
        <v>18466409</v>
      </c>
      <c r="W11" s="60">
        <v>47903104</v>
      </c>
      <c r="X11" s="60">
        <v>46500000</v>
      </c>
      <c r="Y11" s="60">
        <v>1403104</v>
      </c>
      <c r="Z11" s="140">
        <v>3.02</v>
      </c>
      <c r="AA11" s="62">
        <v>53086350</v>
      </c>
    </row>
    <row r="12" spans="1:27" ht="13.5">
      <c r="A12" s="138" t="s">
        <v>81</v>
      </c>
      <c r="B12" s="136"/>
      <c r="C12" s="155">
        <v>221000</v>
      </c>
      <c r="D12" s="155"/>
      <c r="E12" s="156">
        <v>4883000</v>
      </c>
      <c r="F12" s="60">
        <v>6580000</v>
      </c>
      <c r="G12" s="60"/>
      <c r="H12" s="60">
        <v>62563</v>
      </c>
      <c r="I12" s="60">
        <v>222067</v>
      </c>
      <c r="J12" s="60">
        <v>284630</v>
      </c>
      <c r="K12" s="60"/>
      <c r="L12" s="60"/>
      <c r="M12" s="60"/>
      <c r="N12" s="60"/>
      <c r="O12" s="60"/>
      <c r="P12" s="60"/>
      <c r="Q12" s="60">
        <v>281025</v>
      </c>
      <c r="R12" s="60">
        <v>281025</v>
      </c>
      <c r="S12" s="60">
        <v>692242</v>
      </c>
      <c r="T12" s="60">
        <v>767181</v>
      </c>
      <c r="U12" s="60">
        <v>1467693</v>
      </c>
      <c r="V12" s="60">
        <v>2927116</v>
      </c>
      <c r="W12" s="60">
        <v>3492771</v>
      </c>
      <c r="X12" s="60">
        <v>4883000</v>
      </c>
      <c r="Y12" s="60">
        <v>-1390229</v>
      </c>
      <c r="Z12" s="140">
        <v>-28.47</v>
      </c>
      <c r="AA12" s="62">
        <v>6580000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>
        <v>583000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>
        <v>583000</v>
      </c>
    </row>
    <row r="15" spans="1:27" ht="13.5">
      <c r="A15" s="135" t="s">
        <v>84</v>
      </c>
      <c r="B15" s="142"/>
      <c r="C15" s="153">
        <f aca="true" t="shared" si="2" ref="C15:Y15">SUM(C16:C18)</f>
        <v>402431928</v>
      </c>
      <c r="D15" s="153">
        <f>SUM(D16:D18)</f>
        <v>0</v>
      </c>
      <c r="E15" s="154">
        <f t="shared" si="2"/>
        <v>295638000</v>
      </c>
      <c r="F15" s="100">
        <f t="shared" si="2"/>
        <v>319807070</v>
      </c>
      <c r="G15" s="100">
        <f t="shared" si="2"/>
        <v>1164168</v>
      </c>
      <c r="H15" s="100">
        <f t="shared" si="2"/>
        <v>3565035</v>
      </c>
      <c r="I15" s="100">
        <f t="shared" si="2"/>
        <v>15893534</v>
      </c>
      <c r="J15" s="100">
        <f t="shared" si="2"/>
        <v>20622737</v>
      </c>
      <c r="K15" s="100">
        <f t="shared" si="2"/>
        <v>16949919</v>
      </c>
      <c r="L15" s="100">
        <f t="shared" si="2"/>
        <v>9286586</v>
      </c>
      <c r="M15" s="100">
        <f t="shared" si="2"/>
        <v>31340621</v>
      </c>
      <c r="N15" s="100">
        <f t="shared" si="2"/>
        <v>57577126</v>
      </c>
      <c r="O15" s="100">
        <f t="shared" si="2"/>
        <v>32649299</v>
      </c>
      <c r="P15" s="100">
        <f t="shared" si="2"/>
        <v>28935094</v>
      </c>
      <c r="Q15" s="100">
        <f t="shared" si="2"/>
        <v>32978812</v>
      </c>
      <c r="R15" s="100">
        <f t="shared" si="2"/>
        <v>94563205</v>
      </c>
      <c r="S15" s="100">
        <f t="shared" si="2"/>
        <v>29066131</v>
      </c>
      <c r="T15" s="100">
        <f t="shared" si="2"/>
        <v>27710007</v>
      </c>
      <c r="U15" s="100">
        <f t="shared" si="2"/>
        <v>58392911</v>
      </c>
      <c r="V15" s="100">
        <f t="shared" si="2"/>
        <v>115169049</v>
      </c>
      <c r="W15" s="100">
        <f t="shared" si="2"/>
        <v>287932117</v>
      </c>
      <c r="X15" s="100">
        <f t="shared" si="2"/>
        <v>295638000</v>
      </c>
      <c r="Y15" s="100">
        <f t="shared" si="2"/>
        <v>-7705883</v>
      </c>
      <c r="Z15" s="137">
        <f>+IF(X15&lt;&gt;0,+(Y15/X15)*100,0)</f>
        <v>-2.606526562891103</v>
      </c>
      <c r="AA15" s="102">
        <f>SUM(AA16:AA18)</f>
        <v>319807070</v>
      </c>
    </row>
    <row r="16" spans="1:27" ht="13.5">
      <c r="A16" s="138" t="s">
        <v>85</v>
      </c>
      <c r="B16" s="136"/>
      <c r="C16" s="155">
        <v>108767</v>
      </c>
      <c r="D16" s="155"/>
      <c r="E16" s="156">
        <v>3000000</v>
      </c>
      <c r="F16" s="60">
        <v>3000000</v>
      </c>
      <c r="G16" s="60">
        <v>1025087</v>
      </c>
      <c r="H16" s="60">
        <v>1118680</v>
      </c>
      <c r="I16" s="60"/>
      <c r="J16" s="60">
        <v>2143767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>
        <v>1249791</v>
      </c>
      <c r="V16" s="60">
        <v>1249791</v>
      </c>
      <c r="W16" s="60">
        <v>3393558</v>
      </c>
      <c r="X16" s="60">
        <v>3000000</v>
      </c>
      <c r="Y16" s="60">
        <v>393558</v>
      </c>
      <c r="Z16" s="140">
        <v>13.12</v>
      </c>
      <c r="AA16" s="62">
        <v>3000000</v>
      </c>
    </row>
    <row r="17" spans="1:27" ht="13.5">
      <c r="A17" s="138" t="s">
        <v>86</v>
      </c>
      <c r="B17" s="136"/>
      <c r="C17" s="155">
        <v>397956245</v>
      </c>
      <c r="D17" s="155"/>
      <c r="E17" s="156">
        <v>292638000</v>
      </c>
      <c r="F17" s="60">
        <v>316807070</v>
      </c>
      <c r="G17" s="60">
        <v>139081</v>
      </c>
      <c r="H17" s="60">
        <v>2446355</v>
      </c>
      <c r="I17" s="60">
        <v>15893534</v>
      </c>
      <c r="J17" s="60">
        <v>18478970</v>
      </c>
      <c r="K17" s="60">
        <v>16949919</v>
      </c>
      <c r="L17" s="60">
        <v>9286586</v>
      </c>
      <c r="M17" s="60">
        <v>31340621</v>
      </c>
      <c r="N17" s="60">
        <v>57577126</v>
      </c>
      <c r="O17" s="60">
        <v>32649299</v>
      </c>
      <c r="P17" s="60">
        <v>28441949</v>
      </c>
      <c r="Q17" s="60">
        <v>32978812</v>
      </c>
      <c r="R17" s="60">
        <v>94070060</v>
      </c>
      <c r="S17" s="60">
        <v>28768673</v>
      </c>
      <c r="T17" s="60">
        <v>27710007</v>
      </c>
      <c r="U17" s="60">
        <v>56059666</v>
      </c>
      <c r="V17" s="60">
        <v>112538346</v>
      </c>
      <c r="W17" s="60">
        <v>282664502</v>
      </c>
      <c r="X17" s="60">
        <v>292638000</v>
      </c>
      <c r="Y17" s="60">
        <v>-9973498</v>
      </c>
      <c r="Z17" s="140">
        <v>-3.41</v>
      </c>
      <c r="AA17" s="62">
        <v>316807070</v>
      </c>
    </row>
    <row r="18" spans="1:27" ht="13.5">
      <c r="A18" s="138" t="s">
        <v>87</v>
      </c>
      <c r="B18" s="136"/>
      <c r="C18" s="155">
        <v>4366916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>
        <v>493145</v>
      </c>
      <c r="Q18" s="60"/>
      <c r="R18" s="60">
        <v>493145</v>
      </c>
      <c r="S18" s="60">
        <v>297458</v>
      </c>
      <c r="T18" s="60"/>
      <c r="U18" s="60">
        <v>1083454</v>
      </c>
      <c r="V18" s="60">
        <v>1380912</v>
      </c>
      <c r="W18" s="60">
        <v>1874057</v>
      </c>
      <c r="X18" s="60"/>
      <c r="Y18" s="60">
        <v>1874057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150552548</v>
      </c>
      <c r="D19" s="153">
        <f>SUM(D20:D23)</f>
        <v>0</v>
      </c>
      <c r="E19" s="154">
        <f t="shared" si="3"/>
        <v>190300000</v>
      </c>
      <c r="F19" s="100">
        <f t="shared" si="3"/>
        <v>209950408</v>
      </c>
      <c r="G19" s="100">
        <f t="shared" si="3"/>
        <v>4267278</v>
      </c>
      <c r="H19" s="100">
        <f t="shared" si="3"/>
        <v>9361366</v>
      </c>
      <c r="I19" s="100">
        <f t="shared" si="3"/>
        <v>8754377</v>
      </c>
      <c r="J19" s="100">
        <f t="shared" si="3"/>
        <v>22383021</v>
      </c>
      <c r="K19" s="100">
        <f t="shared" si="3"/>
        <v>7792371</v>
      </c>
      <c r="L19" s="100">
        <f t="shared" si="3"/>
        <v>14055309</v>
      </c>
      <c r="M19" s="100">
        <f t="shared" si="3"/>
        <v>12997100</v>
      </c>
      <c r="N19" s="100">
        <f t="shared" si="3"/>
        <v>34844780</v>
      </c>
      <c r="O19" s="100">
        <f t="shared" si="3"/>
        <v>3573381</v>
      </c>
      <c r="P19" s="100">
        <f t="shared" si="3"/>
        <v>24663867</v>
      </c>
      <c r="Q19" s="100">
        <f t="shared" si="3"/>
        <v>19526663</v>
      </c>
      <c r="R19" s="100">
        <f t="shared" si="3"/>
        <v>47763911</v>
      </c>
      <c r="S19" s="100">
        <f t="shared" si="3"/>
        <v>13553514</v>
      </c>
      <c r="T19" s="100">
        <f t="shared" si="3"/>
        <v>18484912</v>
      </c>
      <c r="U19" s="100">
        <f t="shared" si="3"/>
        <v>39432633</v>
      </c>
      <c r="V19" s="100">
        <f t="shared" si="3"/>
        <v>71471059</v>
      </c>
      <c r="W19" s="100">
        <f t="shared" si="3"/>
        <v>176462771</v>
      </c>
      <c r="X19" s="100">
        <f t="shared" si="3"/>
        <v>190300000</v>
      </c>
      <c r="Y19" s="100">
        <f t="shared" si="3"/>
        <v>-13837229</v>
      </c>
      <c r="Z19" s="137">
        <f>+IF(X19&lt;&gt;0,+(Y19/X19)*100,0)</f>
        <v>-7.271271150814504</v>
      </c>
      <c r="AA19" s="102">
        <f>SUM(AA20:AA23)</f>
        <v>209950408</v>
      </c>
    </row>
    <row r="20" spans="1:27" ht="13.5">
      <c r="A20" s="138" t="s">
        <v>89</v>
      </c>
      <c r="B20" s="136"/>
      <c r="C20" s="155">
        <v>13158702</v>
      </c>
      <c r="D20" s="155"/>
      <c r="E20" s="156">
        <v>14800000</v>
      </c>
      <c r="F20" s="60">
        <v>11750000</v>
      </c>
      <c r="G20" s="60">
        <v>134200</v>
      </c>
      <c r="H20" s="60">
        <v>570393</v>
      </c>
      <c r="I20" s="60">
        <v>144657</v>
      </c>
      <c r="J20" s="60">
        <v>849250</v>
      </c>
      <c r="K20" s="60"/>
      <c r="L20" s="60"/>
      <c r="M20" s="60">
        <v>211248</v>
      </c>
      <c r="N20" s="60">
        <v>211248</v>
      </c>
      <c r="O20" s="60">
        <v>17768</v>
      </c>
      <c r="P20" s="60"/>
      <c r="Q20" s="60">
        <v>40700</v>
      </c>
      <c r="R20" s="60">
        <v>58468</v>
      </c>
      <c r="S20" s="60">
        <v>457381</v>
      </c>
      <c r="T20" s="60"/>
      <c r="U20" s="60">
        <v>3586743</v>
      </c>
      <c r="V20" s="60">
        <v>4044124</v>
      </c>
      <c r="W20" s="60">
        <v>5163090</v>
      </c>
      <c r="X20" s="60">
        <v>14800000</v>
      </c>
      <c r="Y20" s="60">
        <v>-9636910</v>
      </c>
      <c r="Z20" s="140">
        <v>-65.11</v>
      </c>
      <c r="AA20" s="62">
        <v>11750000</v>
      </c>
    </row>
    <row r="21" spans="1:27" ht="13.5">
      <c r="A21" s="138" t="s">
        <v>90</v>
      </c>
      <c r="B21" s="136"/>
      <c r="C21" s="155">
        <v>130295057</v>
      </c>
      <c r="D21" s="155"/>
      <c r="E21" s="156">
        <v>171000000</v>
      </c>
      <c r="F21" s="60">
        <v>195055615</v>
      </c>
      <c r="G21" s="60">
        <v>3783690</v>
      </c>
      <c r="H21" s="60">
        <v>8638398</v>
      </c>
      <c r="I21" s="60">
        <v>8604523</v>
      </c>
      <c r="J21" s="60">
        <v>21026611</v>
      </c>
      <c r="K21" s="60">
        <v>7792371</v>
      </c>
      <c r="L21" s="60">
        <v>12221831</v>
      </c>
      <c r="M21" s="60">
        <v>12042730</v>
      </c>
      <c r="N21" s="60">
        <v>32056932</v>
      </c>
      <c r="O21" s="60">
        <v>2906491</v>
      </c>
      <c r="P21" s="60">
        <v>23915789</v>
      </c>
      <c r="Q21" s="60">
        <v>19485963</v>
      </c>
      <c r="R21" s="60">
        <v>46308243</v>
      </c>
      <c r="S21" s="60">
        <v>13096133</v>
      </c>
      <c r="T21" s="60">
        <v>18484912</v>
      </c>
      <c r="U21" s="60">
        <v>35747335</v>
      </c>
      <c r="V21" s="60">
        <v>67328380</v>
      </c>
      <c r="W21" s="60">
        <v>166720166</v>
      </c>
      <c r="X21" s="60">
        <v>171000000</v>
      </c>
      <c r="Y21" s="60">
        <v>-4279834</v>
      </c>
      <c r="Z21" s="140">
        <v>-2.5</v>
      </c>
      <c r="AA21" s="62">
        <v>195055615</v>
      </c>
    </row>
    <row r="22" spans="1:27" ht="13.5">
      <c r="A22" s="138" t="s">
        <v>91</v>
      </c>
      <c r="B22" s="136"/>
      <c r="C22" s="157">
        <v>2523873</v>
      </c>
      <c r="D22" s="157"/>
      <c r="E22" s="158">
        <v>500000</v>
      </c>
      <c r="F22" s="159"/>
      <c r="G22" s="159">
        <v>184388</v>
      </c>
      <c r="H22" s="159">
        <v>152575</v>
      </c>
      <c r="I22" s="159">
        <v>5197</v>
      </c>
      <c r="J22" s="159">
        <v>342160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342160</v>
      </c>
      <c r="X22" s="159">
        <v>500000</v>
      </c>
      <c r="Y22" s="159">
        <v>-157840</v>
      </c>
      <c r="Z22" s="141">
        <v>-31.57</v>
      </c>
      <c r="AA22" s="225"/>
    </row>
    <row r="23" spans="1:27" ht="13.5">
      <c r="A23" s="138" t="s">
        <v>92</v>
      </c>
      <c r="B23" s="136"/>
      <c r="C23" s="155">
        <v>4574916</v>
      </c>
      <c r="D23" s="155"/>
      <c r="E23" s="156">
        <v>4000000</v>
      </c>
      <c r="F23" s="60">
        <v>3144793</v>
      </c>
      <c r="G23" s="60">
        <v>165000</v>
      </c>
      <c r="H23" s="60"/>
      <c r="I23" s="60"/>
      <c r="J23" s="60">
        <v>165000</v>
      </c>
      <c r="K23" s="60"/>
      <c r="L23" s="60">
        <v>1833478</v>
      </c>
      <c r="M23" s="60">
        <v>743122</v>
      </c>
      <c r="N23" s="60">
        <v>2576600</v>
      </c>
      <c r="O23" s="60">
        <v>649122</v>
      </c>
      <c r="P23" s="60">
        <v>748078</v>
      </c>
      <c r="Q23" s="60"/>
      <c r="R23" s="60">
        <v>1397200</v>
      </c>
      <c r="S23" s="60"/>
      <c r="T23" s="60"/>
      <c r="U23" s="60">
        <v>98555</v>
      </c>
      <c r="V23" s="60">
        <v>98555</v>
      </c>
      <c r="W23" s="60">
        <v>4237355</v>
      </c>
      <c r="X23" s="60">
        <v>4000000</v>
      </c>
      <c r="Y23" s="60">
        <v>237355</v>
      </c>
      <c r="Z23" s="140">
        <v>5.93</v>
      </c>
      <c r="AA23" s="62">
        <v>3144793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609048378</v>
      </c>
      <c r="D25" s="217">
        <f>+D5+D9+D15+D19+D24</f>
        <v>0</v>
      </c>
      <c r="E25" s="230">
        <f t="shared" si="4"/>
        <v>580121000</v>
      </c>
      <c r="F25" s="219">
        <f t="shared" si="4"/>
        <v>626285336</v>
      </c>
      <c r="G25" s="219">
        <f t="shared" si="4"/>
        <v>5366150</v>
      </c>
      <c r="H25" s="219">
        <f t="shared" si="4"/>
        <v>15024353</v>
      </c>
      <c r="I25" s="219">
        <f t="shared" si="4"/>
        <v>29542280</v>
      </c>
      <c r="J25" s="219">
        <f t="shared" si="4"/>
        <v>49932783</v>
      </c>
      <c r="K25" s="219">
        <f t="shared" si="4"/>
        <v>28880472</v>
      </c>
      <c r="L25" s="219">
        <f t="shared" si="4"/>
        <v>31444519</v>
      </c>
      <c r="M25" s="219">
        <f t="shared" si="4"/>
        <v>49119021</v>
      </c>
      <c r="N25" s="219">
        <f t="shared" si="4"/>
        <v>109444012</v>
      </c>
      <c r="O25" s="219">
        <f t="shared" si="4"/>
        <v>41168057</v>
      </c>
      <c r="P25" s="219">
        <f t="shared" si="4"/>
        <v>59394644</v>
      </c>
      <c r="Q25" s="219">
        <f t="shared" si="4"/>
        <v>59010952</v>
      </c>
      <c r="R25" s="219">
        <f t="shared" si="4"/>
        <v>159573653</v>
      </c>
      <c r="S25" s="219">
        <f t="shared" si="4"/>
        <v>49739804</v>
      </c>
      <c r="T25" s="219">
        <f t="shared" si="4"/>
        <v>57424447</v>
      </c>
      <c r="U25" s="219">
        <f t="shared" si="4"/>
        <v>120271629</v>
      </c>
      <c r="V25" s="219">
        <f t="shared" si="4"/>
        <v>227435880</v>
      </c>
      <c r="W25" s="219">
        <f t="shared" si="4"/>
        <v>546386328</v>
      </c>
      <c r="X25" s="219">
        <f t="shared" si="4"/>
        <v>580121000</v>
      </c>
      <c r="Y25" s="219">
        <f t="shared" si="4"/>
        <v>-33734672</v>
      </c>
      <c r="Z25" s="231">
        <f>+IF(X25&lt;&gt;0,+(Y25/X25)*100,0)</f>
        <v>-5.815109606444173</v>
      </c>
      <c r="AA25" s="232">
        <f>+AA5+AA9+AA15+AA19+AA24</f>
        <v>626285336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558032300</v>
      </c>
      <c r="D28" s="155"/>
      <c r="E28" s="156">
        <v>466288000</v>
      </c>
      <c r="F28" s="60">
        <v>530506191</v>
      </c>
      <c r="G28" s="60">
        <v>3783690</v>
      </c>
      <c r="H28" s="60">
        <v>11536054</v>
      </c>
      <c r="I28" s="60">
        <v>25432415</v>
      </c>
      <c r="J28" s="60">
        <v>40752159</v>
      </c>
      <c r="K28" s="60">
        <v>24600452</v>
      </c>
      <c r="L28" s="60">
        <v>24517652</v>
      </c>
      <c r="M28" s="60">
        <v>39986370</v>
      </c>
      <c r="N28" s="60">
        <v>89104474</v>
      </c>
      <c r="O28" s="60">
        <v>37373676</v>
      </c>
      <c r="P28" s="60">
        <v>49714010</v>
      </c>
      <c r="Q28" s="60">
        <v>27783143</v>
      </c>
      <c r="R28" s="60">
        <v>114870829</v>
      </c>
      <c r="S28" s="60">
        <v>44244798</v>
      </c>
      <c r="T28" s="60">
        <v>43305655</v>
      </c>
      <c r="U28" s="60">
        <v>94192108</v>
      </c>
      <c r="V28" s="60">
        <v>181742561</v>
      </c>
      <c r="W28" s="60">
        <v>426470023</v>
      </c>
      <c r="X28" s="60">
        <v>466288000</v>
      </c>
      <c r="Y28" s="60">
        <v>-39817977</v>
      </c>
      <c r="Z28" s="140">
        <v>-8.54</v>
      </c>
      <c r="AA28" s="155">
        <v>530506191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558032300</v>
      </c>
      <c r="D32" s="210">
        <f>SUM(D28:D31)</f>
        <v>0</v>
      </c>
      <c r="E32" s="211">
        <f t="shared" si="5"/>
        <v>466288000</v>
      </c>
      <c r="F32" s="77">
        <f t="shared" si="5"/>
        <v>530506191</v>
      </c>
      <c r="G32" s="77">
        <f t="shared" si="5"/>
        <v>3783690</v>
      </c>
      <c r="H32" s="77">
        <f t="shared" si="5"/>
        <v>11536054</v>
      </c>
      <c r="I32" s="77">
        <f t="shared" si="5"/>
        <v>25432415</v>
      </c>
      <c r="J32" s="77">
        <f t="shared" si="5"/>
        <v>40752159</v>
      </c>
      <c r="K32" s="77">
        <f t="shared" si="5"/>
        <v>24600452</v>
      </c>
      <c r="L32" s="77">
        <f t="shared" si="5"/>
        <v>24517652</v>
      </c>
      <c r="M32" s="77">
        <f t="shared" si="5"/>
        <v>39986370</v>
      </c>
      <c r="N32" s="77">
        <f t="shared" si="5"/>
        <v>89104474</v>
      </c>
      <c r="O32" s="77">
        <f t="shared" si="5"/>
        <v>37373676</v>
      </c>
      <c r="P32" s="77">
        <f t="shared" si="5"/>
        <v>49714010</v>
      </c>
      <c r="Q32" s="77">
        <f t="shared" si="5"/>
        <v>27783143</v>
      </c>
      <c r="R32" s="77">
        <f t="shared" si="5"/>
        <v>114870829</v>
      </c>
      <c r="S32" s="77">
        <f t="shared" si="5"/>
        <v>44244798</v>
      </c>
      <c r="T32" s="77">
        <f t="shared" si="5"/>
        <v>43305655</v>
      </c>
      <c r="U32" s="77">
        <f t="shared" si="5"/>
        <v>94192108</v>
      </c>
      <c r="V32" s="77">
        <f t="shared" si="5"/>
        <v>181742561</v>
      </c>
      <c r="W32" s="77">
        <f t="shared" si="5"/>
        <v>426470023</v>
      </c>
      <c r="X32" s="77">
        <f t="shared" si="5"/>
        <v>466288000</v>
      </c>
      <c r="Y32" s="77">
        <f t="shared" si="5"/>
        <v>-39817977</v>
      </c>
      <c r="Z32" s="212">
        <f>+IF(X32&lt;&gt;0,+(Y32/X32)*100,0)</f>
        <v>-8.539352717633736</v>
      </c>
      <c r="AA32" s="79">
        <f>SUM(AA28:AA31)</f>
        <v>530506191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>
        <v>4086350</v>
      </c>
      <c r="G33" s="60"/>
      <c r="H33" s="60"/>
      <c r="I33" s="60"/>
      <c r="J33" s="60"/>
      <c r="K33" s="60"/>
      <c r="L33" s="60"/>
      <c r="M33" s="60"/>
      <c r="N33" s="60"/>
      <c r="O33" s="60">
        <v>1153000</v>
      </c>
      <c r="P33" s="60"/>
      <c r="Q33" s="60">
        <v>521515</v>
      </c>
      <c r="R33" s="60">
        <v>1674515</v>
      </c>
      <c r="S33" s="60">
        <v>69751</v>
      </c>
      <c r="T33" s="60">
        <v>562275</v>
      </c>
      <c r="U33" s="60">
        <v>631925</v>
      </c>
      <c r="V33" s="60">
        <v>1263951</v>
      </c>
      <c r="W33" s="60">
        <v>2938466</v>
      </c>
      <c r="X33" s="60"/>
      <c r="Y33" s="60">
        <v>2938466</v>
      </c>
      <c r="Z33" s="140"/>
      <c r="AA33" s="62">
        <v>4086350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51016076</v>
      </c>
      <c r="D35" s="155"/>
      <c r="E35" s="156">
        <v>113833000</v>
      </c>
      <c r="F35" s="60">
        <v>91692795</v>
      </c>
      <c r="G35" s="60">
        <v>1582460</v>
      </c>
      <c r="H35" s="60">
        <v>3488298</v>
      </c>
      <c r="I35" s="60">
        <v>4109864</v>
      </c>
      <c r="J35" s="60">
        <v>9180622</v>
      </c>
      <c r="K35" s="60">
        <v>4280019</v>
      </c>
      <c r="L35" s="60">
        <v>6926867</v>
      </c>
      <c r="M35" s="60">
        <v>9132651</v>
      </c>
      <c r="N35" s="60">
        <v>20339537</v>
      </c>
      <c r="O35" s="60">
        <v>2641381</v>
      </c>
      <c r="P35" s="60">
        <v>9680636</v>
      </c>
      <c r="Q35" s="60">
        <v>30706294</v>
      </c>
      <c r="R35" s="60">
        <v>43028311</v>
      </c>
      <c r="S35" s="60">
        <v>5425255</v>
      </c>
      <c r="T35" s="60">
        <v>13556517</v>
      </c>
      <c r="U35" s="60">
        <v>25447597</v>
      </c>
      <c r="V35" s="60">
        <v>44429369</v>
      </c>
      <c r="W35" s="60">
        <v>116977839</v>
      </c>
      <c r="X35" s="60">
        <v>113833000</v>
      </c>
      <c r="Y35" s="60">
        <v>3144839</v>
      </c>
      <c r="Z35" s="140">
        <v>2.76</v>
      </c>
      <c r="AA35" s="62">
        <v>91692795</v>
      </c>
    </row>
    <row r="36" spans="1:27" ht="13.5">
      <c r="A36" s="238" t="s">
        <v>139</v>
      </c>
      <c r="B36" s="149"/>
      <c r="C36" s="222">
        <f aca="true" t="shared" si="6" ref="C36:Y36">SUM(C32:C35)</f>
        <v>609048376</v>
      </c>
      <c r="D36" s="222">
        <f>SUM(D32:D35)</f>
        <v>0</v>
      </c>
      <c r="E36" s="218">
        <f t="shared" si="6"/>
        <v>580121000</v>
      </c>
      <c r="F36" s="220">
        <f t="shared" si="6"/>
        <v>626285336</v>
      </c>
      <c r="G36" s="220">
        <f t="shared" si="6"/>
        <v>5366150</v>
      </c>
      <c r="H36" s="220">
        <f t="shared" si="6"/>
        <v>15024352</v>
      </c>
      <c r="I36" s="220">
        <f t="shared" si="6"/>
        <v>29542279</v>
      </c>
      <c r="J36" s="220">
        <f t="shared" si="6"/>
        <v>49932781</v>
      </c>
      <c r="K36" s="220">
        <f t="shared" si="6"/>
        <v>28880471</v>
      </c>
      <c r="L36" s="220">
        <f t="shared" si="6"/>
        <v>31444519</v>
      </c>
      <c r="M36" s="220">
        <f t="shared" si="6"/>
        <v>49119021</v>
      </c>
      <c r="N36" s="220">
        <f t="shared" si="6"/>
        <v>109444011</v>
      </c>
      <c r="O36" s="220">
        <f t="shared" si="6"/>
        <v>41168057</v>
      </c>
      <c r="P36" s="220">
        <f t="shared" si="6"/>
        <v>59394646</v>
      </c>
      <c r="Q36" s="220">
        <f t="shared" si="6"/>
        <v>59010952</v>
      </c>
      <c r="R36" s="220">
        <f t="shared" si="6"/>
        <v>159573655</v>
      </c>
      <c r="S36" s="220">
        <f t="shared" si="6"/>
        <v>49739804</v>
      </c>
      <c r="T36" s="220">
        <f t="shared" si="6"/>
        <v>57424447</v>
      </c>
      <c r="U36" s="220">
        <f t="shared" si="6"/>
        <v>120271630</v>
      </c>
      <c r="V36" s="220">
        <f t="shared" si="6"/>
        <v>227435881</v>
      </c>
      <c r="W36" s="220">
        <f t="shared" si="6"/>
        <v>546386328</v>
      </c>
      <c r="X36" s="220">
        <f t="shared" si="6"/>
        <v>580121000</v>
      </c>
      <c r="Y36" s="220">
        <f t="shared" si="6"/>
        <v>-33734672</v>
      </c>
      <c r="Z36" s="221">
        <f>+IF(X36&lt;&gt;0,+(Y36/X36)*100,0)</f>
        <v>-5.815109606444173</v>
      </c>
      <c r="AA36" s="239">
        <f>SUM(AA32:AA35)</f>
        <v>626285336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324392751</v>
      </c>
      <c r="D6" s="155"/>
      <c r="E6" s="59">
        <v>85000000</v>
      </c>
      <c r="F6" s="60">
        <v>85000000</v>
      </c>
      <c r="G6" s="60">
        <v>426520422</v>
      </c>
      <c r="H6" s="60">
        <v>341497389</v>
      </c>
      <c r="I6" s="60">
        <v>322870071</v>
      </c>
      <c r="J6" s="60">
        <v>322870071</v>
      </c>
      <c r="K6" s="60">
        <v>382741241</v>
      </c>
      <c r="L6" s="60">
        <v>301848854</v>
      </c>
      <c r="M6" s="60">
        <v>245616974</v>
      </c>
      <c r="N6" s="60">
        <v>245616974</v>
      </c>
      <c r="O6" s="60">
        <v>202649169</v>
      </c>
      <c r="P6" s="60">
        <v>159324149</v>
      </c>
      <c r="Q6" s="60">
        <v>389049597</v>
      </c>
      <c r="R6" s="60">
        <v>389049597</v>
      </c>
      <c r="S6" s="60">
        <v>292842512</v>
      </c>
      <c r="T6" s="60">
        <v>111843201</v>
      </c>
      <c r="U6" s="60">
        <v>86539545</v>
      </c>
      <c r="V6" s="60">
        <v>86539545</v>
      </c>
      <c r="W6" s="60">
        <v>86539545</v>
      </c>
      <c r="X6" s="60">
        <v>85000000</v>
      </c>
      <c r="Y6" s="60">
        <v>1539545</v>
      </c>
      <c r="Z6" s="140">
        <v>1.81</v>
      </c>
      <c r="AA6" s="62">
        <v>85000000</v>
      </c>
    </row>
    <row r="7" spans="1:27" ht="13.5">
      <c r="A7" s="249" t="s">
        <v>144</v>
      </c>
      <c r="B7" s="182"/>
      <c r="C7" s="155"/>
      <c r="D7" s="155"/>
      <c r="E7" s="59">
        <v>330000000</v>
      </c>
      <c r="F7" s="60">
        <v>80000000</v>
      </c>
      <c r="G7" s="60">
        <v>330000000</v>
      </c>
      <c r="H7" s="60">
        <v>330000000</v>
      </c>
      <c r="I7" s="60">
        <v>330000000</v>
      </c>
      <c r="J7" s="60">
        <v>330000000</v>
      </c>
      <c r="K7" s="60"/>
      <c r="L7" s="60"/>
      <c r="M7" s="60"/>
      <c r="N7" s="60"/>
      <c r="O7" s="60"/>
      <c r="P7" s="60"/>
      <c r="Q7" s="60">
        <v>65001000</v>
      </c>
      <c r="R7" s="60">
        <v>65001000</v>
      </c>
      <c r="S7" s="60">
        <v>65001000</v>
      </c>
      <c r="T7" s="60">
        <v>100000000</v>
      </c>
      <c r="U7" s="60">
        <v>100000000</v>
      </c>
      <c r="V7" s="60">
        <v>100000000</v>
      </c>
      <c r="W7" s="60">
        <v>100000000</v>
      </c>
      <c r="X7" s="60">
        <v>80000000</v>
      </c>
      <c r="Y7" s="60">
        <v>20000000</v>
      </c>
      <c r="Z7" s="140">
        <v>25</v>
      </c>
      <c r="AA7" s="62">
        <v>80000000</v>
      </c>
    </row>
    <row r="8" spans="1:27" ht="13.5">
      <c r="A8" s="249" t="s">
        <v>145</v>
      </c>
      <c r="B8" s="182"/>
      <c r="C8" s="155">
        <v>375677159</v>
      </c>
      <c r="D8" s="155"/>
      <c r="E8" s="59">
        <v>364198069</v>
      </c>
      <c r="F8" s="60">
        <v>123170000</v>
      </c>
      <c r="G8" s="60">
        <v>795570210</v>
      </c>
      <c r="H8" s="60">
        <v>825350773</v>
      </c>
      <c r="I8" s="60">
        <v>823522180</v>
      </c>
      <c r="J8" s="60">
        <v>823522180</v>
      </c>
      <c r="K8" s="60">
        <v>421402188</v>
      </c>
      <c r="L8" s="60">
        <v>448185950</v>
      </c>
      <c r="M8" s="60">
        <v>472641541</v>
      </c>
      <c r="N8" s="60">
        <v>472641541</v>
      </c>
      <c r="O8" s="60">
        <v>462240391</v>
      </c>
      <c r="P8" s="60">
        <v>417931301</v>
      </c>
      <c r="Q8" s="60">
        <v>478583495</v>
      </c>
      <c r="R8" s="60">
        <v>478583495</v>
      </c>
      <c r="S8" s="60">
        <v>485167515</v>
      </c>
      <c r="T8" s="60">
        <v>496679033</v>
      </c>
      <c r="U8" s="60">
        <v>499044394</v>
      </c>
      <c r="V8" s="60">
        <v>499044394</v>
      </c>
      <c r="W8" s="60">
        <v>499044394</v>
      </c>
      <c r="X8" s="60">
        <v>123170000</v>
      </c>
      <c r="Y8" s="60">
        <v>375874394</v>
      </c>
      <c r="Z8" s="140">
        <v>305.17</v>
      </c>
      <c r="AA8" s="62">
        <v>123170000</v>
      </c>
    </row>
    <row r="9" spans="1:27" ht="13.5">
      <c r="A9" s="249" t="s">
        <v>146</v>
      </c>
      <c r="B9" s="182"/>
      <c r="C9" s="155">
        <v>14357866</v>
      </c>
      <c r="D9" s="155"/>
      <c r="E9" s="59">
        <v>47000000</v>
      </c>
      <c r="F9" s="60">
        <v>47000000</v>
      </c>
      <c r="G9" s="60">
        <v>85619269</v>
      </c>
      <c r="H9" s="60">
        <v>98898116</v>
      </c>
      <c r="I9" s="60">
        <v>104104339</v>
      </c>
      <c r="J9" s="60">
        <v>104104339</v>
      </c>
      <c r="K9" s="60">
        <v>109497125</v>
      </c>
      <c r="L9" s="60">
        <v>68874275</v>
      </c>
      <c r="M9" s="60">
        <v>70076371</v>
      </c>
      <c r="N9" s="60">
        <v>70076371</v>
      </c>
      <c r="O9" s="60">
        <v>76915090</v>
      </c>
      <c r="P9" s="60">
        <v>42044326</v>
      </c>
      <c r="Q9" s="60">
        <v>73491872</v>
      </c>
      <c r="R9" s="60">
        <v>73491872</v>
      </c>
      <c r="S9" s="60">
        <v>54655956</v>
      </c>
      <c r="T9" s="60">
        <v>69709647</v>
      </c>
      <c r="U9" s="60">
        <v>67296522</v>
      </c>
      <c r="V9" s="60">
        <v>67296522</v>
      </c>
      <c r="W9" s="60">
        <v>67296522</v>
      </c>
      <c r="X9" s="60">
        <v>47000000</v>
      </c>
      <c r="Y9" s="60">
        <v>20296522</v>
      </c>
      <c r="Z9" s="140">
        <v>43.18</v>
      </c>
      <c r="AA9" s="62">
        <v>47000000</v>
      </c>
    </row>
    <row r="10" spans="1:27" ht="13.5">
      <c r="A10" s="249" t="s">
        <v>147</v>
      </c>
      <c r="B10" s="182"/>
      <c r="C10" s="155">
        <v>24044095</v>
      </c>
      <c r="D10" s="155"/>
      <c r="E10" s="59">
        <v>6379000</v>
      </c>
      <c r="F10" s="60">
        <v>6379000</v>
      </c>
      <c r="G10" s="159">
        <v>6379000</v>
      </c>
      <c r="H10" s="159">
        <v>6379000</v>
      </c>
      <c r="I10" s="159">
        <v>6379000</v>
      </c>
      <c r="J10" s="60">
        <v>6379000</v>
      </c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6379000</v>
      </c>
      <c r="Y10" s="159">
        <v>-6379000</v>
      </c>
      <c r="Z10" s="141">
        <v>-100</v>
      </c>
      <c r="AA10" s="225">
        <v>6379000</v>
      </c>
    </row>
    <row r="11" spans="1:27" ht="13.5">
      <c r="A11" s="249" t="s">
        <v>148</v>
      </c>
      <c r="B11" s="182"/>
      <c r="C11" s="155">
        <v>36214414</v>
      </c>
      <c r="D11" s="155"/>
      <c r="E11" s="59">
        <v>55000000</v>
      </c>
      <c r="F11" s="60">
        <v>55000000</v>
      </c>
      <c r="G11" s="60">
        <v>37158414</v>
      </c>
      <c r="H11" s="60">
        <v>38994475</v>
      </c>
      <c r="I11" s="60">
        <v>41338739</v>
      </c>
      <c r="J11" s="60">
        <v>41338739</v>
      </c>
      <c r="K11" s="60">
        <v>40528022</v>
      </c>
      <c r="L11" s="60">
        <v>42942953</v>
      </c>
      <c r="M11" s="60">
        <v>43411526</v>
      </c>
      <c r="N11" s="60">
        <v>43411526</v>
      </c>
      <c r="O11" s="60">
        <v>41880683</v>
      </c>
      <c r="P11" s="60">
        <v>46635083</v>
      </c>
      <c r="Q11" s="60">
        <v>45677934</v>
      </c>
      <c r="R11" s="60">
        <v>45677934</v>
      </c>
      <c r="S11" s="60">
        <v>45886438</v>
      </c>
      <c r="T11" s="60">
        <v>45852849</v>
      </c>
      <c r="U11" s="60">
        <v>40074127</v>
      </c>
      <c r="V11" s="60">
        <v>40074127</v>
      </c>
      <c r="W11" s="60">
        <v>40074127</v>
      </c>
      <c r="X11" s="60">
        <v>55000000</v>
      </c>
      <c r="Y11" s="60">
        <v>-14925873</v>
      </c>
      <c r="Z11" s="140">
        <v>-27.14</v>
      </c>
      <c r="AA11" s="62">
        <v>55000000</v>
      </c>
    </row>
    <row r="12" spans="1:27" ht="13.5">
      <c r="A12" s="250" t="s">
        <v>56</v>
      </c>
      <c r="B12" s="251"/>
      <c r="C12" s="168">
        <f aca="true" t="shared" si="0" ref="C12:Y12">SUM(C6:C11)</f>
        <v>774686285</v>
      </c>
      <c r="D12" s="168">
        <f>SUM(D6:D11)</f>
        <v>0</v>
      </c>
      <c r="E12" s="72">
        <f t="shared" si="0"/>
        <v>887577069</v>
      </c>
      <c r="F12" s="73">
        <f t="shared" si="0"/>
        <v>396549000</v>
      </c>
      <c r="G12" s="73">
        <f t="shared" si="0"/>
        <v>1681247315</v>
      </c>
      <c r="H12" s="73">
        <f t="shared" si="0"/>
        <v>1641119753</v>
      </c>
      <c r="I12" s="73">
        <f t="shared" si="0"/>
        <v>1628214329</v>
      </c>
      <c r="J12" s="73">
        <f t="shared" si="0"/>
        <v>1628214329</v>
      </c>
      <c r="K12" s="73">
        <f t="shared" si="0"/>
        <v>954168576</v>
      </c>
      <c r="L12" s="73">
        <f t="shared" si="0"/>
        <v>861852032</v>
      </c>
      <c r="M12" s="73">
        <f t="shared" si="0"/>
        <v>831746412</v>
      </c>
      <c r="N12" s="73">
        <f t="shared" si="0"/>
        <v>831746412</v>
      </c>
      <c r="O12" s="73">
        <f t="shared" si="0"/>
        <v>783685333</v>
      </c>
      <c r="P12" s="73">
        <f t="shared" si="0"/>
        <v>665934859</v>
      </c>
      <c r="Q12" s="73">
        <f t="shared" si="0"/>
        <v>1051803898</v>
      </c>
      <c r="R12" s="73">
        <f t="shared" si="0"/>
        <v>1051803898</v>
      </c>
      <c r="S12" s="73">
        <f t="shared" si="0"/>
        <v>943553421</v>
      </c>
      <c r="T12" s="73">
        <f t="shared" si="0"/>
        <v>824084730</v>
      </c>
      <c r="U12" s="73">
        <f t="shared" si="0"/>
        <v>792954588</v>
      </c>
      <c r="V12" s="73">
        <f t="shared" si="0"/>
        <v>792954588</v>
      </c>
      <c r="W12" s="73">
        <f t="shared" si="0"/>
        <v>792954588</v>
      </c>
      <c r="X12" s="73">
        <f t="shared" si="0"/>
        <v>396549000</v>
      </c>
      <c r="Y12" s="73">
        <f t="shared" si="0"/>
        <v>396405588</v>
      </c>
      <c r="Z12" s="170">
        <f>+IF(X12&lt;&gt;0,+(Y12/X12)*100,0)</f>
        <v>99.9638349863447</v>
      </c>
      <c r="AA12" s="74">
        <f>SUM(AA6:AA11)</f>
        <v>396549000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375671</v>
      </c>
      <c r="D15" s="155"/>
      <c r="E15" s="59">
        <v>5593000</v>
      </c>
      <c r="F15" s="60">
        <v>5593000</v>
      </c>
      <c r="G15" s="60">
        <v>7258140</v>
      </c>
      <c r="H15" s="60">
        <v>7258140</v>
      </c>
      <c r="I15" s="60">
        <v>5536506</v>
      </c>
      <c r="J15" s="60">
        <v>5536506</v>
      </c>
      <c r="K15" s="60">
        <v>6040447</v>
      </c>
      <c r="L15" s="60">
        <v>6040447</v>
      </c>
      <c r="M15" s="60">
        <v>6039730</v>
      </c>
      <c r="N15" s="60">
        <v>6039730</v>
      </c>
      <c r="O15" s="60">
        <v>6039373</v>
      </c>
      <c r="P15" s="60">
        <v>6039373</v>
      </c>
      <c r="Q15" s="60">
        <v>6038649</v>
      </c>
      <c r="R15" s="60">
        <v>6038649</v>
      </c>
      <c r="S15" s="60">
        <v>6038649</v>
      </c>
      <c r="T15" s="60">
        <v>5676648</v>
      </c>
      <c r="U15" s="60">
        <v>5676648</v>
      </c>
      <c r="V15" s="60">
        <v>5676648</v>
      </c>
      <c r="W15" s="60">
        <v>5676648</v>
      </c>
      <c r="X15" s="60">
        <v>5593000</v>
      </c>
      <c r="Y15" s="60">
        <v>83648</v>
      </c>
      <c r="Z15" s="140">
        <v>1.5</v>
      </c>
      <c r="AA15" s="62">
        <v>5593000</v>
      </c>
    </row>
    <row r="16" spans="1:27" ht="13.5">
      <c r="A16" s="249" t="s">
        <v>151</v>
      </c>
      <c r="B16" s="182"/>
      <c r="C16" s="155">
        <v>86972025</v>
      </c>
      <c r="D16" s="155"/>
      <c r="E16" s="59">
        <v>58999800</v>
      </c>
      <c r="F16" s="60">
        <v>58999800</v>
      </c>
      <c r="G16" s="159">
        <v>58999800</v>
      </c>
      <c r="H16" s="159">
        <v>58999800</v>
      </c>
      <c r="I16" s="159">
        <v>58999800</v>
      </c>
      <c r="J16" s="60">
        <v>58999800</v>
      </c>
      <c r="K16" s="159">
        <v>58999800</v>
      </c>
      <c r="L16" s="159">
        <v>158999800</v>
      </c>
      <c r="M16" s="60">
        <v>158999800</v>
      </c>
      <c r="N16" s="159">
        <v>158999800</v>
      </c>
      <c r="O16" s="159">
        <v>158999800</v>
      </c>
      <c r="P16" s="159">
        <v>124000800</v>
      </c>
      <c r="Q16" s="60">
        <v>58999800</v>
      </c>
      <c r="R16" s="159">
        <v>58999800</v>
      </c>
      <c r="S16" s="159">
        <v>58999800</v>
      </c>
      <c r="T16" s="60">
        <v>59000800</v>
      </c>
      <c r="U16" s="159">
        <v>59000800</v>
      </c>
      <c r="V16" s="159">
        <v>59000800</v>
      </c>
      <c r="W16" s="159">
        <v>59000800</v>
      </c>
      <c r="X16" s="60">
        <v>58999800</v>
      </c>
      <c r="Y16" s="159">
        <v>1000</v>
      </c>
      <c r="Z16" s="141"/>
      <c r="AA16" s="225">
        <v>58999800</v>
      </c>
    </row>
    <row r="17" spans="1:27" ht="13.5">
      <c r="A17" s="249" t="s">
        <v>152</v>
      </c>
      <c r="B17" s="182"/>
      <c r="C17" s="155">
        <v>617158459</v>
      </c>
      <c r="D17" s="155"/>
      <c r="E17" s="59">
        <v>544472448</v>
      </c>
      <c r="F17" s="60">
        <v>544472448</v>
      </c>
      <c r="G17" s="60">
        <v>600170448</v>
      </c>
      <c r="H17" s="60">
        <v>617158459</v>
      </c>
      <c r="I17" s="60">
        <v>617158459</v>
      </c>
      <c r="J17" s="60">
        <v>617158459</v>
      </c>
      <c r="K17" s="60">
        <v>617158459</v>
      </c>
      <c r="L17" s="60">
        <v>617158459</v>
      </c>
      <c r="M17" s="60">
        <v>617158459</v>
      </c>
      <c r="N17" s="60">
        <v>617158459</v>
      </c>
      <c r="O17" s="60">
        <v>617158459</v>
      </c>
      <c r="P17" s="60">
        <v>617158459</v>
      </c>
      <c r="Q17" s="60">
        <v>617158459</v>
      </c>
      <c r="R17" s="60">
        <v>617158459</v>
      </c>
      <c r="S17" s="60">
        <v>617158459</v>
      </c>
      <c r="T17" s="60">
        <v>617158459</v>
      </c>
      <c r="U17" s="60">
        <v>617158459</v>
      </c>
      <c r="V17" s="60">
        <v>617158459</v>
      </c>
      <c r="W17" s="60">
        <v>617158459</v>
      </c>
      <c r="X17" s="60">
        <v>544472448</v>
      </c>
      <c r="Y17" s="60">
        <v>72686011</v>
      </c>
      <c r="Z17" s="140">
        <v>13.35</v>
      </c>
      <c r="AA17" s="62">
        <v>544472448</v>
      </c>
    </row>
    <row r="18" spans="1:27" ht="13.5">
      <c r="A18" s="249" t="s">
        <v>153</v>
      </c>
      <c r="B18" s="182"/>
      <c r="C18" s="155"/>
      <c r="D18" s="155"/>
      <c r="E18" s="59">
        <v>8217389</v>
      </c>
      <c r="F18" s="60">
        <v>8217389</v>
      </c>
      <c r="G18" s="60">
        <v>8217389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>
        <v>340147915</v>
      </c>
      <c r="T18" s="60"/>
      <c r="U18" s="60"/>
      <c r="V18" s="60"/>
      <c r="W18" s="60"/>
      <c r="X18" s="60">
        <v>8217389</v>
      </c>
      <c r="Y18" s="60">
        <v>-8217389</v>
      </c>
      <c r="Z18" s="140">
        <v>-100</v>
      </c>
      <c r="AA18" s="62">
        <v>8217389</v>
      </c>
    </row>
    <row r="19" spans="1:27" ht="13.5">
      <c r="A19" s="249" t="s">
        <v>154</v>
      </c>
      <c r="B19" s="182"/>
      <c r="C19" s="155">
        <v>8707345125</v>
      </c>
      <c r="D19" s="155"/>
      <c r="E19" s="59">
        <v>7640858469</v>
      </c>
      <c r="F19" s="60">
        <v>7687022806</v>
      </c>
      <c r="G19" s="60">
        <v>7970475610</v>
      </c>
      <c r="H19" s="60">
        <v>7989297166</v>
      </c>
      <c r="I19" s="60">
        <v>8018839445</v>
      </c>
      <c r="J19" s="60">
        <v>8018839445</v>
      </c>
      <c r="K19" s="60">
        <v>8047719917</v>
      </c>
      <c r="L19" s="60">
        <v>8079164436</v>
      </c>
      <c r="M19" s="60">
        <v>8128283454</v>
      </c>
      <c r="N19" s="60">
        <v>8128283454</v>
      </c>
      <c r="O19" s="60">
        <v>8169451525</v>
      </c>
      <c r="P19" s="60">
        <v>7866495903</v>
      </c>
      <c r="Q19" s="60">
        <v>8903832089</v>
      </c>
      <c r="R19" s="60">
        <v>8903832089</v>
      </c>
      <c r="S19" s="60">
        <v>9038423532</v>
      </c>
      <c r="T19" s="60">
        <v>9010996341</v>
      </c>
      <c r="U19" s="60">
        <v>9120870708</v>
      </c>
      <c r="V19" s="60">
        <v>9120870708</v>
      </c>
      <c r="W19" s="60">
        <v>9120870708</v>
      </c>
      <c r="X19" s="60">
        <v>7687022806</v>
      </c>
      <c r="Y19" s="60">
        <v>1433847902</v>
      </c>
      <c r="Z19" s="140">
        <v>18.65</v>
      </c>
      <c r="AA19" s="62">
        <v>7687022806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14277750</v>
      </c>
      <c r="D21" s="155"/>
      <c r="E21" s="59">
        <v>16633000</v>
      </c>
      <c r="F21" s="60">
        <v>16633000</v>
      </c>
      <c r="G21" s="60">
        <v>16633000</v>
      </c>
      <c r="H21" s="60">
        <v>14277750</v>
      </c>
      <c r="I21" s="60">
        <v>14277750</v>
      </c>
      <c r="J21" s="60">
        <v>14277750</v>
      </c>
      <c r="K21" s="60">
        <v>14277750</v>
      </c>
      <c r="L21" s="60">
        <v>14277750</v>
      </c>
      <c r="M21" s="60">
        <v>14277750</v>
      </c>
      <c r="N21" s="60">
        <v>14277750</v>
      </c>
      <c r="O21" s="60">
        <v>14277750</v>
      </c>
      <c r="P21" s="60">
        <v>14277750</v>
      </c>
      <c r="Q21" s="60">
        <v>14277750</v>
      </c>
      <c r="R21" s="60">
        <v>14277750</v>
      </c>
      <c r="S21" s="60">
        <v>14277750</v>
      </c>
      <c r="T21" s="60">
        <v>14277750</v>
      </c>
      <c r="U21" s="60">
        <v>14277750</v>
      </c>
      <c r="V21" s="60">
        <v>14277750</v>
      </c>
      <c r="W21" s="60">
        <v>14277750</v>
      </c>
      <c r="X21" s="60">
        <v>16633000</v>
      </c>
      <c r="Y21" s="60">
        <v>-2355250</v>
      </c>
      <c r="Z21" s="140">
        <v>-14.16</v>
      </c>
      <c r="AA21" s="62">
        <v>16633000</v>
      </c>
    </row>
    <row r="22" spans="1:27" ht="13.5">
      <c r="A22" s="249" t="s">
        <v>157</v>
      </c>
      <c r="B22" s="182"/>
      <c r="C22" s="155">
        <v>2399624</v>
      </c>
      <c r="D22" s="155"/>
      <c r="E22" s="59">
        <v>12049379</v>
      </c>
      <c r="F22" s="60">
        <v>12049379</v>
      </c>
      <c r="G22" s="60">
        <v>4475818</v>
      </c>
      <c r="H22" s="60">
        <v>5081473</v>
      </c>
      <c r="I22" s="60">
        <v>5081473</v>
      </c>
      <c r="J22" s="60">
        <v>5081473</v>
      </c>
      <c r="K22" s="60">
        <v>5081473</v>
      </c>
      <c r="L22" s="60">
        <v>5081473</v>
      </c>
      <c r="M22" s="60">
        <v>5081473</v>
      </c>
      <c r="N22" s="60">
        <v>5081473</v>
      </c>
      <c r="O22" s="60">
        <v>5081473</v>
      </c>
      <c r="P22" s="60">
        <v>11574990</v>
      </c>
      <c r="Q22" s="60">
        <v>11574990</v>
      </c>
      <c r="R22" s="60">
        <v>11574990</v>
      </c>
      <c r="S22" s="60">
        <v>11574990</v>
      </c>
      <c r="T22" s="60">
        <v>11574990</v>
      </c>
      <c r="U22" s="60">
        <v>11574990</v>
      </c>
      <c r="V22" s="60">
        <v>11574990</v>
      </c>
      <c r="W22" s="60">
        <v>11574990</v>
      </c>
      <c r="X22" s="60">
        <v>12049379</v>
      </c>
      <c r="Y22" s="60">
        <v>-474389</v>
      </c>
      <c r="Z22" s="140">
        <v>-3.94</v>
      </c>
      <c r="AA22" s="62">
        <v>12049379</v>
      </c>
    </row>
    <row r="23" spans="1:27" ht="13.5">
      <c r="A23" s="249" t="s">
        <v>158</v>
      </c>
      <c r="B23" s="182"/>
      <c r="C23" s="155">
        <v>4588129</v>
      </c>
      <c r="D23" s="155"/>
      <c r="E23" s="59">
        <v>3671704</v>
      </c>
      <c r="F23" s="60">
        <v>3671704</v>
      </c>
      <c r="G23" s="159">
        <v>3671704</v>
      </c>
      <c r="H23" s="159">
        <v>3671704</v>
      </c>
      <c r="I23" s="159">
        <v>3671704</v>
      </c>
      <c r="J23" s="60">
        <v>3671704</v>
      </c>
      <c r="K23" s="159">
        <v>3671704</v>
      </c>
      <c r="L23" s="159">
        <v>3671704</v>
      </c>
      <c r="M23" s="60">
        <v>3671704</v>
      </c>
      <c r="N23" s="159">
        <v>3671704</v>
      </c>
      <c r="O23" s="159">
        <v>3671704</v>
      </c>
      <c r="P23" s="159"/>
      <c r="Q23" s="60"/>
      <c r="R23" s="159"/>
      <c r="S23" s="159"/>
      <c r="T23" s="60"/>
      <c r="U23" s="159"/>
      <c r="V23" s="159"/>
      <c r="W23" s="159"/>
      <c r="X23" s="60">
        <v>3671704</v>
      </c>
      <c r="Y23" s="159">
        <v>-3671704</v>
      </c>
      <c r="Z23" s="141">
        <v>-100</v>
      </c>
      <c r="AA23" s="225">
        <v>3671704</v>
      </c>
    </row>
    <row r="24" spans="1:27" ht="13.5">
      <c r="A24" s="250" t="s">
        <v>57</v>
      </c>
      <c r="B24" s="253"/>
      <c r="C24" s="168">
        <f aca="true" t="shared" si="1" ref="C24:Y24">SUM(C15:C23)</f>
        <v>9433116783</v>
      </c>
      <c r="D24" s="168">
        <f>SUM(D15:D23)</f>
        <v>0</v>
      </c>
      <c r="E24" s="76">
        <f t="shared" si="1"/>
        <v>8290495189</v>
      </c>
      <c r="F24" s="77">
        <f t="shared" si="1"/>
        <v>8336659526</v>
      </c>
      <c r="G24" s="77">
        <f t="shared" si="1"/>
        <v>8669901909</v>
      </c>
      <c r="H24" s="77">
        <f t="shared" si="1"/>
        <v>8695744492</v>
      </c>
      <c r="I24" s="77">
        <f t="shared" si="1"/>
        <v>8723565137</v>
      </c>
      <c r="J24" s="77">
        <f t="shared" si="1"/>
        <v>8723565137</v>
      </c>
      <c r="K24" s="77">
        <f t="shared" si="1"/>
        <v>8752949550</v>
      </c>
      <c r="L24" s="77">
        <f t="shared" si="1"/>
        <v>8884394069</v>
      </c>
      <c r="M24" s="77">
        <f t="shared" si="1"/>
        <v>8933512370</v>
      </c>
      <c r="N24" s="77">
        <f t="shared" si="1"/>
        <v>8933512370</v>
      </c>
      <c r="O24" s="77">
        <f t="shared" si="1"/>
        <v>8974680084</v>
      </c>
      <c r="P24" s="77">
        <f t="shared" si="1"/>
        <v>8639547275</v>
      </c>
      <c r="Q24" s="77">
        <f t="shared" si="1"/>
        <v>9611881737</v>
      </c>
      <c r="R24" s="77">
        <f t="shared" si="1"/>
        <v>9611881737</v>
      </c>
      <c r="S24" s="77">
        <f t="shared" si="1"/>
        <v>10086621095</v>
      </c>
      <c r="T24" s="77">
        <f t="shared" si="1"/>
        <v>9718684988</v>
      </c>
      <c r="U24" s="77">
        <f t="shared" si="1"/>
        <v>9828559355</v>
      </c>
      <c r="V24" s="77">
        <f t="shared" si="1"/>
        <v>9828559355</v>
      </c>
      <c r="W24" s="77">
        <f t="shared" si="1"/>
        <v>9828559355</v>
      </c>
      <c r="X24" s="77">
        <f t="shared" si="1"/>
        <v>8336659526</v>
      </c>
      <c r="Y24" s="77">
        <f t="shared" si="1"/>
        <v>1491899829</v>
      </c>
      <c r="Z24" s="212">
        <f>+IF(X24&lt;&gt;0,+(Y24/X24)*100,0)</f>
        <v>17.895655020420705</v>
      </c>
      <c r="AA24" s="79">
        <f>SUM(AA15:AA23)</f>
        <v>8336659526</v>
      </c>
    </row>
    <row r="25" spans="1:27" ht="13.5">
      <c r="A25" s="250" t="s">
        <v>159</v>
      </c>
      <c r="B25" s="251"/>
      <c r="C25" s="168">
        <f aca="true" t="shared" si="2" ref="C25:Y25">+C12+C24</f>
        <v>10207803068</v>
      </c>
      <c r="D25" s="168">
        <f>+D12+D24</f>
        <v>0</v>
      </c>
      <c r="E25" s="72">
        <f t="shared" si="2"/>
        <v>9178072258</v>
      </c>
      <c r="F25" s="73">
        <f t="shared" si="2"/>
        <v>8733208526</v>
      </c>
      <c r="G25" s="73">
        <f t="shared" si="2"/>
        <v>10351149224</v>
      </c>
      <c r="H25" s="73">
        <f t="shared" si="2"/>
        <v>10336864245</v>
      </c>
      <c r="I25" s="73">
        <f t="shared" si="2"/>
        <v>10351779466</v>
      </c>
      <c r="J25" s="73">
        <f t="shared" si="2"/>
        <v>10351779466</v>
      </c>
      <c r="K25" s="73">
        <f t="shared" si="2"/>
        <v>9707118126</v>
      </c>
      <c r="L25" s="73">
        <f t="shared" si="2"/>
        <v>9746246101</v>
      </c>
      <c r="M25" s="73">
        <f t="shared" si="2"/>
        <v>9765258782</v>
      </c>
      <c r="N25" s="73">
        <f t="shared" si="2"/>
        <v>9765258782</v>
      </c>
      <c r="O25" s="73">
        <f t="shared" si="2"/>
        <v>9758365417</v>
      </c>
      <c r="P25" s="73">
        <f t="shared" si="2"/>
        <v>9305482134</v>
      </c>
      <c r="Q25" s="73">
        <f t="shared" si="2"/>
        <v>10663685635</v>
      </c>
      <c r="R25" s="73">
        <f t="shared" si="2"/>
        <v>10663685635</v>
      </c>
      <c r="S25" s="73">
        <f t="shared" si="2"/>
        <v>11030174516</v>
      </c>
      <c r="T25" s="73">
        <f t="shared" si="2"/>
        <v>10542769718</v>
      </c>
      <c r="U25" s="73">
        <f t="shared" si="2"/>
        <v>10621513943</v>
      </c>
      <c r="V25" s="73">
        <f t="shared" si="2"/>
        <v>10621513943</v>
      </c>
      <c r="W25" s="73">
        <f t="shared" si="2"/>
        <v>10621513943</v>
      </c>
      <c r="X25" s="73">
        <f t="shared" si="2"/>
        <v>8733208526</v>
      </c>
      <c r="Y25" s="73">
        <f t="shared" si="2"/>
        <v>1888305417</v>
      </c>
      <c r="Z25" s="170">
        <f>+IF(X25&lt;&gt;0,+(Y25/X25)*100,0)</f>
        <v>21.622126751906208</v>
      </c>
      <c r="AA25" s="74">
        <f>+AA12+AA24</f>
        <v>8733208526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77807827</v>
      </c>
      <c r="D30" s="155"/>
      <c r="E30" s="59">
        <v>71792266</v>
      </c>
      <c r="F30" s="60">
        <v>71792266</v>
      </c>
      <c r="G30" s="60">
        <v>71792266</v>
      </c>
      <c r="H30" s="60">
        <v>71792266</v>
      </c>
      <c r="I30" s="60">
        <v>71792266</v>
      </c>
      <c r="J30" s="60">
        <v>71792266</v>
      </c>
      <c r="K30" s="60">
        <v>71792266</v>
      </c>
      <c r="L30" s="60">
        <v>71792266</v>
      </c>
      <c r="M30" s="60">
        <v>71792266</v>
      </c>
      <c r="N30" s="60">
        <v>71792266</v>
      </c>
      <c r="O30" s="60">
        <v>71792266</v>
      </c>
      <c r="P30" s="60">
        <v>71792266</v>
      </c>
      <c r="Q30" s="60">
        <v>71792266</v>
      </c>
      <c r="R30" s="60">
        <v>71792266</v>
      </c>
      <c r="S30" s="60">
        <v>71792266</v>
      </c>
      <c r="T30" s="60">
        <v>71792266</v>
      </c>
      <c r="U30" s="60">
        <v>71792266</v>
      </c>
      <c r="V30" s="60">
        <v>71792266</v>
      </c>
      <c r="W30" s="60">
        <v>71792266</v>
      </c>
      <c r="X30" s="60">
        <v>71792266</v>
      </c>
      <c r="Y30" s="60"/>
      <c r="Z30" s="140"/>
      <c r="AA30" s="62">
        <v>71792266</v>
      </c>
    </row>
    <row r="31" spans="1:27" ht="13.5">
      <c r="A31" s="249" t="s">
        <v>163</v>
      </c>
      <c r="B31" s="182"/>
      <c r="C31" s="155">
        <v>69385309</v>
      </c>
      <c r="D31" s="155"/>
      <c r="E31" s="59">
        <v>65288000</v>
      </c>
      <c r="F31" s="60">
        <v>65288000</v>
      </c>
      <c r="G31" s="60">
        <v>67664350</v>
      </c>
      <c r="H31" s="60">
        <v>67721262</v>
      </c>
      <c r="I31" s="60">
        <v>67930202</v>
      </c>
      <c r="J31" s="60">
        <v>67930202</v>
      </c>
      <c r="K31" s="60">
        <v>67932664</v>
      </c>
      <c r="L31" s="60">
        <v>68048345</v>
      </c>
      <c r="M31" s="60">
        <v>68245507</v>
      </c>
      <c r="N31" s="60">
        <v>68245507</v>
      </c>
      <c r="O31" s="60">
        <v>68238222</v>
      </c>
      <c r="P31" s="60">
        <v>68397770</v>
      </c>
      <c r="Q31" s="60">
        <v>68625263</v>
      </c>
      <c r="R31" s="60">
        <v>68625263</v>
      </c>
      <c r="S31" s="60">
        <v>68810119</v>
      </c>
      <c r="T31" s="60">
        <v>69161896</v>
      </c>
      <c r="U31" s="60">
        <v>69175998</v>
      </c>
      <c r="V31" s="60">
        <v>69175998</v>
      </c>
      <c r="W31" s="60">
        <v>69175998</v>
      </c>
      <c r="X31" s="60">
        <v>65288000</v>
      </c>
      <c r="Y31" s="60">
        <v>3887998</v>
      </c>
      <c r="Z31" s="140">
        <v>5.96</v>
      </c>
      <c r="AA31" s="62">
        <v>65288000</v>
      </c>
    </row>
    <row r="32" spans="1:27" ht="13.5">
      <c r="A32" s="249" t="s">
        <v>164</v>
      </c>
      <c r="B32" s="182"/>
      <c r="C32" s="155">
        <v>577443719</v>
      </c>
      <c r="D32" s="155"/>
      <c r="E32" s="59">
        <v>720000000</v>
      </c>
      <c r="F32" s="60">
        <v>517309000</v>
      </c>
      <c r="G32" s="60">
        <v>754932423</v>
      </c>
      <c r="H32" s="60">
        <v>730031319</v>
      </c>
      <c r="I32" s="60">
        <v>768142128</v>
      </c>
      <c r="J32" s="60">
        <v>768142128</v>
      </c>
      <c r="K32" s="60">
        <v>503102772</v>
      </c>
      <c r="L32" s="60">
        <v>520654445</v>
      </c>
      <c r="M32" s="60">
        <v>630894893</v>
      </c>
      <c r="N32" s="60">
        <v>630894893</v>
      </c>
      <c r="O32" s="60">
        <v>517517188</v>
      </c>
      <c r="P32" s="60">
        <v>437864174</v>
      </c>
      <c r="Q32" s="60">
        <v>386875755</v>
      </c>
      <c r="R32" s="60">
        <v>386875755</v>
      </c>
      <c r="S32" s="60">
        <v>331712725</v>
      </c>
      <c r="T32" s="60">
        <v>377953761</v>
      </c>
      <c r="U32" s="60">
        <v>448422362</v>
      </c>
      <c r="V32" s="60">
        <v>448422362</v>
      </c>
      <c r="W32" s="60">
        <v>448422362</v>
      </c>
      <c r="X32" s="60">
        <v>517309000</v>
      </c>
      <c r="Y32" s="60">
        <v>-68886638</v>
      </c>
      <c r="Z32" s="140">
        <v>-13.32</v>
      </c>
      <c r="AA32" s="62">
        <v>517309000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724636855</v>
      </c>
      <c r="D34" s="168">
        <f>SUM(D29:D33)</f>
        <v>0</v>
      </c>
      <c r="E34" s="72">
        <f t="shared" si="3"/>
        <v>857080266</v>
      </c>
      <c r="F34" s="73">
        <f t="shared" si="3"/>
        <v>654389266</v>
      </c>
      <c r="G34" s="73">
        <f t="shared" si="3"/>
        <v>894389039</v>
      </c>
      <c r="H34" s="73">
        <f t="shared" si="3"/>
        <v>869544847</v>
      </c>
      <c r="I34" s="73">
        <f t="shared" si="3"/>
        <v>907864596</v>
      </c>
      <c r="J34" s="73">
        <f t="shared" si="3"/>
        <v>907864596</v>
      </c>
      <c r="K34" s="73">
        <f t="shared" si="3"/>
        <v>642827702</v>
      </c>
      <c r="L34" s="73">
        <f t="shared" si="3"/>
        <v>660495056</v>
      </c>
      <c r="M34" s="73">
        <f t="shared" si="3"/>
        <v>770932666</v>
      </c>
      <c r="N34" s="73">
        <f t="shared" si="3"/>
        <v>770932666</v>
      </c>
      <c r="O34" s="73">
        <f t="shared" si="3"/>
        <v>657547676</v>
      </c>
      <c r="P34" s="73">
        <f t="shared" si="3"/>
        <v>578054210</v>
      </c>
      <c r="Q34" s="73">
        <f t="shared" si="3"/>
        <v>527293284</v>
      </c>
      <c r="R34" s="73">
        <f t="shared" si="3"/>
        <v>527293284</v>
      </c>
      <c r="S34" s="73">
        <f t="shared" si="3"/>
        <v>472315110</v>
      </c>
      <c r="T34" s="73">
        <f t="shared" si="3"/>
        <v>518907923</v>
      </c>
      <c r="U34" s="73">
        <f t="shared" si="3"/>
        <v>589390626</v>
      </c>
      <c r="V34" s="73">
        <f t="shared" si="3"/>
        <v>589390626</v>
      </c>
      <c r="W34" s="73">
        <f t="shared" si="3"/>
        <v>589390626</v>
      </c>
      <c r="X34" s="73">
        <f t="shared" si="3"/>
        <v>654389266</v>
      </c>
      <c r="Y34" s="73">
        <f t="shared" si="3"/>
        <v>-64998640</v>
      </c>
      <c r="Z34" s="170">
        <f>+IF(X34&lt;&gt;0,+(Y34/X34)*100,0)</f>
        <v>-9.93271793672728</v>
      </c>
      <c r="AA34" s="74">
        <f>SUM(AA29:AA33)</f>
        <v>654389266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259775815</v>
      </c>
      <c r="D37" s="155"/>
      <c r="E37" s="59">
        <v>237295970</v>
      </c>
      <c r="F37" s="60">
        <v>237295970</v>
      </c>
      <c r="G37" s="60">
        <v>260969705</v>
      </c>
      <c r="H37" s="60">
        <v>244093909</v>
      </c>
      <c r="I37" s="60">
        <v>244093909</v>
      </c>
      <c r="J37" s="60">
        <v>244093909</v>
      </c>
      <c r="K37" s="60">
        <v>244093909</v>
      </c>
      <c r="L37" s="60">
        <v>244093909</v>
      </c>
      <c r="M37" s="60">
        <v>225555649</v>
      </c>
      <c r="N37" s="60">
        <v>225555649</v>
      </c>
      <c r="O37" s="60">
        <v>225555649</v>
      </c>
      <c r="P37" s="60">
        <v>265045278</v>
      </c>
      <c r="Q37" s="60">
        <v>265045278</v>
      </c>
      <c r="R37" s="60">
        <v>265045278</v>
      </c>
      <c r="S37" s="60">
        <v>268355649</v>
      </c>
      <c r="T37" s="60">
        <v>268191021</v>
      </c>
      <c r="U37" s="60">
        <v>249493093</v>
      </c>
      <c r="V37" s="60">
        <v>249493093</v>
      </c>
      <c r="W37" s="60">
        <v>249493093</v>
      </c>
      <c r="X37" s="60">
        <v>237295970</v>
      </c>
      <c r="Y37" s="60">
        <v>12197123</v>
      </c>
      <c r="Z37" s="140">
        <v>5.14</v>
      </c>
      <c r="AA37" s="62">
        <v>237295970</v>
      </c>
    </row>
    <row r="38" spans="1:27" ht="13.5">
      <c r="A38" s="249" t="s">
        <v>165</v>
      </c>
      <c r="B38" s="182"/>
      <c r="C38" s="155">
        <v>244712944</v>
      </c>
      <c r="D38" s="155"/>
      <c r="E38" s="59">
        <v>204838721</v>
      </c>
      <c r="F38" s="60">
        <v>204838721</v>
      </c>
      <c r="G38" s="60">
        <v>204788721</v>
      </c>
      <c r="H38" s="60">
        <v>272883745</v>
      </c>
      <c r="I38" s="60">
        <v>272883745</v>
      </c>
      <c r="J38" s="60">
        <v>272883745</v>
      </c>
      <c r="K38" s="60">
        <v>272883745</v>
      </c>
      <c r="L38" s="60">
        <v>272883745</v>
      </c>
      <c r="M38" s="60">
        <v>272883745</v>
      </c>
      <c r="N38" s="60">
        <v>272883745</v>
      </c>
      <c r="O38" s="60">
        <v>272883745</v>
      </c>
      <c r="P38" s="60">
        <v>273975640</v>
      </c>
      <c r="Q38" s="60">
        <v>273975640</v>
      </c>
      <c r="R38" s="60">
        <v>273975640</v>
      </c>
      <c r="S38" s="60">
        <v>273975640</v>
      </c>
      <c r="T38" s="60">
        <v>273975640</v>
      </c>
      <c r="U38" s="60">
        <v>273975640</v>
      </c>
      <c r="V38" s="60">
        <v>273975640</v>
      </c>
      <c r="W38" s="60">
        <v>273975640</v>
      </c>
      <c r="X38" s="60">
        <v>204838721</v>
      </c>
      <c r="Y38" s="60">
        <v>69136919</v>
      </c>
      <c r="Z38" s="140">
        <v>33.75</v>
      </c>
      <c r="AA38" s="62">
        <v>204838721</v>
      </c>
    </row>
    <row r="39" spans="1:27" ht="13.5">
      <c r="A39" s="250" t="s">
        <v>59</v>
      </c>
      <c r="B39" s="253"/>
      <c r="C39" s="168">
        <f aca="true" t="shared" si="4" ref="C39:Y39">SUM(C37:C38)</f>
        <v>504488759</v>
      </c>
      <c r="D39" s="168">
        <f>SUM(D37:D38)</f>
        <v>0</v>
      </c>
      <c r="E39" s="76">
        <f t="shared" si="4"/>
        <v>442134691</v>
      </c>
      <c r="F39" s="77">
        <f t="shared" si="4"/>
        <v>442134691</v>
      </c>
      <c r="G39" s="77">
        <f t="shared" si="4"/>
        <v>465758426</v>
      </c>
      <c r="H39" s="77">
        <f t="shared" si="4"/>
        <v>516977654</v>
      </c>
      <c r="I39" s="77">
        <f t="shared" si="4"/>
        <v>516977654</v>
      </c>
      <c r="J39" s="77">
        <f t="shared" si="4"/>
        <v>516977654</v>
      </c>
      <c r="K39" s="77">
        <f t="shared" si="4"/>
        <v>516977654</v>
      </c>
      <c r="L39" s="77">
        <f t="shared" si="4"/>
        <v>516977654</v>
      </c>
      <c r="M39" s="77">
        <f t="shared" si="4"/>
        <v>498439394</v>
      </c>
      <c r="N39" s="77">
        <f t="shared" si="4"/>
        <v>498439394</v>
      </c>
      <c r="O39" s="77">
        <f t="shared" si="4"/>
        <v>498439394</v>
      </c>
      <c r="P39" s="77">
        <f t="shared" si="4"/>
        <v>539020918</v>
      </c>
      <c r="Q39" s="77">
        <f t="shared" si="4"/>
        <v>539020918</v>
      </c>
      <c r="R39" s="77">
        <f t="shared" si="4"/>
        <v>539020918</v>
      </c>
      <c r="S39" s="77">
        <f t="shared" si="4"/>
        <v>542331289</v>
      </c>
      <c r="T39" s="77">
        <f t="shared" si="4"/>
        <v>542166661</v>
      </c>
      <c r="U39" s="77">
        <f t="shared" si="4"/>
        <v>523468733</v>
      </c>
      <c r="V39" s="77">
        <f t="shared" si="4"/>
        <v>523468733</v>
      </c>
      <c r="W39" s="77">
        <f t="shared" si="4"/>
        <v>523468733</v>
      </c>
      <c r="X39" s="77">
        <f t="shared" si="4"/>
        <v>442134691</v>
      </c>
      <c r="Y39" s="77">
        <f t="shared" si="4"/>
        <v>81334042</v>
      </c>
      <c r="Z39" s="212">
        <f>+IF(X39&lt;&gt;0,+(Y39/X39)*100,0)</f>
        <v>18.395761213860506</v>
      </c>
      <c r="AA39" s="79">
        <f>SUM(AA37:AA38)</f>
        <v>442134691</v>
      </c>
    </row>
    <row r="40" spans="1:27" ht="13.5">
      <c r="A40" s="250" t="s">
        <v>167</v>
      </c>
      <c r="B40" s="251"/>
      <c r="C40" s="168">
        <f aca="true" t="shared" si="5" ref="C40:Y40">+C34+C39</f>
        <v>1229125614</v>
      </c>
      <c r="D40" s="168">
        <f>+D34+D39</f>
        <v>0</v>
      </c>
      <c r="E40" s="72">
        <f t="shared" si="5"/>
        <v>1299214957</v>
      </c>
      <c r="F40" s="73">
        <f t="shared" si="5"/>
        <v>1096523957</v>
      </c>
      <c r="G40" s="73">
        <f t="shared" si="5"/>
        <v>1360147465</v>
      </c>
      <c r="H40" s="73">
        <f t="shared" si="5"/>
        <v>1386522501</v>
      </c>
      <c r="I40" s="73">
        <f t="shared" si="5"/>
        <v>1424842250</v>
      </c>
      <c r="J40" s="73">
        <f t="shared" si="5"/>
        <v>1424842250</v>
      </c>
      <c r="K40" s="73">
        <f t="shared" si="5"/>
        <v>1159805356</v>
      </c>
      <c r="L40" s="73">
        <f t="shared" si="5"/>
        <v>1177472710</v>
      </c>
      <c r="M40" s="73">
        <f t="shared" si="5"/>
        <v>1269372060</v>
      </c>
      <c r="N40" s="73">
        <f t="shared" si="5"/>
        <v>1269372060</v>
      </c>
      <c r="O40" s="73">
        <f t="shared" si="5"/>
        <v>1155987070</v>
      </c>
      <c r="P40" s="73">
        <f t="shared" si="5"/>
        <v>1117075128</v>
      </c>
      <c r="Q40" s="73">
        <f t="shared" si="5"/>
        <v>1066314202</v>
      </c>
      <c r="R40" s="73">
        <f t="shared" si="5"/>
        <v>1066314202</v>
      </c>
      <c r="S40" s="73">
        <f t="shared" si="5"/>
        <v>1014646399</v>
      </c>
      <c r="T40" s="73">
        <f t="shared" si="5"/>
        <v>1061074584</v>
      </c>
      <c r="U40" s="73">
        <f t="shared" si="5"/>
        <v>1112859359</v>
      </c>
      <c r="V40" s="73">
        <f t="shared" si="5"/>
        <v>1112859359</v>
      </c>
      <c r="W40" s="73">
        <f t="shared" si="5"/>
        <v>1112859359</v>
      </c>
      <c r="X40" s="73">
        <f t="shared" si="5"/>
        <v>1096523957</v>
      </c>
      <c r="Y40" s="73">
        <f t="shared" si="5"/>
        <v>16335402</v>
      </c>
      <c r="Z40" s="170">
        <f>+IF(X40&lt;&gt;0,+(Y40/X40)*100,0)</f>
        <v>1.4897441953472979</v>
      </c>
      <c r="AA40" s="74">
        <f>+AA34+AA39</f>
        <v>1096523957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8978677454</v>
      </c>
      <c r="D42" s="257">
        <f>+D25-D40</f>
        <v>0</v>
      </c>
      <c r="E42" s="258">
        <f t="shared" si="6"/>
        <v>7878857301</v>
      </c>
      <c r="F42" s="259">
        <f t="shared" si="6"/>
        <v>7636684569</v>
      </c>
      <c r="G42" s="259">
        <f t="shared" si="6"/>
        <v>8991001759</v>
      </c>
      <c r="H42" s="259">
        <f t="shared" si="6"/>
        <v>8950341744</v>
      </c>
      <c r="I42" s="259">
        <f t="shared" si="6"/>
        <v>8926937216</v>
      </c>
      <c r="J42" s="259">
        <f t="shared" si="6"/>
        <v>8926937216</v>
      </c>
      <c r="K42" s="259">
        <f t="shared" si="6"/>
        <v>8547312770</v>
      </c>
      <c r="L42" s="259">
        <f t="shared" si="6"/>
        <v>8568773391</v>
      </c>
      <c r="M42" s="259">
        <f t="shared" si="6"/>
        <v>8495886722</v>
      </c>
      <c r="N42" s="259">
        <f t="shared" si="6"/>
        <v>8495886722</v>
      </c>
      <c r="O42" s="259">
        <f t="shared" si="6"/>
        <v>8602378347</v>
      </c>
      <c r="P42" s="259">
        <f t="shared" si="6"/>
        <v>8188407006</v>
      </c>
      <c r="Q42" s="259">
        <f t="shared" si="6"/>
        <v>9597371433</v>
      </c>
      <c r="R42" s="259">
        <f t="shared" si="6"/>
        <v>9597371433</v>
      </c>
      <c r="S42" s="259">
        <f t="shared" si="6"/>
        <v>10015528117</v>
      </c>
      <c r="T42" s="259">
        <f t="shared" si="6"/>
        <v>9481695134</v>
      </c>
      <c r="U42" s="259">
        <f t="shared" si="6"/>
        <v>9508654584</v>
      </c>
      <c r="V42" s="259">
        <f t="shared" si="6"/>
        <v>9508654584</v>
      </c>
      <c r="W42" s="259">
        <f t="shared" si="6"/>
        <v>9508654584</v>
      </c>
      <c r="X42" s="259">
        <f t="shared" si="6"/>
        <v>7636684569</v>
      </c>
      <c r="Y42" s="259">
        <f t="shared" si="6"/>
        <v>1871970015</v>
      </c>
      <c r="Z42" s="260">
        <f>+IF(X42&lt;&gt;0,+(Y42/X42)*100,0)</f>
        <v>24.512862854110637</v>
      </c>
      <c r="AA42" s="261">
        <f>+AA25-AA40</f>
        <v>7636684569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5504984953</v>
      </c>
      <c r="D45" s="155"/>
      <c r="E45" s="59">
        <v>6149723591</v>
      </c>
      <c r="F45" s="60">
        <v>5917944860</v>
      </c>
      <c r="G45" s="60">
        <v>7061531704</v>
      </c>
      <c r="H45" s="60">
        <v>5556206577</v>
      </c>
      <c r="I45" s="60">
        <v>5532800366</v>
      </c>
      <c r="J45" s="60">
        <v>5532800366</v>
      </c>
      <c r="K45" s="60">
        <v>5153174239</v>
      </c>
      <c r="L45" s="60">
        <v>5174633182</v>
      </c>
      <c r="M45" s="60">
        <v>5101744837</v>
      </c>
      <c r="N45" s="60">
        <v>5101744837</v>
      </c>
      <c r="O45" s="60">
        <v>5208234851</v>
      </c>
      <c r="P45" s="60">
        <v>4794263510</v>
      </c>
      <c r="Q45" s="60">
        <v>6203224722</v>
      </c>
      <c r="R45" s="60">
        <v>6203224722</v>
      </c>
      <c r="S45" s="60">
        <v>6621379803</v>
      </c>
      <c r="T45" s="60">
        <v>6080572781</v>
      </c>
      <c r="U45" s="60">
        <v>6114503071</v>
      </c>
      <c r="V45" s="60">
        <v>6114503071</v>
      </c>
      <c r="W45" s="60">
        <v>6114503071</v>
      </c>
      <c r="X45" s="60">
        <v>5917944860</v>
      </c>
      <c r="Y45" s="60">
        <v>196558211</v>
      </c>
      <c r="Z45" s="139">
        <v>3.32</v>
      </c>
      <c r="AA45" s="62">
        <v>5917944860</v>
      </c>
    </row>
    <row r="46" spans="1:27" ht="13.5">
      <c r="A46" s="249" t="s">
        <v>171</v>
      </c>
      <c r="B46" s="182"/>
      <c r="C46" s="155">
        <v>3473692501</v>
      </c>
      <c r="D46" s="155"/>
      <c r="E46" s="59">
        <v>1729133710</v>
      </c>
      <c r="F46" s="60">
        <v>1718739709</v>
      </c>
      <c r="G46" s="60">
        <v>1929470055</v>
      </c>
      <c r="H46" s="60">
        <v>3394135167</v>
      </c>
      <c r="I46" s="60">
        <v>3394136850</v>
      </c>
      <c r="J46" s="60">
        <v>3394136850</v>
      </c>
      <c r="K46" s="60">
        <v>3394138531</v>
      </c>
      <c r="L46" s="60">
        <v>3394140209</v>
      </c>
      <c r="M46" s="60">
        <v>3394141884</v>
      </c>
      <c r="N46" s="60">
        <v>3394141884</v>
      </c>
      <c r="O46" s="60">
        <v>3394143496</v>
      </c>
      <c r="P46" s="60">
        <v>3394143496</v>
      </c>
      <c r="Q46" s="60">
        <v>3394146711</v>
      </c>
      <c r="R46" s="60">
        <v>3394146711</v>
      </c>
      <c r="S46" s="60">
        <v>3394148314</v>
      </c>
      <c r="T46" s="60">
        <v>3401122353</v>
      </c>
      <c r="U46" s="60">
        <v>3394151513</v>
      </c>
      <c r="V46" s="60">
        <v>3394151513</v>
      </c>
      <c r="W46" s="60">
        <v>3394151513</v>
      </c>
      <c r="X46" s="60">
        <v>1718739709</v>
      </c>
      <c r="Y46" s="60">
        <v>1675411804</v>
      </c>
      <c r="Z46" s="139">
        <v>97.48</v>
      </c>
      <c r="AA46" s="62">
        <v>1718739709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8978677454</v>
      </c>
      <c r="D48" s="217">
        <f>SUM(D45:D47)</f>
        <v>0</v>
      </c>
      <c r="E48" s="264">
        <f t="shared" si="7"/>
        <v>7878857301</v>
      </c>
      <c r="F48" s="219">
        <f t="shared" si="7"/>
        <v>7636684569</v>
      </c>
      <c r="G48" s="219">
        <f t="shared" si="7"/>
        <v>8991001759</v>
      </c>
      <c r="H48" s="219">
        <f t="shared" si="7"/>
        <v>8950341744</v>
      </c>
      <c r="I48" s="219">
        <f t="shared" si="7"/>
        <v>8926937216</v>
      </c>
      <c r="J48" s="219">
        <f t="shared" si="7"/>
        <v>8926937216</v>
      </c>
      <c r="K48" s="219">
        <f t="shared" si="7"/>
        <v>8547312770</v>
      </c>
      <c r="L48" s="219">
        <f t="shared" si="7"/>
        <v>8568773391</v>
      </c>
      <c r="M48" s="219">
        <f t="shared" si="7"/>
        <v>8495886721</v>
      </c>
      <c r="N48" s="219">
        <f t="shared" si="7"/>
        <v>8495886721</v>
      </c>
      <c r="O48" s="219">
        <f t="shared" si="7"/>
        <v>8602378347</v>
      </c>
      <c r="P48" s="219">
        <f t="shared" si="7"/>
        <v>8188407006</v>
      </c>
      <c r="Q48" s="219">
        <f t="shared" si="7"/>
        <v>9597371433</v>
      </c>
      <c r="R48" s="219">
        <f t="shared" si="7"/>
        <v>9597371433</v>
      </c>
      <c r="S48" s="219">
        <f t="shared" si="7"/>
        <v>10015528117</v>
      </c>
      <c r="T48" s="219">
        <f t="shared" si="7"/>
        <v>9481695134</v>
      </c>
      <c r="U48" s="219">
        <f t="shared" si="7"/>
        <v>9508654584</v>
      </c>
      <c r="V48" s="219">
        <f t="shared" si="7"/>
        <v>9508654584</v>
      </c>
      <c r="W48" s="219">
        <f t="shared" si="7"/>
        <v>9508654584</v>
      </c>
      <c r="X48" s="219">
        <f t="shared" si="7"/>
        <v>7636684569</v>
      </c>
      <c r="Y48" s="219">
        <f t="shared" si="7"/>
        <v>1871970015</v>
      </c>
      <c r="Z48" s="265">
        <f>+IF(X48&lt;&gt;0,+(Y48/X48)*100,0)</f>
        <v>24.512862854110637</v>
      </c>
      <c r="AA48" s="232">
        <f>SUM(AA45:AA47)</f>
        <v>7636684569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256187487</v>
      </c>
      <c r="D6" s="155"/>
      <c r="E6" s="59">
        <v>299229517</v>
      </c>
      <c r="F6" s="60">
        <v>223869462</v>
      </c>
      <c r="G6" s="60">
        <v>34795221</v>
      </c>
      <c r="H6" s="60">
        <v>28673321</v>
      </c>
      <c r="I6" s="60">
        <v>22863449</v>
      </c>
      <c r="J6" s="60">
        <v>86331991</v>
      </c>
      <c r="K6" s="60">
        <v>21115860</v>
      </c>
      <c r="L6" s="60">
        <v>22384709</v>
      </c>
      <c r="M6" s="60">
        <v>18632127</v>
      </c>
      <c r="N6" s="60">
        <v>62132696</v>
      </c>
      <c r="O6" s="60">
        <v>24961509</v>
      </c>
      <c r="P6" s="60">
        <v>24985858</v>
      </c>
      <c r="Q6" s="60">
        <v>26899976</v>
      </c>
      <c r="R6" s="60">
        <v>76847343</v>
      </c>
      <c r="S6" s="60">
        <v>22713042</v>
      </c>
      <c r="T6" s="60">
        <v>24673387</v>
      </c>
      <c r="U6" s="60">
        <v>20327769</v>
      </c>
      <c r="V6" s="60">
        <v>67714198</v>
      </c>
      <c r="W6" s="60">
        <v>293026228</v>
      </c>
      <c r="X6" s="60">
        <v>223869462</v>
      </c>
      <c r="Y6" s="60">
        <v>69156766</v>
      </c>
      <c r="Z6" s="140">
        <v>30.89</v>
      </c>
      <c r="AA6" s="62">
        <v>223869462</v>
      </c>
    </row>
    <row r="7" spans="1:27" ht="13.5">
      <c r="A7" s="249" t="s">
        <v>32</v>
      </c>
      <c r="B7" s="182"/>
      <c r="C7" s="155">
        <v>927228856</v>
      </c>
      <c r="D7" s="155"/>
      <c r="E7" s="59">
        <v>1018862243</v>
      </c>
      <c r="F7" s="60">
        <v>983729062</v>
      </c>
      <c r="G7" s="60">
        <v>81771673</v>
      </c>
      <c r="H7" s="60">
        <v>90340751</v>
      </c>
      <c r="I7" s="60">
        <v>79806179</v>
      </c>
      <c r="J7" s="60">
        <v>251918603</v>
      </c>
      <c r="K7" s="60">
        <v>88768454</v>
      </c>
      <c r="L7" s="60">
        <v>78629658</v>
      </c>
      <c r="M7" s="60">
        <v>91308847</v>
      </c>
      <c r="N7" s="60">
        <v>258706959</v>
      </c>
      <c r="O7" s="60">
        <v>86411713</v>
      </c>
      <c r="P7" s="60">
        <v>100824939</v>
      </c>
      <c r="Q7" s="60">
        <v>97220696</v>
      </c>
      <c r="R7" s="60">
        <v>284457348</v>
      </c>
      <c r="S7" s="60">
        <v>85872648</v>
      </c>
      <c r="T7" s="60">
        <v>91957399</v>
      </c>
      <c r="U7" s="60">
        <v>101128446</v>
      </c>
      <c r="V7" s="60">
        <v>278958493</v>
      </c>
      <c r="W7" s="60">
        <v>1074041403</v>
      </c>
      <c r="X7" s="60">
        <v>983729062</v>
      </c>
      <c r="Y7" s="60">
        <v>90312341</v>
      </c>
      <c r="Z7" s="140">
        <v>9.18</v>
      </c>
      <c r="AA7" s="62">
        <v>983729062</v>
      </c>
    </row>
    <row r="8" spans="1:27" ht="13.5">
      <c r="A8" s="249" t="s">
        <v>178</v>
      </c>
      <c r="B8" s="182"/>
      <c r="C8" s="155">
        <v>117387695</v>
      </c>
      <c r="D8" s="155"/>
      <c r="E8" s="59">
        <v>116710053</v>
      </c>
      <c r="F8" s="60">
        <v>116711049</v>
      </c>
      <c r="G8" s="60">
        <v>18971452</v>
      </c>
      <c r="H8" s="60">
        <v>14334657</v>
      </c>
      <c r="I8" s="60">
        <v>60066001</v>
      </c>
      <c r="J8" s="60">
        <v>93372110</v>
      </c>
      <c r="K8" s="60">
        <v>226424053</v>
      </c>
      <c r="L8" s="60">
        <v>92456849</v>
      </c>
      <c r="M8" s="60">
        <v>121413221</v>
      </c>
      <c r="N8" s="60">
        <v>440294123</v>
      </c>
      <c r="O8" s="60">
        <v>25933526</v>
      </c>
      <c r="P8" s="60">
        <v>164460534</v>
      </c>
      <c r="Q8" s="60">
        <v>9395290</v>
      </c>
      <c r="R8" s="60">
        <v>199789350</v>
      </c>
      <c r="S8" s="60">
        <v>51225586</v>
      </c>
      <c r="T8" s="60">
        <v>87710803</v>
      </c>
      <c r="U8" s="60">
        <v>183770005</v>
      </c>
      <c r="V8" s="60">
        <v>322706394</v>
      </c>
      <c r="W8" s="60">
        <v>1056161977</v>
      </c>
      <c r="X8" s="60">
        <v>116711049</v>
      </c>
      <c r="Y8" s="60">
        <v>939450928</v>
      </c>
      <c r="Z8" s="140">
        <v>804.94</v>
      </c>
      <c r="AA8" s="62">
        <v>116711049</v>
      </c>
    </row>
    <row r="9" spans="1:27" ht="13.5">
      <c r="A9" s="249" t="s">
        <v>179</v>
      </c>
      <c r="B9" s="182"/>
      <c r="C9" s="155">
        <v>547555480</v>
      </c>
      <c r="D9" s="155"/>
      <c r="E9" s="59">
        <v>678860001</v>
      </c>
      <c r="F9" s="60">
        <v>522860000</v>
      </c>
      <c r="G9" s="60">
        <v>217748000</v>
      </c>
      <c r="H9" s="60">
        <v>1343702</v>
      </c>
      <c r="I9" s="60"/>
      <c r="J9" s="60">
        <v>219091702</v>
      </c>
      <c r="K9" s="60"/>
      <c r="L9" s="60">
        <v>19619000</v>
      </c>
      <c r="M9" s="60"/>
      <c r="N9" s="60">
        <v>19619000</v>
      </c>
      <c r="O9" s="60"/>
      <c r="P9" s="60">
        <v>1355000</v>
      </c>
      <c r="Q9" s="60">
        <v>150852000</v>
      </c>
      <c r="R9" s="60">
        <v>152207000</v>
      </c>
      <c r="S9" s="60"/>
      <c r="T9" s="60"/>
      <c r="U9" s="60"/>
      <c r="V9" s="60"/>
      <c r="W9" s="60">
        <v>390917702</v>
      </c>
      <c r="X9" s="60">
        <v>522860000</v>
      </c>
      <c r="Y9" s="60">
        <v>-131942298</v>
      </c>
      <c r="Z9" s="140">
        <v>-25.23</v>
      </c>
      <c r="AA9" s="62">
        <v>522860000</v>
      </c>
    </row>
    <row r="10" spans="1:27" ht="13.5">
      <c r="A10" s="249" t="s">
        <v>180</v>
      </c>
      <c r="B10" s="182"/>
      <c r="C10" s="155">
        <v>555234831</v>
      </c>
      <c r="D10" s="155"/>
      <c r="E10" s="59">
        <v>466288001</v>
      </c>
      <c r="F10" s="60">
        <v>432711300</v>
      </c>
      <c r="G10" s="60">
        <v>159599000</v>
      </c>
      <c r="H10" s="60">
        <v>462298</v>
      </c>
      <c r="I10" s="60">
        <v>22476747</v>
      </c>
      <c r="J10" s="60">
        <v>182538045</v>
      </c>
      <c r="K10" s="60">
        <v>46047000</v>
      </c>
      <c r="L10" s="60">
        <v>10000000</v>
      </c>
      <c r="M10" s="60">
        <v>88890000</v>
      </c>
      <c r="N10" s="60">
        <v>144937000</v>
      </c>
      <c r="O10" s="60">
        <v>2750000</v>
      </c>
      <c r="P10" s="60"/>
      <c r="Q10" s="60">
        <v>186160000</v>
      </c>
      <c r="R10" s="60">
        <v>188910000</v>
      </c>
      <c r="S10" s="60"/>
      <c r="T10" s="60"/>
      <c r="U10" s="60">
        <v>4240</v>
      </c>
      <c r="V10" s="60">
        <v>4240</v>
      </c>
      <c r="W10" s="60">
        <v>516389285</v>
      </c>
      <c r="X10" s="60">
        <v>432711300</v>
      </c>
      <c r="Y10" s="60">
        <v>83677985</v>
      </c>
      <c r="Z10" s="140">
        <v>19.34</v>
      </c>
      <c r="AA10" s="62">
        <v>432711300</v>
      </c>
    </row>
    <row r="11" spans="1:27" ht="13.5">
      <c r="A11" s="249" t="s">
        <v>181</v>
      </c>
      <c r="B11" s="182"/>
      <c r="C11" s="155">
        <v>81518334</v>
      </c>
      <c r="D11" s="155"/>
      <c r="E11" s="59">
        <v>58403999</v>
      </c>
      <c r="F11" s="60">
        <v>58404000</v>
      </c>
      <c r="G11" s="60">
        <v>5055130</v>
      </c>
      <c r="H11" s="60">
        <v>4974143</v>
      </c>
      <c r="I11" s="60">
        <v>5221441</v>
      </c>
      <c r="J11" s="60">
        <v>15250714</v>
      </c>
      <c r="K11" s="60">
        <v>7115461</v>
      </c>
      <c r="L11" s="60">
        <v>5035705</v>
      </c>
      <c r="M11" s="60">
        <v>5567315</v>
      </c>
      <c r="N11" s="60">
        <v>17718481</v>
      </c>
      <c r="O11" s="60">
        <v>5125696</v>
      </c>
      <c r="P11" s="60">
        <v>5923291</v>
      </c>
      <c r="Q11" s="60">
        <v>5543957</v>
      </c>
      <c r="R11" s="60">
        <v>16592944</v>
      </c>
      <c r="S11" s="60">
        <v>6127434</v>
      </c>
      <c r="T11" s="60">
        <v>7259384</v>
      </c>
      <c r="U11" s="60">
        <v>6973199</v>
      </c>
      <c r="V11" s="60">
        <v>20360017</v>
      </c>
      <c r="W11" s="60">
        <v>69922156</v>
      </c>
      <c r="X11" s="60">
        <v>58404000</v>
      </c>
      <c r="Y11" s="60">
        <v>11518156</v>
      </c>
      <c r="Z11" s="140">
        <v>19.72</v>
      </c>
      <c r="AA11" s="62">
        <v>58404000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-2001968231</v>
      </c>
      <c r="D14" s="155"/>
      <c r="E14" s="59">
        <v>-1901931656</v>
      </c>
      <c r="F14" s="60">
        <v>-2287296874</v>
      </c>
      <c r="G14" s="60">
        <v>-376540967</v>
      </c>
      <c r="H14" s="60">
        <v>-210297139</v>
      </c>
      <c r="I14" s="60">
        <v>-220298717</v>
      </c>
      <c r="J14" s="60">
        <v>-807136823</v>
      </c>
      <c r="K14" s="60">
        <v>-259109607</v>
      </c>
      <c r="L14" s="60">
        <v>-276230919</v>
      </c>
      <c r="M14" s="60">
        <v>-303279387</v>
      </c>
      <c r="N14" s="60">
        <v>-838619913</v>
      </c>
      <c r="O14" s="60">
        <v>-147491482</v>
      </c>
      <c r="P14" s="60">
        <v>-319999250</v>
      </c>
      <c r="Q14" s="60">
        <v>-184350068</v>
      </c>
      <c r="R14" s="60">
        <v>-651840800</v>
      </c>
      <c r="S14" s="60">
        <v>-216056812</v>
      </c>
      <c r="T14" s="60">
        <v>-269152819</v>
      </c>
      <c r="U14" s="60">
        <v>-249710937</v>
      </c>
      <c r="V14" s="60">
        <v>-734920568</v>
      </c>
      <c r="W14" s="60">
        <v>-3032518104</v>
      </c>
      <c r="X14" s="60">
        <v>-2287296874</v>
      </c>
      <c r="Y14" s="60">
        <v>-745221230</v>
      </c>
      <c r="Z14" s="140">
        <v>32.58</v>
      </c>
      <c r="AA14" s="62">
        <v>-2287296874</v>
      </c>
    </row>
    <row r="15" spans="1:27" ht="13.5">
      <c r="A15" s="249" t="s">
        <v>40</v>
      </c>
      <c r="B15" s="182"/>
      <c r="C15" s="155"/>
      <c r="D15" s="155"/>
      <c r="E15" s="59">
        <v>-37000000</v>
      </c>
      <c r="F15" s="60">
        <v>-247450372</v>
      </c>
      <c r="G15" s="60"/>
      <c r="H15" s="60"/>
      <c r="I15" s="60"/>
      <c r="J15" s="60"/>
      <c r="K15" s="60"/>
      <c r="L15" s="60"/>
      <c r="M15" s="60">
        <v>-11487311</v>
      </c>
      <c r="N15" s="60">
        <v>-11487311</v>
      </c>
      <c r="O15" s="60"/>
      <c r="P15" s="60"/>
      <c r="Q15" s="60"/>
      <c r="R15" s="60"/>
      <c r="S15" s="60"/>
      <c r="T15" s="60"/>
      <c r="U15" s="60">
        <v>-11053874</v>
      </c>
      <c r="V15" s="60">
        <v>-11053874</v>
      </c>
      <c r="W15" s="60">
        <v>-22541185</v>
      </c>
      <c r="X15" s="60">
        <v>-247450372</v>
      </c>
      <c r="Y15" s="60">
        <v>224909187</v>
      </c>
      <c r="Z15" s="140">
        <v>-90.89</v>
      </c>
      <c r="AA15" s="62">
        <v>-247450372</v>
      </c>
    </row>
    <row r="16" spans="1:27" ht="13.5">
      <c r="A16" s="249" t="s">
        <v>42</v>
      </c>
      <c r="B16" s="182"/>
      <c r="C16" s="155">
        <v>-6740000</v>
      </c>
      <c r="D16" s="155"/>
      <c r="E16" s="59">
        <v>-6480000</v>
      </c>
      <c r="F16" s="60">
        <v>673732519</v>
      </c>
      <c r="G16" s="60">
        <v>-3020000</v>
      </c>
      <c r="H16" s="60">
        <v>-20000</v>
      </c>
      <c r="I16" s="60">
        <v>-20000</v>
      </c>
      <c r="J16" s="60">
        <v>-3060000</v>
      </c>
      <c r="K16" s="60">
        <v>-1520000</v>
      </c>
      <c r="L16" s="60">
        <v>-1520000</v>
      </c>
      <c r="M16" s="60">
        <v>-20000</v>
      </c>
      <c r="N16" s="60">
        <v>-3060000</v>
      </c>
      <c r="O16" s="60"/>
      <c r="P16" s="60">
        <v>-80000</v>
      </c>
      <c r="Q16" s="60">
        <v>-4740000</v>
      </c>
      <c r="R16" s="60">
        <v>-4820000</v>
      </c>
      <c r="S16" s="60">
        <v>-40000</v>
      </c>
      <c r="T16" s="60">
        <v>-3040000</v>
      </c>
      <c r="U16" s="60">
        <v>-3040000</v>
      </c>
      <c r="V16" s="60">
        <v>-6120000</v>
      </c>
      <c r="W16" s="60">
        <v>-17060000</v>
      </c>
      <c r="X16" s="60">
        <v>673732519</v>
      </c>
      <c r="Y16" s="60">
        <v>-690792519</v>
      </c>
      <c r="Z16" s="140">
        <v>-102.53</v>
      </c>
      <c r="AA16" s="62">
        <v>673732519</v>
      </c>
    </row>
    <row r="17" spans="1:27" ht="13.5">
      <c r="A17" s="250" t="s">
        <v>185</v>
      </c>
      <c r="B17" s="251"/>
      <c r="C17" s="168">
        <f aca="true" t="shared" si="0" ref="C17:Y17">SUM(C6:C16)</f>
        <v>476404452</v>
      </c>
      <c r="D17" s="168">
        <f t="shared" si="0"/>
        <v>0</v>
      </c>
      <c r="E17" s="72">
        <f t="shared" si="0"/>
        <v>692942158</v>
      </c>
      <c r="F17" s="73">
        <f t="shared" si="0"/>
        <v>477270146</v>
      </c>
      <c r="G17" s="73">
        <f t="shared" si="0"/>
        <v>138379509</v>
      </c>
      <c r="H17" s="73">
        <f t="shared" si="0"/>
        <v>-70188267</v>
      </c>
      <c r="I17" s="73">
        <f t="shared" si="0"/>
        <v>-29884900</v>
      </c>
      <c r="J17" s="73">
        <f t="shared" si="0"/>
        <v>38306342</v>
      </c>
      <c r="K17" s="73">
        <f t="shared" si="0"/>
        <v>128841221</v>
      </c>
      <c r="L17" s="73">
        <f t="shared" si="0"/>
        <v>-49624998</v>
      </c>
      <c r="M17" s="73">
        <f t="shared" si="0"/>
        <v>11024812</v>
      </c>
      <c r="N17" s="73">
        <f t="shared" si="0"/>
        <v>90241035</v>
      </c>
      <c r="O17" s="73">
        <f t="shared" si="0"/>
        <v>-2309038</v>
      </c>
      <c r="P17" s="73">
        <f t="shared" si="0"/>
        <v>-22529628</v>
      </c>
      <c r="Q17" s="73">
        <f t="shared" si="0"/>
        <v>286981851</v>
      </c>
      <c r="R17" s="73">
        <f t="shared" si="0"/>
        <v>262143185</v>
      </c>
      <c r="S17" s="73">
        <f t="shared" si="0"/>
        <v>-50158102</v>
      </c>
      <c r="T17" s="73">
        <f t="shared" si="0"/>
        <v>-60591846</v>
      </c>
      <c r="U17" s="73">
        <f t="shared" si="0"/>
        <v>48398848</v>
      </c>
      <c r="V17" s="73">
        <f t="shared" si="0"/>
        <v>-62351100</v>
      </c>
      <c r="W17" s="73">
        <f t="shared" si="0"/>
        <v>328339462</v>
      </c>
      <c r="X17" s="73">
        <f t="shared" si="0"/>
        <v>477270146</v>
      </c>
      <c r="Y17" s="73">
        <f t="shared" si="0"/>
        <v>-148930684</v>
      </c>
      <c r="Z17" s="170">
        <f>+IF(X17&lt;&gt;0,+(Y17/X17)*100,0)</f>
        <v>-31.20469303353409</v>
      </c>
      <c r="AA17" s="74">
        <f>SUM(AA6:AA16)</f>
        <v>477270146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-506243223</v>
      </c>
      <c r="D21" s="155"/>
      <c r="E21" s="59">
        <v>21140002</v>
      </c>
      <c r="F21" s="60">
        <v>21140000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21140000</v>
      </c>
      <c r="Y21" s="159">
        <v>-21140000</v>
      </c>
      <c r="Z21" s="141">
        <v>-100</v>
      </c>
      <c r="AA21" s="225">
        <v>21140000</v>
      </c>
    </row>
    <row r="22" spans="1:27" ht="13.5">
      <c r="A22" s="249" t="s">
        <v>188</v>
      </c>
      <c r="B22" s="182"/>
      <c r="C22" s="155">
        <v>-18377908</v>
      </c>
      <c r="D22" s="155"/>
      <c r="E22" s="268">
        <v>399996</v>
      </c>
      <c r="F22" s="159">
        <v>400000</v>
      </c>
      <c r="G22" s="60">
        <v>2434</v>
      </c>
      <c r="H22" s="60">
        <v>5001</v>
      </c>
      <c r="I22" s="60">
        <v>4046</v>
      </c>
      <c r="J22" s="60">
        <v>11481</v>
      </c>
      <c r="K22" s="60">
        <v>8224</v>
      </c>
      <c r="L22" s="60">
        <v>2015</v>
      </c>
      <c r="M22" s="159">
        <v>429</v>
      </c>
      <c r="N22" s="60">
        <v>10668</v>
      </c>
      <c r="O22" s="60">
        <v>2628</v>
      </c>
      <c r="P22" s="60">
        <v>2073</v>
      </c>
      <c r="Q22" s="60">
        <v>930</v>
      </c>
      <c r="R22" s="60">
        <v>5631</v>
      </c>
      <c r="S22" s="60">
        <v>1059</v>
      </c>
      <c r="T22" s="159">
        <v>18221</v>
      </c>
      <c r="U22" s="60">
        <v>4816</v>
      </c>
      <c r="V22" s="60">
        <v>24096</v>
      </c>
      <c r="W22" s="60">
        <v>51876</v>
      </c>
      <c r="X22" s="60">
        <v>400000</v>
      </c>
      <c r="Y22" s="60">
        <v>-348124</v>
      </c>
      <c r="Z22" s="140">
        <v>-87.03</v>
      </c>
      <c r="AA22" s="62">
        <v>400000</v>
      </c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/>
      <c r="D26" s="155"/>
      <c r="E26" s="59">
        <v>-580121000</v>
      </c>
      <c r="F26" s="60">
        <v>-622798089</v>
      </c>
      <c r="G26" s="60">
        <v>-5366149</v>
      </c>
      <c r="H26" s="60">
        <v>-15024352</v>
      </c>
      <c r="I26" s="60">
        <v>-29542280</v>
      </c>
      <c r="J26" s="60">
        <v>-49932781</v>
      </c>
      <c r="K26" s="60">
        <v>-28880472</v>
      </c>
      <c r="L26" s="60">
        <v>-31444520</v>
      </c>
      <c r="M26" s="60">
        <v>-49119018</v>
      </c>
      <c r="N26" s="60">
        <v>-109444010</v>
      </c>
      <c r="O26" s="60">
        <v>-41168071</v>
      </c>
      <c r="P26" s="60">
        <v>-59394644</v>
      </c>
      <c r="Q26" s="60">
        <v>-59010954</v>
      </c>
      <c r="R26" s="60">
        <v>-159573669</v>
      </c>
      <c r="S26" s="60">
        <v>-49739805</v>
      </c>
      <c r="T26" s="60">
        <v>-57424447</v>
      </c>
      <c r="U26" s="60">
        <v>-118693460</v>
      </c>
      <c r="V26" s="60">
        <v>-225857712</v>
      </c>
      <c r="W26" s="60">
        <v>-544808172</v>
      </c>
      <c r="X26" s="60">
        <v>-622798089</v>
      </c>
      <c r="Y26" s="60">
        <v>77989917</v>
      </c>
      <c r="Z26" s="140">
        <v>-12.52</v>
      </c>
      <c r="AA26" s="62">
        <v>-622798089</v>
      </c>
    </row>
    <row r="27" spans="1:27" ht="13.5">
      <c r="A27" s="250" t="s">
        <v>192</v>
      </c>
      <c r="B27" s="251"/>
      <c r="C27" s="168">
        <f aca="true" t="shared" si="1" ref="C27:Y27">SUM(C21:C26)</f>
        <v>-524621131</v>
      </c>
      <c r="D27" s="168">
        <f>SUM(D21:D26)</f>
        <v>0</v>
      </c>
      <c r="E27" s="72">
        <f t="shared" si="1"/>
        <v>-558581002</v>
      </c>
      <c r="F27" s="73">
        <f t="shared" si="1"/>
        <v>-601258089</v>
      </c>
      <c r="G27" s="73">
        <f t="shared" si="1"/>
        <v>-5363715</v>
      </c>
      <c r="H27" s="73">
        <f t="shared" si="1"/>
        <v>-15019351</v>
      </c>
      <c r="I27" s="73">
        <f t="shared" si="1"/>
        <v>-29538234</v>
      </c>
      <c r="J27" s="73">
        <f t="shared" si="1"/>
        <v>-49921300</v>
      </c>
      <c r="K27" s="73">
        <f t="shared" si="1"/>
        <v>-28872248</v>
      </c>
      <c r="L27" s="73">
        <f t="shared" si="1"/>
        <v>-31442505</v>
      </c>
      <c r="M27" s="73">
        <f t="shared" si="1"/>
        <v>-49118589</v>
      </c>
      <c r="N27" s="73">
        <f t="shared" si="1"/>
        <v>-109433342</v>
      </c>
      <c r="O27" s="73">
        <f t="shared" si="1"/>
        <v>-41165443</v>
      </c>
      <c r="P27" s="73">
        <f t="shared" si="1"/>
        <v>-59392571</v>
      </c>
      <c r="Q27" s="73">
        <f t="shared" si="1"/>
        <v>-59010024</v>
      </c>
      <c r="R27" s="73">
        <f t="shared" si="1"/>
        <v>-159568038</v>
      </c>
      <c r="S27" s="73">
        <f t="shared" si="1"/>
        <v>-49738746</v>
      </c>
      <c r="T27" s="73">
        <f t="shared" si="1"/>
        <v>-57406226</v>
      </c>
      <c r="U27" s="73">
        <f t="shared" si="1"/>
        <v>-118688644</v>
      </c>
      <c r="V27" s="73">
        <f t="shared" si="1"/>
        <v>-225833616</v>
      </c>
      <c r="W27" s="73">
        <f t="shared" si="1"/>
        <v>-544756296</v>
      </c>
      <c r="X27" s="73">
        <f t="shared" si="1"/>
        <v>-601258089</v>
      </c>
      <c r="Y27" s="73">
        <f t="shared" si="1"/>
        <v>56501793</v>
      </c>
      <c r="Z27" s="170">
        <f>+IF(X27&lt;&gt;0,+(Y27/X27)*100,0)</f>
        <v>-9.397261181795095</v>
      </c>
      <c r="AA27" s="74">
        <f>SUM(AA21:AA26)</f>
        <v>-601258089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>
        <v>-60103363</v>
      </c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>
        <v>39489629</v>
      </c>
      <c r="Q32" s="60"/>
      <c r="R32" s="60">
        <v>39489629</v>
      </c>
      <c r="S32" s="60">
        <v>3310371</v>
      </c>
      <c r="T32" s="60"/>
      <c r="U32" s="60"/>
      <c r="V32" s="60">
        <v>3310371</v>
      </c>
      <c r="W32" s="60">
        <v>42800000</v>
      </c>
      <c r="X32" s="60"/>
      <c r="Y32" s="60">
        <v>42800000</v>
      </c>
      <c r="Z32" s="140"/>
      <c r="AA32" s="62"/>
    </row>
    <row r="33" spans="1:27" ht="13.5">
      <c r="A33" s="249" t="s">
        <v>196</v>
      </c>
      <c r="B33" s="182"/>
      <c r="C33" s="155">
        <v>8893045</v>
      </c>
      <c r="D33" s="155"/>
      <c r="E33" s="59">
        <v>2000004</v>
      </c>
      <c r="F33" s="60">
        <v>2000001</v>
      </c>
      <c r="G33" s="60">
        <v>452038</v>
      </c>
      <c r="H33" s="159">
        <v>275404</v>
      </c>
      <c r="I33" s="159">
        <v>405229</v>
      </c>
      <c r="J33" s="159">
        <v>1132671</v>
      </c>
      <c r="K33" s="60">
        <v>344625</v>
      </c>
      <c r="L33" s="60">
        <v>255009</v>
      </c>
      <c r="M33" s="60">
        <v>243560</v>
      </c>
      <c r="N33" s="60">
        <v>843194</v>
      </c>
      <c r="O33" s="159">
        <v>269204</v>
      </c>
      <c r="P33" s="159">
        <v>391737</v>
      </c>
      <c r="Q33" s="159">
        <v>523420</v>
      </c>
      <c r="R33" s="60">
        <v>1184361</v>
      </c>
      <c r="S33" s="60">
        <v>326684</v>
      </c>
      <c r="T33" s="60">
        <v>413257</v>
      </c>
      <c r="U33" s="60">
        <v>316713</v>
      </c>
      <c r="V33" s="159">
        <v>1056654</v>
      </c>
      <c r="W33" s="159">
        <v>4216880</v>
      </c>
      <c r="X33" s="159">
        <v>2000001</v>
      </c>
      <c r="Y33" s="60">
        <v>2216879</v>
      </c>
      <c r="Z33" s="140">
        <v>110.84</v>
      </c>
      <c r="AA33" s="62">
        <v>2000001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>
        <v>-58100000</v>
      </c>
      <c r="F35" s="60">
        <v>-58100000</v>
      </c>
      <c r="G35" s="60"/>
      <c r="H35" s="60"/>
      <c r="I35" s="60"/>
      <c r="J35" s="60"/>
      <c r="K35" s="60"/>
      <c r="L35" s="60"/>
      <c r="M35" s="60">
        <v>-18538260</v>
      </c>
      <c r="N35" s="60">
        <v>-18538260</v>
      </c>
      <c r="O35" s="60"/>
      <c r="P35" s="60"/>
      <c r="Q35" s="60"/>
      <c r="R35" s="60"/>
      <c r="S35" s="60"/>
      <c r="T35" s="60"/>
      <c r="U35" s="60">
        <v>-18697928</v>
      </c>
      <c r="V35" s="60">
        <v>-18697928</v>
      </c>
      <c r="W35" s="60">
        <v>-37236188</v>
      </c>
      <c r="X35" s="60">
        <v>-58100000</v>
      </c>
      <c r="Y35" s="60">
        <v>20863812</v>
      </c>
      <c r="Z35" s="140">
        <v>-35.91</v>
      </c>
      <c r="AA35" s="62">
        <v>-58100000</v>
      </c>
    </row>
    <row r="36" spans="1:27" ht="13.5">
      <c r="A36" s="250" t="s">
        <v>198</v>
      </c>
      <c r="B36" s="251"/>
      <c r="C36" s="168">
        <f aca="true" t="shared" si="2" ref="C36:Y36">SUM(C31:C35)</f>
        <v>-51210318</v>
      </c>
      <c r="D36" s="168">
        <f>SUM(D31:D35)</f>
        <v>0</v>
      </c>
      <c r="E36" s="72">
        <f t="shared" si="2"/>
        <v>-56099996</v>
      </c>
      <c r="F36" s="73">
        <f t="shared" si="2"/>
        <v>-56099999</v>
      </c>
      <c r="G36" s="73">
        <f t="shared" si="2"/>
        <v>452038</v>
      </c>
      <c r="H36" s="73">
        <f t="shared" si="2"/>
        <v>275404</v>
      </c>
      <c r="I36" s="73">
        <f t="shared" si="2"/>
        <v>405229</v>
      </c>
      <c r="J36" s="73">
        <f t="shared" si="2"/>
        <v>1132671</v>
      </c>
      <c r="K36" s="73">
        <f t="shared" si="2"/>
        <v>344625</v>
      </c>
      <c r="L36" s="73">
        <f t="shared" si="2"/>
        <v>255009</v>
      </c>
      <c r="M36" s="73">
        <f t="shared" si="2"/>
        <v>-18294700</v>
      </c>
      <c r="N36" s="73">
        <f t="shared" si="2"/>
        <v>-17695066</v>
      </c>
      <c r="O36" s="73">
        <f t="shared" si="2"/>
        <v>269204</v>
      </c>
      <c r="P36" s="73">
        <f t="shared" si="2"/>
        <v>39881366</v>
      </c>
      <c r="Q36" s="73">
        <f t="shared" si="2"/>
        <v>523420</v>
      </c>
      <c r="R36" s="73">
        <f t="shared" si="2"/>
        <v>40673990</v>
      </c>
      <c r="S36" s="73">
        <f t="shared" si="2"/>
        <v>3637055</v>
      </c>
      <c r="T36" s="73">
        <f t="shared" si="2"/>
        <v>413257</v>
      </c>
      <c r="U36" s="73">
        <f t="shared" si="2"/>
        <v>-18381215</v>
      </c>
      <c r="V36" s="73">
        <f t="shared" si="2"/>
        <v>-14330903</v>
      </c>
      <c r="W36" s="73">
        <f t="shared" si="2"/>
        <v>9780692</v>
      </c>
      <c r="X36" s="73">
        <f t="shared" si="2"/>
        <v>-56099999</v>
      </c>
      <c r="Y36" s="73">
        <f t="shared" si="2"/>
        <v>65880691</v>
      </c>
      <c r="Z36" s="170">
        <f>+IF(X36&lt;&gt;0,+(Y36/X36)*100,0)</f>
        <v>-117.43438890257379</v>
      </c>
      <c r="AA36" s="74">
        <f>SUM(AA31:AA35)</f>
        <v>-56099999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-99426997</v>
      </c>
      <c r="D38" s="153">
        <f>+D17+D27+D36</f>
        <v>0</v>
      </c>
      <c r="E38" s="99">
        <f t="shared" si="3"/>
        <v>78261160</v>
      </c>
      <c r="F38" s="100">
        <f t="shared" si="3"/>
        <v>-180087942</v>
      </c>
      <c r="G38" s="100">
        <f t="shared" si="3"/>
        <v>133467832</v>
      </c>
      <c r="H38" s="100">
        <f t="shared" si="3"/>
        <v>-84932214</v>
      </c>
      <c r="I38" s="100">
        <f t="shared" si="3"/>
        <v>-59017905</v>
      </c>
      <c r="J38" s="100">
        <f t="shared" si="3"/>
        <v>-10482287</v>
      </c>
      <c r="K38" s="100">
        <f t="shared" si="3"/>
        <v>100313598</v>
      </c>
      <c r="L38" s="100">
        <f t="shared" si="3"/>
        <v>-80812494</v>
      </c>
      <c r="M38" s="100">
        <f t="shared" si="3"/>
        <v>-56388477</v>
      </c>
      <c r="N38" s="100">
        <f t="shared" si="3"/>
        <v>-36887373</v>
      </c>
      <c r="O38" s="100">
        <f t="shared" si="3"/>
        <v>-43205277</v>
      </c>
      <c r="P38" s="100">
        <f t="shared" si="3"/>
        <v>-42040833</v>
      </c>
      <c r="Q38" s="100">
        <f t="shared" si="3"/>
        <v>228495247</v>
      </c>
      <c r="R38" s="100">
        <f t="shared" si="3"/>
        <v>143249137</v>
      </c>
      <c r="S38" s="100">
        <f t="shared" si="3"/>
        <v>-96259793</v>
      </c>
      <c r="T38" s="100">
        <f t="shared" si="3"/>
        <v>-117584815</v>
      </c>
      <c r="U38" s="100">
        <f t="shared" si="3"/>
        <v>-88671011</v>
      </c>
      <c r="V38" s="100">
        <f t="shared" si="3"/>
        <v>-302515619</v>
      </c>
      <c r="W38" s="100">
        <f t="shared" si="3"/>
        <v>-206636142</v>
      </c>
      <c r="X38" s="100">
        <f t="shared" si="3"/>
        <v>-180087942</v>
      </c>
      <c r="Y38" s="100">
        <f t="shared" si="3"/>
        <v>-26548200</v>
      </c>
      <c r="Z38" s="137">
        <f>+IF(X38&lt;&gt;0,+(Y38/X38)*100,0)</f>
        <v>14.741797649061924</v>
      </c>
      <c r="AA38" s="102">
        <f>+AA17+AA27+AA36</f>
        <v>-180087942</v>
      </c>
    </row>
    <row r="39" spans="1:27" ht="13.5">
      <c r="A39" s="249" t="s">
        <v>200</v>
      </c>
      <c r="B39" s="182"/>
      <c r="C39" s="153">
        <v>423819747</v>
      </c>
      <c r="D39" s="153"/>
      <c r="E39" s="99">
        <v>236990405</v>
      </c>
      <c r="F39" s="100">
        <v>322963447</v>
      </c>
      <c r="G39" s="100">
        <v>292836032</v>
      </c>
      <c r="H39" s="100">
        <v>426303864</v>
      </c>
      <c r="I39" s="100">
        <v>341371650</v>
      </c>
      <c r="J39" s="100">
        <v>292836032</v>
      </c>
      <c r="K39" s="100">
        <v>282353745</v>
      </c>
      <c r="L39" s="100">
        <v>382667343</v>
      </c>
      <c r="M39" s="100">
        <v>301854849</v>
      </c>
      <c r="N39" s="100">
        <v>282353745</v>
      </c>
      <c r="O39" s="100">
        <v>245466372</v>
      </c>
      <c r="P39" s="100">
        <v>202261095</v>
      </c>
      <c r="Q39" s="100">
        <v>160220262</v>
      </c>
      <c r="R39" s="100">
        <v>245466372</v>
      </c>
      <c r="S39" s="100">
        <v>388715509</v>
      </c>
      <c r="T39" s="100">
        <v>292455716</v>
      </c>
      <c r="U39" s="100">
        <v>174870901</v>
      </c>
      <c r="V39" s="100">
        <v>388715509</v>
      </c>
      <c r="W39" s="100">
        <v>292836032</v>
      </c>
      <c r="X39" s="100">
        <v>322963447</v>
      </c>
      <c r="Y39" s="100">
        <v>-30127415</v>
      </c>
      <c r="Z39" s="137">
        <v>-9.33</v>
      </c>
      <c r="AA39" s="102">
        <v>322963447</v>
      </c>
    </row>
    <row r="40" spans="1:27" ht="13.5">
      <c r="A40" s="269" t="s">
        <v>201</v>
      </c>
      <c r="B40" s="256"/>
      <c r="C40" s="257">
        <v>324392751</v>
      </c>
      <c r="D40" s="257"/>
      <c r="E40" s="258">
        <v>315251563</v>
      </c>
      <c r="F40" s="259">
        <v>142875505</v>
      </c>
      <c r="G40" s="259">
        <v>426303864</v>
      </c>
      <c r="H40" s="259">
        <v>341371650</v>
      </c>
      <c r="I40" s="259">
        <v>282353745</v>
      </c>
      <c r="J40" s="259">
        <v>282353745</v>
      </c>
      <c r="K40" s="259">
        <v>382667343</v>
      </c>
      <c r="L40" s="259">
        <v>301854849</v>
      </c>
      <c r="M40" s="259">
        <v>245466372</v>
      </c>
      <c r="N40" s="259">
        <v>245466372</v>
      </c>
      <c r="O40" s="259">
        <v>202261095</v>
      </c>
      <c r="P40" s="259">
        <v>160220262</v>
      </c>
      <c r="Q40" s="259">
        <v>388715509</v>
      </c>
      <c r="R40" s="259">
        <v>202261095</v>
      </c>
      <c r="S40" s="259">
        <v>292455716</v>
      </c>
      <c r="T40" s="259">
        <v>174870901</v>
      </c>
      <c r="U40" s="259">
        <v>86199890</v>
      </c>
      <c r="V40" s="259">
        <v>86199890</v>
      </c>
      <c r="W40" s="259">
        <v>86199890</v>
      </c>
      <c r="X40" s="259">
        <v>142875505</v>
      </c>
      <c r="Y40" s="259">
        <v>-56675615</v>
      </c>
      <c r="Z40" s="260">
        <v>-39.67</v>
      </c>
      <c r="AA40" s="261">
        <v>142875505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609048378</v>
      </c>
      <c r="D5" s="200">
        <f t="shared" si="0"/>
        <v>0</v>
      </c>
      <c r="E5" s="106">
        <f t="shared" si="0"/>
        <v>426128000</v>
      </c>
      <c r="F5" s="106">
        <f t="shared" si="0"/>
        <v>492410842</v>
      </c>
      <c r="G5" s="106">
        <f t="shared" si="0"/>
        <v>5366150</v>
      </c>
      <c r="H5" s="106">
        <f t="shared" si="0"/>
        <v>15024353</v>
      </c>
      <c r="I5" s="106">
        <f t="shared" si="0"/>
        <v>29542280</v>
      </c>
      <c r="J5" s="106">
        <f t="shared" si="0"/>
        <v>49932783</v>
      </c>
      <c r="K5" s="106">
        <f t="shared" si="0"/>
        <v>26658732</v>
      </c>
      <c r="L5" s="106">
        <f t="shared" si="0"/>
        <v>23716199</v>
      </c>
      <c r="M5" s="106">
        <f t="shared" si="0"/>
        <v>42371958</v>
      </c>
      <c r="N5" s="106">
        <f t="shared" si="0"/>
        <v>92746889</v>
      </c>
      <c r="O5" s="106">
        <f t="shared" si="0"/>
        <v>37280572</v>
      </c>
      <c r="P5" s="106">
        <f t="shared" si="0"/>
        <v>50002614</v>
      </c>
      <c r="Q5" s="106">
        <f t="shared" si="0"/>
        <v>40384965</v>
      </c>
      <c r="R5" s="106">
        <f t="shared" si="0"/>
        <v>127668151</v>
      </c>
      <c r="S5" s="106">
        <f t="shared" si="0"/>
        <v>39641451</v>
      </c>
      <c r="T5" s="106">
        <f t="shared" si="0"/>
        <v>42011573</v>
      </c>
      <c r="U5" s="106">
        <f t="shared" si="0"/>
        <v>91229119</v>
      </c>
      <c r="V5" s="106">
        <f t="shared" si="0"/>
        <v>172882143</v>
      </c>
      <c r="W5" s="106">
        <f t="shared" si="0"/>
        <v>443229966</v>
      </c>
      <c r="X5" s="106">
        <f t="shared" si="0"/>
        <v>492410842</v>
      </c>
      <c r="Y5" s="106">
        <f t="shared" si="0"/>
        <v>-49180876</v>
      </c>
      <c r="Z5" s="201">
        <f>+IF(X5&lt;&gt;0,+(Y5/X5)*100,0)</f>
        <v>-9.987772771258355</v>
      </c>
      <c r="AA5" s="199">
        <f>SUM(AA11:AA18)</f>
        <v>492410842</v>
      </c>
    </row>
    <row r="6" spans="1:27" ht="13.5">
      <c r="A6" s="291" t="s">
        <v>205</v>
      </c>
      <c r="B6" s="142"/>
      <c r="C6" s="62">
        <v>397956245</v>
      </c>
      <c r="D6" s="156"/>
      <c r="E6" s="60">
        <v>23956000</v>
      </c>
      <c r="F6" s="60">
        <v>39650701</v>
      </c>
      <c r="G6" s="60">
        <v>139081</v>
      </c>
      <c r="H6" s="60">
        <v>2446355</v>
      </c>
      <c r="I6" s="60">
        <v>15893534</v>
      </c>
      <c r="J6" s="60">
        <v>18478970</v>
      </c>
      <c r="K6" s="60">
        <v>545943</v>
      </c>
      <c r="L6" s="60">
        <v>3344155</v>
      </c>
      <c r="M6" s="60">
        <v>1919249</v>
      </c>
      <c r="N6" s="60">
        <v>5809347</v>
      </c>
      <c r="O6" s="60">
        <v>334672</v>
      </c>
      <c r="P6" s="60">
        <v>22088953</v>
      </c>
      <c r="Q6" s="60">
        <v>1596326</v>
      </c>
      <c r="R6" s="60">
        <v>24019951</v>
      </c>
      <c r="S6" s="60">
        <v>1613548</v>
      </c>
      <c r="T6" s="60">
        <v>2877959</v>
      </c>
      <c r="U6" s="60">
        <v>3427675</v>
      </c>
      <c r="V6" s="60">
        <v>7919182</v>
      </c>
      <c r="W6" s="60">
        <v>56227450</v>
      </c>
      <c r="X6" s="60">
        <v>39650701</v>
      </c>
      <c r="Y6" s="60">
        <v>16576749</v>
      </c>
      <c r="Z6" s="140">
        <v>41.81</v>
      </c>
      <c r="AA6" s="155">
        <v>39650701</v>
      </c>
    </row>
    <row r="7" spans="1:27" ht="13.5">
      <c r="A7" s="291" t="s">
        <v>206</v>
      </c>
      <c r="B7" s="142"/>
      <c r="C7" s="62"/>
      <c r="D7" s="156"/>
      <c r="E7" s="60">
        <v>6800000</v>
      </c>
      <c r="F7" s="60">
        <v>6750000</v>
      </c>
      <c r="G7" s="60"/>
      <c r="H7" s="60"/>
      <c r="I7" s="60"/>
      <c r="J7" s="60"/>
      <c r="K7" s="60">
        <v>235316</v>
      </c>
      <c r="L7" s="60">
        <v>2529598</v>
      </c>
      <c r="M7" s="60">
        <v>1195783</v>
      </c>
      <c r="N7" s="60">
        <v>3960697</v>
      </c>
      <c r="O7" s="60">
        <v>1721643</v>
      </c>
      <c r="P7" s="60"/>
      <c r="Q7" s="60">
        <v>40700</v>
      </c>
      <c r="R7" s="60">
        <v>1762343</v>
      </c>
      <c r="S7" s="60"/>
      <c r="T7" s="60">
        <v>15714122</v>
      </c>
      <c r="U7" s="60">
        <v>2667425</v>
      </c>
      <c r="V7" s="60">
        <v>18381547</v>
      </c>
      <c r="W7" s="60">
        <v>24104587</v>
      </c>
      <c r="X7" s="60">
        <v>6750000</v>
      </c>
      <c r="Y7" s="60">
        <v>17354587</v>
      </c>
      <c r="Z7" s="140">
        <v>257.1</v>
      </c>
      <c r="AA7" s="155">
        <v>6750000</v>
      </c>
    </row>
    <row r="8" spans="1:27" ht="13.5">
      <c r="A8" s="291" t="s">
        <v>207</v>
      </c>
      <c r="B8" s="142"/>
      <c r="C8" s="62">
        <v>130153882</v>
      </c>
      <c r="D8" s="156"/>
      <c r="E8" s="60">
        <v>162500000</v>
      </c>
      <c r="F8" s="60">
        <v>181555615</v>
      </c>
      <c r="G8" s="60">
        <v>3783690</v>
      </c>
      <c r="H8" s="60">
        <v>8638398</v>
      </c>
      <c r="I8" s="60">
        <v>8604523</v>
      </c>
      <c r="J8" s="60">
        <v>21026611</v>
      </c>
      <c r="K8" s="60"/>
      <c r="L8" s="60"/>
      <c r="M8" s="60"/>
      <c r="N8" s="60"/>
      <c r="O8" s="60"/>
      <c r="P8" s="60">
        <v>22188147</v>
      </c>
      <c r="Q8" s="60">
        <v>14281120</v>
      </c>
      <c r="R8" s="60">
        <v>36469267</v>
      </c>
      <c r="S8" s="60">
        <v>13096133</v>
      </c>
      <c r="T8" s="60"/>
      <c r="U8" s="60">
        <v>32532351</v>
      </c>
      <c r="V8" s="60">
        <v>45628484</v>
      </c>
      <c r="W8" s="60">
        <v>103124362</v>
      </c>
      <c r="X8" s="60">
        <v>181555615</v>
      </c>
      <c r="Y8" s="60">
        <v>-78431253</v>
      </c>
      <c r="Z8" s="140">
        <v>-43.2</v>
      </c>
      <c r="AA8" s="155">
        <v>181555615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>
        <v>5643529</v>
      </c>
      <c r="L9" s="60">
        <v>7537761</v>
      </c>
      <c r="M9" s="60">
        <v>8269400</v>
      </c>
      <c r="N9" s="60">
        <v>21450690</v>
      </c>
      <c r="O9" s="60">
        <v>875260</v>
      </c>
      <c r="P9" s="60">
        <v>748078</v>
      </c>
      <c r="Q9" s="60"/>
      <c r="R9" s="60">
        <v>1623338</v>
      </c>
      <c r="S9" s="60"/>
      <c r="T9" s="60"/>
      <c r="U9" s="60"/>
      <c r="V9" s="60"/>
      <c r="W9" s="60">
        <v>23074028</v>
      </c>
      <c r="X9" s="60"/>
      <c r="Y9" s="60">
        <v>23074028</v>
      </c>
      <c r="Z9" s="140"/>
      <c r="AA9" s="155"/>
    </row>
    <row r="10" spans="1:27" ht="13.5">
      <c r="A10" s="291" t="s">
        <v>209</v>
      </c>
      <c r="B10" s="142"/>
      <c r="C10" s="62">
        <v>4574916</v>
      </c>
      <c r="D10" s="156"/>
      <c r="E10" s="60">
        <v>169689000</v>
      </c>
      <c r="F10" s="60">
        <v>197336666</v>
      </c>
      <c r="G10" s="60">
        <v>1608379</v>
      </c>
      <c r="H10" s="60">
        <v>1927688</v>
      </c>
      <c r="I10" s="60">
        <v>339140</v>
      </c>
      <c r="J10" s="60">
        <v>3875207</v>
      </c>
      <c r="K10" s="60"/>
      <c r="L10" s="60">
        <v>1387405</v>
      </c>
      <c r="M10" s="60">
        <v>15553952</v>
      </c>
      <c r="N10" s="60">
        <v>16941357</v>
      </c>
      <c r="O10" s="60"/>
      <c r="P10" s="60"/>
      <c r="Q10" s="60">
        <v>21049352</v>
      </c>
      <c r="R10" s="60">
        <v>21049352</v>
      </c>
      <c r="S10" s="60">
        <v>18943894</v>
      </c>
      <c r="T10" s="60"/>
      <c r="U10" s="60">
        <v>37687965</v>
      </c>
      <c r="V10" s="60">
        <v>56631859</v>
      </c>
      <c r="W10" s="60">
        <v>98497775</v>
      </c>
      <c r="X10" s="60">
        <v>197336666</v>
      </c>
      <c r="Y10" s="60">
        <v>-98838891</v>
      </c>
      <c r="Z10" s="140">
        <v>-50.09</v>
      </c>
      <c r="AA10" s="155">
        <v>197336666</v>
      </c>
    </row>
    <row r="11" spans="1:27" ht="13.5">
      <c r="A11" s="292" t="s">
        <v>210</v>
      </c>
      <c r="B11" s="142"/>
      <c r="C11" s="293">
        <f aca="true" t="shared" si="1" ref="C11:Y11">SUM(C6:C10)</f>
        <v>532685043</v>
      </c>
      <c r="D11" s="294">
        <f t="shared" si="1"/>
        <v>0</v>
      </c>
      <c r="E11" s="295">
        <f t="shared" si="1"/>
        <v>362945000</v>
      </c>
      <c r="F11" s="295">
        <f t="shared" si="1"/>
        <v>425292982</v>
      </c>
      <c r="G11" s="295">
        <f t="shared" si="1"/>
        <v>5531150</v>
      </c>
      <c r="H11" s="295">
        <f t="shared" si="1"/>
        <v>13012441</v>
      </c>
      <c r="I11" s="295">
        <f t="shared" si="1"/>
        <v>24837197</v>
      </c>
      <c r="J11" s="295">
        <f t="shared" si="1"/>
        <v>43380788</v>
      </c>
      <c r="K11" s="295">
        <f t="shared" si="1"/>
        <v>6424788</v>
      </c>
      <c r="L11" s="295">
        <f t="shared" si="1"/>
        <v>14798919</v>
      </c>
      <c r="M11" s="295">
        <f t="shared" si="1"/>
        <v>26938384</v>
      </c>
      <c r="N11" s="295">
        <f t="shared" si="1"/>
        <v>48162091</v>
      </c>
      <c r="O11" s="295">
        <f t="shared" si="1"/>
        <v>2931575</v>
      </c>
      <c r="P11" s="295">
        <f t="shared" si="1"/>
        <v>45025178</v>
      </c>
      <c r="Q11" s="295">
        <f t="shared" si="1"/>
        <v>36967498</v>
      </c>
      <c r="R11" s="295">
        <f t="shared" si="1"/>
        <v>84924251</v>
      </c>
      <c r="S11" s="295">
        <f t="shared" si="1"/>
        <v>33653575</v>
      </c>
      <c r="T11" s="295">
        <f t="shared" si="1"/>
        <v>18592081</v>
      </c>
      <c r="U11" s="295">
        <f t="shared" si="1"/>
        <v>76315416</v>
      </c>
      <c r="V11" s="295">
        <f t="shared" si="1"/>
        <v>128561072</v>
      </c>
      <c r="W11" s="295">
        <f t="shared" si="1"/>
        <v>305028202</v>
      </c>
      <c r="X11" s="295">
        <f t="shared" si="1"/>
        <v>425292982</v>
      </c>
      <c r="Y11" s="295">
        <f t="shared" si="1"/>
        <v>-120264780</v>
      </c>
      <c r="Z11" s="296">
        <f>+IF(X11&lt;&gt;0,+(Y11/X11)*100,0)</f>
        <v>-28.278101236102692</v>
      </c>
      <c r="AA11" s="297">
        <f>SUM(AA6:AA10)</f>
        <v>425292982</v>
      </c>
    </row>
    <row r="12" spans="1:27" ht="13.5">
      <c r="A12" s="298" t="s">
        <v>211</v>
      </c>
      <c r="B12" s="136"/>
      <c r="C12" s="62">
        <v>38426577</v>
      </c>
      <c r="D12" s="156"/>
      <c r="E12" s="60">
        <v>46983000</v>
      </c>
      <c r="F12" s="60">
        <v>50386350</v>
      </c>
      <c r="G12" s="60">
        <v>-165000</v>
      </c>
      <c r="H12" s="60">
        <v>1268159</v>
      </c>
      <c r="I12" s="60">
        <v>3567202</v>
      </c>
      <c r="J12" s="60">
        <v>4670361</v>
      </c>
      <c r="K12" s="60">
        <v>13793853</v>
      </c>
      <c r="L12" s="60">
        <v>6250143</v>
      </c>
      <c r="M12" s="60">
        <v>6678592</v>
      </c>
      <c r="N12" s="60">
        <v>26722588</v>
      </c>
      <c r="O12" s="60">
        <v>32182895</v>
      </c>
      <c r="P12" s="60">
        <v>4968236</v>
      </c>
      <c r="Q12" s="60">
        <v>2408700</v>
      </c>
      <c r="R12" s="60">
        <v>39559831</v>
      </c>
      <c r="S12" s="60">
        <v>4250875</v>
      </c>
      <c r="T12" s="60">
        <v>22062483</v>
      </c>
      <c r="U12" s="60">
        <v>10198765</v>
      </c>
      <c r="V12" s="60">
        <v>36512123</v>
      </c>
      <c r="W12" s="60">
        <v>107464903</v>
      </c>
      <c r="X12" s="60">
        <v>50386350</v>
      </c>
      <c r="Y12" s="60">
        <v>57078553</v>
      </c>
      <c r="Z12" s="140">
        <v>113.28</v>
      </c>
      <c r="AA12" s="155">
        <v>50386350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37936758</v>
      </c>
      <c r="D15" s="156"/>
      <c r="E15" s="60">
        <v>13200000</v>
      </c>
      <c r="F15" s="60">
        <v>16731510</v>
      </c>
      <c r="G15" s="60"/>
      <c r="H15" s="60">
        <v>743753</v>
      </c>
      <c r="I15" s="60">
        <v>1137881</v>
      </c>
      <c r="J15" s="60">
        <v>1881634</v>
      </c>
      <c r="K15" s="60">
        <v>6440091</v>
      </c>
      <c r="L15" s="60">
        <v>2667137</v>
      </c>
      <c r="M15" s="60">
        <v>8754982</v>
      </c>
      <c r="N15" s="60">
        <v>17862210</v>
      </c>
      <c r="O15" s="60">
        <v>2166102</v>
      </c>
      <c r="P15" s="60">
        <v>9200</v>
      </c>
      <c r="Q15" s="60">
        <v>1008767</v>
      </c>
      <c r="R15" s="60">
        <v>3184069</v>
      </c>
      <c r="S15" s="60">
        <v>1737001</v>
      </c>
      <c r="T15" s="60">
        <v>1357009</v>
      </c>
      <c r="U15" s="60">
        <v>4714938</v>
      </c>
      <c r="V15" s="60">
        <v>7808948</v>
      </c>
      <c r="W15" s="60">
        <v>30736861</v>
      </c>
      <c r="X15" s="60">
        <v>16731510</v>
      </c>
      <c r="Y15" s="60">
        <v>14005351</v>
      </c>
      <c r="Z15" s="140">
        <v>83.71</v>
      </c>
      <c r="AA15" s="155">
        <v>16731510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>
        <v>3000000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153993000</v>
      </c>
      <c r="F20" s="100">
        <f t="shared" si="2"/>
        <v>133874494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2221740</v>
      </c>
      <c r="L20" s="100">
        <f t="shared" si="2"/>
        <v>7728320</v>
      </c>
      <c r="M20" s="100">
        <f t="shared" si="2"/>
        <v>6747063</v>
      </c>
      <c r="N20" s="100">
        <f t="shared" si="2"/>
        <v>16697123</v>
      </c>
      <c r="O20" s="100">
        <f t="shared" si="2"/>
        <v>3887485</v>
      </c>
      <c r="P20" s="100">
        <f t="shared" si="2"/>
        <v>9392030</v>
      </c>
      <c r="Q20" s="100">
        <f t="shared" si="2"/>
        <v>18625987</v>
      </c>
      <c r="R20" s="100">
        <f t="shared" si="2"/>
        <v>31905502</v>
      </c>
      <c r="S20" s="100">
        <f t="shared" si="2"/>
        <v>10098353</v>
      </c>
      <c r="T20" s="100">
        <f t="shared" si="2"/>
        <v>15412874</v>
      </c>
      <c r="U20" s="100">
        <f t="shared" si="2"/>
        <v>29042510</v>
      </c>
      <c r="V20" s="100">
        <f t="shared" si="2"/>
        <v>54553737</v>
      </c>
      <c r="W20" s="100">
        <f t="shared" si="2"/>
        <v>103156362</v>
      </c>
      <c r="X20" s="100">
        <f t="shared" si="2"/>
        <v>133874494</v>
      </c>
      <c r="Y20" s="100">
        <f t="shared" si="2"/>
        <v>-30718132</v>
      </c>
      <c r="Z20" s="137">
        <f>+IF(X20&lt;&gt;0,+(Y20/X20)*100,0)</f>
        <v>-22.945470105754424</v>
      </c>
      <c r="AA20" s="153">
        <f>SUM(AA26:AA33)</f>
        <v>133874494</v>
      </c>
    </row>
    <row r="21" spans="1:27" ht="13.5">
      <c r="A21" s="291" t="s">
        <v>205</v>
      </c>
      <c r="B21" s="142"/>
      <c r="C21" s="62"/>
      <c r="D21" s="156"/>
      <c r="E21" s="60">
        <v>98993000</v>
      </c>
      <c r="F21" s="60">
        <v>80799494</v>
      </c>
      <c r="G21" s="60"/>
      <c r="H21" s="60"/>
      <c r="I21" s="60"/>
      <c r="J21" s="60"/>
      <c r="K21" s="60">
        <v>1679559</v>
      </c>
      <c r="L21" s="60">
        <v>3933265</v>
      </c>
      <c r="M21" s="60">
        <v>4155894</v>
      </c>
      <c r="N21" s="60">
        <v>9768718</v>
      </c>
      <c r="O21" s="60">
        <v>3097504</v>
      </c>
      <c r="P21" s="60">
        <v>6352996</v>
      </c>
      <c r="Q21" s="60">
        <v>10333134</v>
      </c>
      <c r="R21" s="60">
        <v>19783634</v>
      </c>
      <c r="S21" s="60">
        <v>8211231</v>
      </c>
      <c r="T21" s="60">
        <v>6121095</v>
      </c>
      <c r="U21" s="60">
        <v>14944026</v>
      </c>
      <c r="V21" s="60">
        <v>29276352</v>
      </c>
      <c r="W21" s="60">
        <v>58828704</v>
      </c>
      <c r="X21" s="60">
        <v>80799494</v>
      </c>
      <c r="Y21" s="60">
        <v>-21970790</v>
      </c>
      <c r="Z21" s="140">
        <v>-27.19</v>
      </c>
      <c r="AA21" s="155">
        <v>80799494</v>
      </c>
    </row>
    <row r="22" spans="1:27" ht="13.5">
      <c r="A22" s="291" t="s">
        <v>206</v>
      </c>
      <c r="B22" s="142"/>
      <c r="C22" s="62"/>
      <c r="D22" s="156"/>
      <c r="E22" s="60">
        <v>8000000</v>
      </c>
      <c r="F22" s="60">
        <v>5000000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>
        <v>457381</v>
      </c>
      <c r="T22" s="60">
        <v>2180962</v>
      </c>
      <c r="U22" s="60">
        <v>919318</v>
      </c>
      <c r="V22" s="60">
        <v>3557661</v>
      </c>
      <c r="W22" s="60">
        <v>3557661</v>
      </c>
      <c r="X22" s="60">
        <v>5000000</v>
      </c>
      <c r="Y22" s="60">
        <v>-1442339</v>
      </c>
      <c r="Z22" s="140">
        <v>-28.85</v>
      </c>
      <c r="AA22" s="155">
        <v>5000000</v>
      </c>
    </row>
    <row r="23" spans="1:27" ht="13.5">
      <c r="A23" s="291" t="s">
        <v>207</v>
      </c>
      <c r="B23" s="142"/>
      <c r="C23" s="62"/>
      <c r="D23" s="156"/>
      <c r="E23" s="60">
        <v>8500000</v>
      </c>
      <c r="F23" s="60">
        <v>13500000</v>
      </c>
      <c r="G23" s="60"/>
      <c r="H23" s="60"/>
      <c r="I23" s="60"/>
      <c r="J23" s="60"/>
      <c r="K23" s="60"/>
      <c r="L23" s="60"/>
      <c r="M23" s="60"/>
      <c r="N23" s="60"/>
      <c r="O23" s="60"/>
      <c r="P23" s="60">
        <v>1727642</v>
      </c>
      <c r="Q23" s="60">
        <v>5204843</v>
      </c>
      <c r="R23" s="60">
        <v>6932485</v>
      </c>
      <c r="S23" s="60"/>
      <c r="T23" s="60"/>
      <c r="U23" s="60">
        <v>3214984</v>
      </c>
      <c r="V23" s="60">
        <v>3214984</v>
      </c>
      <c r="W23" s="60">
        <v>10147469</v>
      </c>
      <c r="X23" s="60">
        <v>13500000</v>
      </c>
      <c r="Y23" s="60">
        <v>-3352531</v>
      </c>
      <c r="Z23" s="140">
        <v>-24.83</v>
      </c>
      <c r="AA23" s="155">
        <v>13500000</v>
      </c>
    </row>
    <row r="24" spans="1:27" ht="13.5">
      <c r="A24" s="291" t="s">
        <v>208</v>
      </c>
      <c r="B24" s="142"/>
      <c r="C24" s="62"/>
      <c r="D24" s="156"/>
      <c r="E24" s="60">
        <v>500000</v>
      </c>
      <c r="F24" s="60">
        <v>400000</v>
      </c>
      <c r="G24" s="60"/>
      <c r="H24" s="60"/>
      <c r="I24" s="60"/>
      <c r="J24" s="60"/>
      <c r="K24" s="60"/>
      <c r="L24" s="60"/>
      <c r="M24" s="60">
        <v>75478</v>
      </c>
      <c r="N24" s="60">
        <v>75478</v>
      </c>
      <c r="O24" s="60"/>
      <c r="P24" s="60"/>
      <c r="Q24" s="60"/>
      <c r="R24" s="60"/>
      <c r="S24" s="60"/>
      <c r="T24" s="60"/>
      <c r="U24" s="60"/>
      <c r="V24" s="60"/>
      <c r="W24" s="60">
        <v>75478</v>
      </c>
      <c r="X24" s="60">
        <v>400000</v>
      </c>
      <c r="Y24" s="60">
        <v>-324522</v>
      </c>
      <c r="Z24" s="140">
        <v>-81.13</v>
      </c>
      <c r="AA24" s="155">
        <v>400000</v>
      </c>
    </row>
    <row r="25" spans="1:27" ht="13.5">
      <c r="A25" s="291" t="s">
        <v>209</v>
      </c>
      <c r="B25" s="142"/>
      <c r="C25" s="62"/>
      <c r="D25" s="156"/>
      <c r="E25" s="60">
        <v>1000000</v>
      </c>
      <c r="F25" s="60"/>
      <c r="G25" s="60"/>
      <c r="H25" s="60"/>
      <c r="I25" s="60"/>
      <c r="J25" s="60"/>
      <c r="K25" s="60"/>
      <c r="L25" s="60">
        <v>153703</v>
      </c>
      <c r="M25" s="60"/>
      <c r="N25" s="60">
        <v>153703</v>
      </c>
      <c r="O25" s="60"/>
      <c r="P25" s="60"/>
      <c r="Q25" s="60"/>
      <c r="R25" s="60"/>
      <c r="S25" s="60"/>
      <c r="T25" s="60"/>
      <c r="U25" s="60"/>
      <c r="V25" s="60"/>
      <c r="W25" s="60">
        <v>153703</v>
      </c>
      <c r="X25" s="60"/>
      <c r="Y25" s="60">
        <v>153703</v>
      </c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116993000</v>
      </c>
      <c r="F26" s="295">
        <f t="shared" si="3"/>
        <v>99699494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1679559</v>
      </c>
      <c r="L26" s="295">
        <f t="shared" si="3"/>
        <v>4086968</v>
      </c>
      <c r="M26" s="295">
        <f t="shared" si="3"/>
        <v>4231372</v>
      </c>
      <c r="N26" s="295">
        <f t="shared" si="3"/>
        <v>9997899</v>
      </c>
      <c r="O26" s="295">
        <f t="shared" si="3"/>
        <v>3097504</v>
      </c>
      <c r="P26" s="295">
        <f t="shared" si="3"/>
        <v>8080638</v>
      </c>
      <c r="Q26" s="295">
        <f t="shared" si="3"/>
        <v>15537977</v>
      </c>
      <c r="R26" s="295">
        <f t="shared" si="3"/>
        <v>26716119</v>
      </c>
      <c r="S26" s="295">
        <f t="shared" si="3"/>
        <v>8668612</v>
      </c>
      <c r="T26" s="295">
        <f t="shared" si="3"/>
        <v>8302057</v>
      </c>
      <c r="U26" s="295">
        <f t="shared" si="3"/>
        <v>19078328</v>
      </c>
      <c r="V26" s="295">
        <f t="shared" si="3"/>
        <v>36048997</v>
      </c>
      <c r="W26" s="295">
        <f t="shared" si="3"/>
        <v>72763015</v>
      </c>
      <c r="X26" s="295">
        <f t="shared" si="3"/>
        <v>99699494</v>
      </c>
      <c r="Y26" s="295">
        <f t="shared" si="3"/>
        <v>-26936479</v>
      </c>
      <c r="Z26" s="296">
        <f>+IF(X26&lt;&gt;0,+(Y26/X26)*100,0)</f>
        <v>-27.017668715550354</v>
      </c>
      <c r="AA26" s="297">
        <f>SUM(AA21:AA25)</f>
        <v>99699494</v>
      </c>
    </row>
    <row r="27" spans="1:27" ht="13.5">
      <c r="A27" s="298" t="s">
        <v>211</v>
      </c>
      <c r="B27" s="147"/>
      <c r="C27" s="62"/>
      <c r="D27" s="156"/>
      <c r="E27" s="60">
        <v>14000000</v>
      </c>
      <c r="F27" s="60">
        <v>8000000</v>
      </c>
      <c r="G27" s="60"/>
      <c r="H27" s="60"/>
      <c r="I27" s="60"/>
      <c r="J27" s="60"/>
      <c r="K27" s="60">
        <v>50437</v>
      </c>
      <c r="L27" s="60">
        <v>1986783</v>
      </c>
      <c r="M27" s="60">
        <v>533391</v>
      </c>
      <c r="N27" s="60">
        <v>2570611</v>
      </c>
      <c r="O27" s="60">
        <v>348877</v>
      </c>
      <c r="P27" s="60">
        <v>361764</v>
      </c>
      <c r="Q27" s="60">
        <v>833081</v>
      </c>
      <c r="R27" s="60">
        <v>1543722</v>
      </c>
      <c r="S27" s="60">
        <v>736331</v>
      </c>
      <c r="T27" s="60">
        <v>1339508</v>
      </c>
      <c r="U27" s="60">
        <v>3318430</v>
      </c>
      <c r="V27" s="60">
        <v>5394269</v>
      </c>
      <c r="W27" s="60">
        <v>9508602</v>
      </c>
      <c r="X27" s="60">
        <v>8000000</v>
      </c>
      <c r="Y27" s="60">
        <v>1508602</v>
      </c>
      <c r="Z27" s="140">
        <v>18.86</v>
      </c>
      <c r="AA27" s="155">
        <v>8000000</v>
      </c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21500000</v>
      </c>
      <c r="F30" s="60">
        <v>26175000</v>
      </c>
      <c r="G30" s="60"/>
      <c r="H30" s="60"/>
      <c r="I30" s="60"/>
      <c r="J30" s="60"/>
      <c r="K30" s="60">
        <v>491744</v>
      </c>
      <c r="L30" s="60">
        <v>1654569</v>
      </c>
      <c r="M30" s="60">
        <v>1982300</v>
      </c>
      <c r="N30" s="60">
        <v>4128613</v>
      </c>
      <c r="O30" s="60">
        <v>441104</v>
      </c>
      <c r="P30" s="60">
        <v>949628</v>
      </c>
      <c r="Q30" s="60">
        <v>2254929</v>
      </c>
      <c r="R30" s="60">
        <v>3645661</v>
      </c>
      <c r="S30" s="60">
        <v>693410</v>
      </c>
      <c r="T30" s="60">
        <v>5771309</v>
      </c>
      <c r="U30" s="60">
        <v>6645752</v>
      </c>
      <c r="V30" s="60">
        <v>13110471</v>
      </c>
      <c r="W30" s="60">
        <v>20884745</v>
      </c>
      <c r="X30" s="60">
        <v>26175000</v>
      </c>
      <c r="Y30" s="60">
        <v>-5290255</v>
      </c>
      <c r="Z30" s="140">
        <v>-20.21</v>
      </c>
      <c r="AA30" s="155">
        <v>26175000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>
        <v>1500000</v>
      </c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397956245</v>
      </c>
      <c r="D36" s="156">
        <f t="shared" si="4"/>
        <v>0</v>
      </c>
      <c r="E36" s="60">
        <f t="shared" si="4"/>
        <v>122949000</v>
      </c>
      <c r="F36" s="60">
        <f t="shared" si="4"/>
        <v>120450195</v>
      </c>
      <c r="G36" s="60">
        <f t="shared" si="4"/>
        <v>139081</v>
      </c>
      <c r="H36" s="60">
        <f t="shared" si="4"/>
        <v>2446355</v>
      </c>
      <c r="I36" s="60">
        <f t="shared" si="4"/>
        <v>15893534</v>
      </c>
      <c r="J36" s="60">
        <f t="shared" si="4"/>
        <v>18478970</v>
      </c>
      <c r="K36" s="60">
        <f t="shared" si="4"/>
        <v>2225502</v>
      </c>
      <c r="L36" s="60">
        <f t="shared" si="4"/>
        <v>7277420</v>
      </c>
      <c r="M36" s="60">
        <f t="shared" si="4"/>
        <v>6075143</v>
      </c>
      <c r="N36" s="60">
        <f t="shared" si="4"/>
        <v>15578065</v>
      </c>
      <c r="O36" s="60">
        <f t="shared" si="4"/>
        <v>3432176</v>
      </c>
      <c r="P36" s="60">
        <f t="shared" si="4"/>
        <v>28441949</v>
      </c>
      <c r="Q36" s="60">
        <f t="shared" si="4"/>
        <v>11929460</v>
      </c>
      <c r="R36" s="60">
        <f t="shared" si="4"/>
        <v>43803585</v>
      </c>
      <c r="S36" s="60">
        <f t="shared" si="4"/>
        <v>9824779</v>
      </c>
      <c r="T36" s="60">
        <f t="shared" si="4"/>
        <v>8999054</v>
      </c>
      <c r="U36" s="60">
        <f t="shared" si="4"/>
        <v>18371701</v>
      </c>
      <c r="V36" s="60">
        <f t="shared" si="4"/>
        <v>37195534</v>
      </c>
      <c r="W36" s="60">
        <f t="shared" si="4"/>
        <v>115056154</v>
      </c>
      <c r="X36" s="60">
        <f t="shared" si="4"/>
        <v>120450195</v>
      </c>
      <c r="Y36" s="60">
        <f t="shared" si="4"/>
        <v>-5394041</v>
      </c>
      <c r="Z36" s="140">
        <f aca="true" t="shared" si="5" ref="Z36:Z49">+IF(X36&lt;&gt;0,+(Y36/X36)*100,0)</f>
        <v>-4.478233513860231</v>
      </c>
      <c r="AA36" s="155">
        <f>AA6+AA21</f>
        <v>120450195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14800000</v>
      </c>
      <c r="F37" s="60">
        <f t="shared" si="4"/>
        <v>11750000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235316</v>
      </c>
      <c r="L37" s="60">
        <f t="shared" si="4"/>
        <v>2529598</v>
      </c>
      <c r="M37" s="60">
        <f t="shared" si="4"/>
        <v>1195783</v>
      </c>
      <c r="N37" s="60">
        <f t="shared" si="4"/>
        <v>3960697</v>
      </c>
      <c r="O37" s="60">
        <f t="shared" si="4"/>
        <v>1721643</v>
      </c>
      <c r="P37" s="60">
        <f t="shared" si="4"/>
        <v>0</v>
      </c>
      <c r="Q37" s="60">
        <f t="shared" si="4"/>
        <v>40700</v>
      </c>
      <c r="R37" s="60">
        <f t="shared" si="4"/>
        <v>1762343</v>
      </c>
      <c r="S37" s="60">
        <f t="shared" si="4"/>
        <v>457381</v>
      </c>
      <c r="T37" s="60">
        <f t="shared" si="4"/>
        <v>17895084</v>
      </c>
      <c r="U37" s="60">
        <f t="shared" si="4"/>
        <v>3586743</v>
      </c>
      <c r="V37" s="60">
        <f t="shared" si="4"/>
        <v>21939208</v>
      </c>
      <c r="W37" s="60">
        <f t="shared" si="4"/>
        <v>27662248</v>
      </c>
      <c r="X37" s="60">
        <f t="shared" si="4"/>
        <v>11750000</v>
      </c>
      <c r="Y37" s="60">
        <f t="shared" si="4"/>
        <v>15912248</v>
      </c>
      <c r="Z37" s="140">
        <f t="shared" si="5"/>
        <v>135.42338723404254</v>
      </c>
      <c r="AA37" s="155">
        <f>AA7+AA22</f>
        <v>11750000</v>
      </c>
    </row>
    <row r="38" spans="1:27" ht="13.5">
      <c r="A38" s="291" t="s">
        <v>207</v>
      </c>
      <c r="B38" s="142"/>
      <c r="C38" s="62">
        <f t="shared" si="4"/>
        <v>130153882</v>
      </c>
      <c r="D38" s="156">
        <f t="shared" si="4"/>
        <v>0</v>
      </c>
      <c r="E38" s="60">
        <f t="shared" si="4"/>
        <v>171000000</v>
      </c>
      <c r="F38" s="60">
        <f t="shared" si="4"/>
        <v>195055615</v>
      </c>
      <c r="G38" s="60">
        <f t="shared" si="4"/>
        <v>3783690</v>
      </c>
      <c r="H38" s="60">
        <f t="shared" si="4"/>
        <v>8638398</v>
      </c>
      <c r="I38" s="60">
        <f t="shared" si="4"/>
        <v>8604523</v>
      </c>
      <c r="J38" s="60">
        <f t="shared" si="4"/>
        <v>21026611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23915789</v>
      </c>
      <c r="Q38" s="60">
        <f t="shared" si="4"/>
        <v>19485963</v>
      </c>
      <c r="R38" s="60">
        <f t="shared" si="4"/>
        <v>43401752</v>
      </c>
      <c r="S38" s="60">
        <f t="shared" si="4"/>
        <v>13096133</v>
      </c>
      <c r="T38" s="60">
        <f t="shared" si="4"/>
        <v>0</v>
      </c>
      <c r="U38" s="60">
        <f t="shared" si="4"/>
        <v>35747335</v>
      </c>
      <c r="V38" s="60">
        <f t="shared" si="4"/>
        <v>48843468</v>
      </c>
      <c r="W38" s="60">
        <f t="shared" si="4"/>
        <v>113271831</v>
      </c>
      <c r="X38" s="60">
        <f t="shared" si="4"/>
        <v>195055615</v>
      </c>
      <c r="Y38" s="60">
        <f t="shared" si="4"/>
        <v>-81783784</v>
      </c>
      <c r="Z38" s="140">
        <f t="shared" si="5"/>
        <v>-41.92844384408006</v>
      </c>
      <c r="AA38" s="155">
        <f>AA8+AA23</f>
        <v>195055615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500000</v>
      </c>
      <c r="F39" s="60">
        <f t="shared" si="4"/>
        <v>400000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5643529</v>
      </c>
      <c r="L39" s="60">
        <f t="shared" si="4"/>
        <v>7537761</v>
      </c>
      <c r="M39" s="60">
        <f t="shared" si="4"/>
        <v>8344878</v>
      </c>
      <c r="N39" s="60">
        <f t="shared" si="4"/>
        <v>21526168</v>
      </c>
      <c r="O39" s="60">
        <f t="shared" si="4"/>
        <v>875260</v>
      </c>
      <c r="P39" s="60">
        <f t="shared" si="4"/>
        <v>748078</v>
      </c>
      <c r="Q39" s="60">
        <f t="shared" si="4"/>
        <v>0</v>
      </c>
      <c r="R39" s="60">
        <f t="shared" si="4"/>
        <v>1623338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23149506</v>
      </c>
      <c r="X39" s="60">
        <f t="shared" si="4"/>
        <v>400000</v>
      </c>
      <c r="Y39" s="60">
        <f t="shared" si="4"/>
        <v>22749506</v>
      </c>
      <c r="Z39" s="140">
        <f t="shared" si="5"/>
        <v>5687.3765</v>
      </c>
      <c r="AA39" s="155">
        <f>AA9+AA24</f>
        <v>400000</v>
      </c>
    </row>
    <row r="40" spans="1:27" ht="13.5">
      <c r="A40" s="291" t="s">
        <v>209</v>
      </c>
      <c r="B40" s="142"/>
      <c r="C40" s="62">
        <f t="shared" si="4"/>
        <v>4574916</v>
      </c>
      <c r="D40" s="156">
        <f t="shared" si="4"/>
        <v>0</v>
      </c>
      <c r="E40" s="60">
        <f t="shared" si="4"/>
        <v>170689000</v>
      </c>
      <c r="F40" s="60">
        <f t="shared" si="4"/>
        <v>197336666</v>
      </c>
      <c r="G40" s="60">
        <f t="shared" si="4"/>
        <v>1608379</v>
      </c>
      <c r="H40" s="60">
        <f t="shared" si="4"/>
        <v>1927688</v>
      </c>
      <c r="I40" s="60">
        <f t="shared" si="4"/>
        <v>339140</v>
      </c>
      <c r="J40" s="60">
        <f t="shared" si="4"/>
        <v>3875207</v>
      </c>
      <c r="K40" s="60">
        <f t="shared" si="4"/>
        <v>0</v>
      </c>
      <c r="L40" s="60">
        <f t="shared" si="4"/>
        <v>1541108</v>
      </c>
      <c r="M40" s="60">
        <f t="shared" si="4"/>
        <v>15553952</v>
      </c>
      <c r="N40" s="60">
        <f t="shared" si="4"/>
        <v>17095060</v>
      </c>
      <c r="O40" s="60">
        <f t="shared" si="4"/>
        <v>0</v>
      </c>
      <c r="P40" s="60">
        <f t="shared" si="4"/>
        <v>0</v>
      </c>
      <c r="Q40" s="60">
        <f t="shared" si="4"/>
        <v>21049352</v>
      </c>
      <c r="R40" s="60">
        <f t="shared" si="4"/>
        <v>21049352</v>
      </c>
      <c r="S40" s="60">
        <f t="shared" si="4"/>
        <v>18943894</v>
      </c>
      <c r="T40" s="60">
        <f t="shared" si="4"/>
        <v>0</v>
      </c>
      <c r="U40" s="60">
        <f t="shared" si="4"/>
        <v>37687965</v>
      </c>
      <c r="V40" s="60">
        <f t="shared" si="4"/>
        <v>56631859</v>
      </c>
      <c r="W40" s="60">
        <f t="shared" si="4"/>
        <v>98651478</v>
      </c>
      <c r="X40" s="60">
        <f t="shared" si="4"/>
        <v>197336666</v>
      </c>
      <c r="Y40" s="60">
        <f t="shared" si="4"/>
        <v>-98685188</v>
      </c>
      <c r="Z40" s="140">
        <f t="shared" si="5"/>
        <v>-50.008541240886274</v>
      </c>
      <c r="AA40" s="155">
        <f>AA10+AA25</f>
        <v>197336666</v>
      </c>
    </row>
    <row r="41" spans="1:27" ht="13.5">
      <c r="A41" s="292" t="s">
        <v>210</v>
      </c>
      <c r="B41" s="142"/>
      <c r="C41" s="293">
        <f aca="true" t="shared" si="6" ref="C41:Y41">SUM(C36:C40)</f>
        <v>532685043</v>
      </c>
      <c r="D41" s="294">
        <f t="shared" si="6"/>
        <v>0</v>
      </c>
      <c r="E41" s="295">
        <f t="shared" si="6"/>
        <v>479938000</v>
      </c>
      <c r="F41" s="295">
        <f t="shared" si="6"/>
        <v>524992476</v>
      </c>
      <c r="G41" s="295">
        <f t="shared" si="6"/>
        <v>5531150</v>
      </c>
      <c r="H41" s="295">
        <f t="shared" si="6"/>
        <v>13012441</v>
      </c>
      <c r="I41" s="295">
        <f t="shared" si="6"/>
        <v>24837197</v>
      </c>
      <c r="J41" s="295">
        <f t="shared" si="6"/>
        <v>43380788</v>
      </c>
      <c r="K41" s="295">
        <f t="shared" si="6"/>
        <v>8104347</v>
      </c>
      <c r="L41" s="295">
        <f t="shared" si="6"/>
        <v>18885887</v>
      </c>
      <c r="M41" s="295">
        <f t="shared" si="6"/>
        <v>31169756</v>
      </c>
      <c r="N41" s="295">
        <f t="shared" si="6"/>
        <v>58159990</v>
      </c>
      <c r="O41" s="295">
        <f t="shared" si="6"/>
        <v>6029079</v>
      </c>
      <c r="P41" s="295">
        <f t="shared" si="6"/>
        <v>53105816</v>
      </c>
      <c r="Q41" s="295">
        <f t="shared" si="6"/>
        <v>52505475</v>
      </c>
      <c r="R41" s="295">
        <f t="shared" si="6"/>
        <v>111640370</v>
      </c>
      <c r="S41" s="295">
        <f t="shared" si="6"/>
        <v>42322187</v>
      </c>
      <c r="T41" s="295">
        <f t="shared" si="6"/>
        <v>26894138</v>
      </c>
      <c r="U41" s="295">
        <f t="shared" si="6"/>
        <v>95393744</v>
      </c>
      <c r="V41" s="295">
        <f t="shared" si="6"/>
        <v>164610069</v>
      </c>
      <c r="W41" s="295">
        <f t="shared" si="6"/>
        <v>377791217</v>
      </c>
      <c r="X41" s="295">
        <f t="shared" si="6"/>
        <v>524992476</v>
      </c>
      <c r="Y41" s="295">
        <f t="shared" si="6"/>
        <v>-147201259</v>
      </c>
      <c r="Z41" s="296">
        <f t="shared" si="5"/>
        <v>-28.038736882773918</v>
      </c>
      <c r="AA41" s="297">
        <f>SUM(AA36:AA40)</f>
        <v>524992476</v>
      </c>
    </row>
    <row r="42" spans="1:27" ht="13.5">
      <c r="A42" s="298" t="s">
        <v>211</v>
      </c>
      <c r="B42" s="136"/>
      <c r="C42" s="95">
        <f aca="true" t="shared" si="7" ref="C42:Y48">C12+C27</f>
        <v>38426577</v>
      </c>
      <c r="D42" s="129">
        <f t="shared" si="7"/>
        <v>0</v>
      </c>
      <c r="E42" s="54">
        <f t="shared" si="7"/>
        <v>60983000</v>
      </c>
      <c r="F42" s="54">
        <f t="shared" si="7"/>
        <v>58386350</v>
      </c>
      <c r="G42" s="54">
        <f t="shared" si="7"/>
        <v>-165000</v>
      </c>
      <c r="H42" s="54">
        <f t="shared" si="7"/>
        <v>1268159</v>
      </c>
      <c r="I42" s="54">
        <f t="shared" si="7"/>
        <v>3567202</v>
      </c>
      <c r="J42" s="54">
        <f t="shared" si="7"/>
        <v>4670361</v>
      </c>
      <c r="K42" s="54">
        <f t="shared" si="7"/>
        <v>13844290</v>
      </c>
      <c r="L42" s="54">
        <f t="shared" si="7"/>
        <v>8236926</v>
      </c>
      <c r="M42" s="54">
        <f t="shared" si="7"/>
        <v>7211983</v>
      </c>
      <c r="N42" s="54">
        <f t="shared" si="7"/>
        <v>29293199</v>
      </c>
      <c r="O42" s="54">
        <f t="shared" si="7"/>
        <v>32531772</v>
      </c>
      <c r="P42" s="54">
        <f t="shared" si="7"/>
        <v>5330000</v>
      </c>
      <c r="Q42" s="54">
        <f t="shared" si="7"/>
        <v>3241781</v>
      </c>
      <c r="R42" s="54">
        <f t="shared" si="7"/>
        <v>41103553</v>
      </c>
      <c r="S42" s="54">
        <f t="shared" si="7"/>
        <v>4987206</v>
      </c>
      <c r="T42" s="54">
        <f t="shared" si="7"/>
        <v>23401991</v>
      </c>
      <c r="U42" s="54">
        <f t="shared" si="7"/>
        <v>13517195</v>
      </c>
      <c r="V42" s="54">
        <f t="shared" si="7"/>
        <v>41906392</v>
      </c>
      <c r="W42" s="54">
        <f t="shared" si="7"/>
        <v>116973505</v>
      </c>
      <c r="X42" s="54">
        <f t="shared" si="7"/>
        <v>58386350</v>
      </c>
      <c r="Y42" s="54">
        <f t="shared" si="7"/>
        <v>58587155</v>
      </c>
      <c r="Z42" s="184">
        <f t="shared" si="5"/>
        <v>100.34392456456003</v>
      </c>
      <c r="AA42" s="130">
        <f aca="true" t="shared" si="8" ref="AA42:AA48">AA12+AA27</f>
        <v>58386350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37936758</v>
      </c>
      <c r="D45" s="129">
        <f t="shared" si="7"/>
        <v>0</v>
      </c>
      <c r="E45" s="54">
        <f t="shared" si="7"/>
        <v>34700000</v>
      </c>
      <c r="F45" s="54">
        <f t="shared" si="7"/>
        <v>42906510</v>
      </c>
      <c r="G45" s="54">
        <f t="shared" si="7"/>
        <v>0</v>
      </c>
      <c r="H45" s="54">
        <f t="shared" si="7"/>
        <v>743753</v>
      </c>
      <c r="I45" s="54">
        <f t="shared" si="7"/>
        <v>1137881</v>
      </c>
      <c r="J45" s="54">
        <f t="shared" si="7"/>
        <v>1881634</v>
      </c>
      <c r="K45" s="54">
        <f t="shared" si="7"/>
        <v>6931835</v>
      </c>
      <c r="L45" s="54">
        <f t="shared" si="7"/>
        <v>4321706</v>
      </c>
      <c r="M45" s="54">
        <f t="shared" si="7"/>
        <v>10737282</v>
      </c>
      <c r="N45" s="54">
        <f t="shared" si="7"/>
        <v>21990823</v>
      </c>
      <c r="O45" s="54">
        <f t="shared" si="7"/>
        <v>2607206</v>
      </c>
      <c r="P45" s="54">
        <f t="shared" si="7"/>
        <v>958828</v>
      </c>
      <c r="Q45" s="54">
        <f t="shared" si="7"/>
        <v>3263696</v>
      </c>
      <c r="R45" s="54">
        <f t="shared" si="7"/>
        <v>6829730</v>
      </c>
      <c r="S45" s="54">
        <f t="shared" si="7"/>
        <v>2430411</v>
      </c>
      <c r="T45" s="54">
        <f t="shared" si="7"/>
        <v>7128318</v>
      </c>
      <c r="U45" s="54">
        <f t="shared" si="7"/>
        <v>11360690</v>
      </c>
      <c r="V45" s="54">
        <f t="shared" si="7"/>
        <v>20919419</v>
      </c>
      <c r="W45" s="54">
        <f t="shared" si="7"/>
        <v>51621606</v>
      </c>
      <c r="X45" s="54">
        <f t="shared" si="7"/>
        <v>42906510</v>
      </c>
      <c r="Y45" s="54">
        <f t="shared" si="7"/>
        <v>8715096</v>
      </c>
      <c r="Z45" s="184">
        <f t="shared" si="5"/>
        <v>20.31182680670136</v>
      </c>
      <c r="AA45" s="130">
        <f t="shared" si="8"/>
        <v>42906510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4500000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609048378</v>
      </c>
      <c r="D49" s="218">
        <f t="shared" si="9"/>
        <v>0</v>
      </c>
      <c r="E49" s="220">
        <f t="shared" si="9"/>
        <v>580121000</v>
      </c>
      <c r="F49" s="220">
        <f t="shared" si="9"/>
        <v>626285336</v>
      </c>
      <c r="G49" s="220">
        <f t="shared" si="9"/>
        <v>5366150</v>
      </c>
      <c r="H49" s="220">
        <f t="shared" si="9"/>
        <v>15024353</v>
      </c>
      <c r="I49" s="220">
        <f t="shared" si="9"/>
        <v>29542280</v>
      </c>
      <c r="J49" s="220">
        <f t="shared" si="9"/>
        <v>49932783</v>
      </c>
      <c r="K49" s="220">
        <f t="shared" si="9"/>
        <v>28880472</v>
      </c>
      <c r="L49" s="220">
        <f t="shared" si="9"/>
        <v>31444519</v>
      </c>
      <c r="M49" s="220">
        <f t="shared" si="9"/>
        <v>49119021</v>
      </c>
      <c r="N49" s="220">
        <f t="shared" si="9"/>
        <v>109444012</v>
      </c>
      <c r="O49" s="220">
        <f t="shared" si="9"/>
        <v>41168057</v>
      </c>
      <c r="P49" s="220">
        <f t="shared" si="9"/>
        <v>59394644</v>
      </c>
      <c r="Q49" s="220">
        <f t="shared" si="9"/>
        <v>59010952</v>
      </c>
      <c r="R49" s="220">
        <f t="shared" si="9"/>
        <v>159573653</v>
      </c>
      <c r="S49" s="220">
        <f t="shared" si="9"/>
        <v>49739804</v>
      </c>
      <c r="T49" s="220">
        <f t="shared" si="9"/>
        <v>57424447</v>
      </c>
      <c r="U49" s="220">
        <f t="shared" si="9"/>
        <v>120271629</v>
      </c>
      <c r="V49" s="220">
        <f t="shared" si="9"/>
        <v>227435880</v>
      </c>
      <c r="W49" s="220">
        <f t="shared" si="9"/>
        <v>546386328</v>
      </c>
      <c r="X49" s="220">
        <f t="shared" si="9"/>
        <v>626285336</v>
      </c>
      <c r="Y49" s="220">
        <f t="shared" si="9"/>
        <v>-79899008</v>
      </c>
      <c r="Z49" s="221">
        <f t="shared" si="5"/>
        <v>-12.757604786071505</v>
      </c>
      <c r="AA49" s="222">
        <f>SUM(AA41:AA48)</f>
        <v>626285336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177520393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24508855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>
        <v>24142204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28106474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39383227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116140760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61379633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>
        <v>163392950</v>
      </c>
      <c r="D66" s="274">
        <v>184734405</v>
      </c>
      <c r="E66" s="275">
        <v>177520394</v>
      </c>
      <c r="F66" s="275">
        <v>201978954</v>
      </c>
      <c r="G66" s="275">
        <v>6109318</v>
      </c>
      <c r="H66" s="275">
        <v>14046390</v>
      </c>
      <c r="I66" s="275">
        <v>18381980</v>
      </c>
      <c r="J66" s="275">
        <v>38537688</v>
      </c>
      <c r="K66" s="275">
        <v>17361917</v>
      </c>
      <c r="L66" s="275">
        <v>15578719</v>
      </c>
      <c r="M66" s="275">
        <v>21347438</v>
      </c>
      <c r="N66" s="275">
        <v>54288074</v>
      </c>
      <c r="O66" s="275">
        <v>7173311</v>
      </c>
      <c r="P66" s="275">
        <v>13807209</v>
      </c>
      <c r="Q66" s="275">
        <v>20842792</v>
      </c>
      <c r="R66" s="275">
        <v>41823312</v>
      </c>
      <c r="S66" s="275">
        <v>15309216</v>
      </c>
      <c r="T66" s="275">
        <v>10986551</v>
      </c>
      <c r="U66" s="275">
        <v>23140292</v>
      </c>
      <c r="V66" s="275">
        <v>49436059</v>
      </c>
      <c r="W66" s="275">
        <v>184085133</v>
      </c>
      <c r="X66" s="275">
        <v>201978954</v>
      </c>
      <c r="Y66" s="275">
        <v>-17893821</v>
      </c>
      <c r="Z66" s="140">
        <v>-8.86</v>
      </c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163392950</v>
      </c>
      <c r="D69" s="218">
        <f t="shared" si="12"/>
        <v>184734405</v>
      </c>
      <c r="E69" s="220">
        <f t="shared" si="12"/>
        <v>177520394</v>
      </c>
      <c r="F69" s="220">
        <f t="shared" si="12"/>
        <v>201978954</v>
      </c>
      <c r="G69" s="220">
        <f t="shared" si="12"/>
        <v>6109318</v>
      </c>
      <c r="H69" s="220">
        <f t="shared" si="12"/>
        <v>14046390</v>
      </c>
      <c r="I69" s="220">
        <f t="shared" si="12"/>
        <v>18381980</v>
      </c>
      <c r="J69" s="220">
        <f t="shared" si="12"/>
        <v>38537688</v>
      </c>
      <c r="K69" s="220">
        <f t="shared" si="12"/>
        <v>17361917</v>
      </c>
      <c r="L69" s="220">
        <f t="shared" si="12"/>
        <v>15578719</v>
      </c>
      <c r="M69" s="220">
        <f t="shared" si="12"/>
        <v>21347438</v>
      </c>
      <c r="N69" s="220">
        <f t="shared" si="12"/>
        <v>54288074</v>
      </c>
      <c r="O69" s="220">
        <f t="shared" si="12"/>
        <v>7173311</v>
      </c>
      <c r="P69" s="220">
        <f t="shared" si="12"/>
        <v>13807209</v>
      </c>
      <c r="Q69" s="220">
        <f t="shared" si="12"/>
        <v>20842792</v>
      </c>
      <c r="R69" s="220">
        <f t="shared" si="12"/>
        <v>41823312</v>
      </c>
      <c r="S69" s="220">
        <f t="shared" si="12"/>
        <v>15309216</v>
      </c>
      <c r="T69" s="220">
        <f t="shared" si="12"/>
        <v>10986551</v>
      </c>
      <c r="U69" s="220">
        <f t="shared" si="12"/>
        <v>23140292</v>
      </c>
      <c r="V69" s="220">
        <f t="shared" si="12"/>
        <v>49436059</v>
      </c>
      <c r="W69" s="220">
        <f t="shared" si="12"/>
        <v>184085133</v>
      </c>
      <c r="X69" s="220">
        <f t="shared" si="12"/>
        <v>201978954</v>
      </c>
      <c r="Y69" s="220">
        <f t="shared" si="12"/>
        <v>-17893821</v>
      </c>
      <c r="Z69" s="221">
        <f>+IF(X69&lt;&gt;0,+(Y69/X69)*100,0)</f>
        <v>-8.859250256341063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532685043</v>
      </c>
      <c r="D5" s="357">
        <f t="shared" si="0"/>
        <v>0</v>
      </c>
      <c r="E5" s="356">
        <f t="shared" si="0"/>
        <v>362945000</v>
      </c>
      <c r="F5" s="358">
        <f t="shared" si="0"/>
        <v>425292982</v>
      </c>
      <c r="G5" s="358">
        <f t="shared" si="0"/>
        <v>5531150</v>
      </c>
      <c r="H5" s="356">
        <f t="shared" si="0"/>
        <v>13012441</v>
      </c>
      <c r="I5" s="356">
        <f t="shared" si="0"/>
        <v>24837197</v>
      </c>
      <c r="J5" s="358">
        <f t="shared" si="0"/>
        <v>43380788</v>
      </c>
      <c r="K5" s="358">
        <f t="shared" si="0"/>
        <v>6424788</v>
      </c>
      <c r="L5" s="356">
        <f t="shared" si="0"/>
        <v>14798919</v>
      </c>
      <c r="M5" s="356">
        <f t="shared" si="0"/>
        <v>26938384</v>
      </c>
      <c r="N5" s="358">
        <f t="shared" si="0"/>
        <v>48162091</v>
      </c>
      <c r="O5" s="358">
        <f t="shared" si="0"/>
        <v>2931575</v>
      </c>
      <c r="P5" s="356">
        <f t="shared" si="0"/>
        <v>45025178</v>
      </c>
      <c r="Q5" s="356">
        <f t="shared" si="0"/>
        <v>36967498</v>
      </c>
      <c r="R5" s="358">
        <f t="shared" si="0"/>
        <v>84924251</v>
      </c>
      <c r="S5" s="358">
        <f t="shared" si="0"/>
        <v>33653575</v>
      </c>
      <c r="T5" s="356">
        <f t="shared" si="0"/>
        <v>18592081</v>
      </c>
      <c r="U5" s="356">
        <f t="shared" si="0"/>
        <v>76315416</v>
      </c>
      <c r="V5" s="358">
        <f t="shared" si="0"/>
        <v>128561072</v>
      </c>
      <c r="W5" s="358">
        <f t="shared" si="0"/>
        <v>305028202</v>
      </c>
      <c r="X5" s="356">
        <f t="shared" si="0"/>
        <v>425292982</v>
      </c>
      <c r="Y5" s="358">
        <f t="shared" si="0"/>
        <v>-120264780</v>
      </c>
      <c r="Z5" s="359">
        <f>+IF(X5&lt;&gt;0,+(Y5/X5)*100,0)</f>
        <v>-28.278101236102692</v>
      </c>
      <c r="AA5" s="360">
        <f>+AA6+AA8+AA11+AA13+AA15</f>
        <v>425292982</v>
      </c>
    </row>
    <row r="6" spans="1:27" ht="13.5">
      <c r="A6" s="361" t="s">
        <v>205</v>
      </c>
      <c r="B6" s="142"/>
      <c r="C6" s="60">
        <f>+C7</f>
        <v>397956245</v>
      </c>
      <c r="D6" s="340">
        <f aca="true" t="shared" si="1" ref="D6:AA6">+D7</f>
        <v>0</v>
      </c>
      <c r="E6" s="60">
        <f t="shared" si="1"/>
        <v>23956000</v>
      </c>
      <c r="F6" s="59">
        <f t="shared" si="1"/>
        <v>39650701</v>
      </c>
      <c r="G6" s="59">
        <f t="shared" si="1"/>
        <v>139081</v>
      </c>
      <c r="H6" s="60">
        <f t="shared" si="1"/>
        <v>2446355</v>
      </c>
      <c r="I6" s="60">
        <f t="shared" si="1"/>
        <v>15893534</v>
      </c>
      <c r="J6" s="59">
        <f t="shared" si="1"/>
        <v>18478970</v>
      </c>
      <c r="K6" s="59">
        <f t="shared" si="1"/>
        <v>545943</v>
      </c>
      <c r="L6" s="60">
        <f t="shared" si="1"/>
        <v>3344155</v>
      </c>
      <c r="M6" s="60">
        <f t="shared" si="1"/>
        <v>1919249</v>
      </c>
      <c r="N6" s="59">
        <f t="shared" si="1"/>
        <v>5809347</v>
      </c>
      <c r="O6" s="59">
        <f t="shared" si="1"/>
        <v>334672</v>
      </c>
      <c r="P6" s="60">
        <f t="shared" si="1"/>
        <v>22088953</v>
      </c>
      <c r="Q6" s="60">
        <f t="shared" si="1"/>
        <v>1596326</v>
      </c>
      <c r="R6" s="59">
        <f t="shared" si="1"/>
        <v>24019951</v>
      </c>
      <c r="S6" s="59">
        <f t="shared" si="1"/>
        <v>1613548</v>
      </c>
      <c r="T6" s="60">
        <f t="shared" si="1"/>
        <v>2877959</v>
      </c>
      <c r="U6" s="60">
        <f t="shared" si="1"/>
        <v>3427675</v>
      </c>
      <c r="V6" s="59">
        <f t="shared" si="1"/>
        <v>7919182</v>
      </c>
      <c r="W6" s="59">
        <f t="shared" si="1"/>
        <v>56227450</v>
      </c>
      <c r="X6" s="60">
        <f t="shared" si="1"/>
        <v>39650701</v>
      </c>
      <c r="Y6" s="59">
        <f t="shared" si="1"/>
        <v>16576749</v>
      </c>
      <c r="Z6" s="61">
        <f>+IF(X6&lt;&gt;0,+(Y6/X6)*100,0)</f>
        <v>41.80695065138949</v>
      </c>
      <c r="AA6" s="62">
        <f t="shared" si="1"/>
        <v>39650701</v>
      </c>
    </row>
    <row r="7" spans="1:27" ht="13.5">
      <c r="A7" s="291" t="s">
        <v>229</v>
      </c>
      <c r="B7" s="142"/>
      <c r="C7" s="60">
        <v>397956245</v>
      </c>
      <c r="D7" s="340"/>
      <c r="E7" s="60">
        <v>23956000</v>
      </c>
      <c r="F7" s="59">
        <v>39650701</v>
      </c>
      <c r="G7" s="59">
        <v>139081</v>
      </c>
      <c r="H7" s="60">
        <v>2446355</v>
      </c>
      <c r="I7" s="60">
        <v>15893534</v>
      </c>
      <c r="J7" s="59">
        <v>18478970</v>
      </c>
      <c r="K7" s="59">
        <v>545943</v>
      </c>
      <c r="L7" s="60">
        <v>3344155</v>
      </c>
      <c r="M7" s="60">
        <v>1919249</v>
      </c>
      <c r="N7" s="59">
        <v>5809347</v>
      </c>
      <c r="O7" s="59">
        <v>334672</v>
      </c>
      <c r="P7" s="60">
        <v>22088953</v>
      </c>
      <c r="Q7" s="60">
        <v>1596326</v>
      </c>
      <c r="R7" s="59">
        <v>24019951</v>
      </c>
      <c r="S7" s="59">
        <v>1613548</v>
      </c>
      <c r="T7" s="60">
        <v>2877959</v>
      </c>
      <c r="U7" s="60">
        <v>3427675</v>
      </c>
      <c r="V7" s="59">
        <v>7919182</v>
      </c>
      <c r="W7" s="59">
        <v>56227450</v>
      </c>
      <c r="X7" s="60">
        <v>39650701</v>
      </c>
      <c r="Y7" s="59">
        <v>16576749</v>
      </c>
      <c r="Z7" s="61">
        <v>41.81</v>
      </c>
      <c r="AA7" s="62">
        <v>39650701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6800000</v>
      </c>
      <c r="F8" s="59">
        <f t="shared" si="2"/>
        <v>6750000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235316</v>
      </c>
      <c r="L8" s="60">
        <f t="shared" si="2"/>
        <v>2529598</v>
      </c>
      <c r="M8" s="60">
        <f t="shared" si="2"/>
        <v>1195783</v>
      </c>
      <c r="N8" s="59">
        <f t="shared" si="2"/>
        <v>3960697</v>
      </c>
      <c r="O8" s="59">
        <f t="shared" si="2"/>
        <v>1721643</v>
      </c>
      <c r="P8" s="60">
        <f t="shared" si="2"/>
        <v>0</v>
      </c>
      <c r="Q8" s="60">
        <f t="shared" si="2"/>
        <v>40700</v>
      </c>
      <c r="R8" s="59">
        <f t="shared" si="2"/>
        <v>1762343</v>
      </c>
      <c r="S8" s="59">
        <f t="shared" si="2"/>
        <v>0</v>
      </c>
      <c r="T8" s="60">
        <f t="shared" si="2"/>
        <v>15714122</v>
      </c>
      <c r="U8" s="60">
        <f t="shared" si="2"/>
        <v>2667425</v>
      </c>
      <c r="V8" s="59">
        <f t="shared" si="2"/>
        <v>18381547</v>
      </c>
      <c r="W8" s="59">
        <f t="shared" si="2"/>
        <v>24104587</v>
      </c>
      <c r="X8" s="60">
        <f t="shared" si="2"/>
        <v>6750000</v>
      </c>
      <c r="Y8" s="59">
        <f t="shared" si="2"/>
        <v>17354587</v>
      </c>
      <c r="Z8" s="61">
        <f>+IF(X8&lt;&gt;0,+(Y8/X8)*100,0)</f>
        <v>257.1049925925926</v>
      </c>
      <c r="AA8" s="62">
        <f>SUM(AA9:AA10)</f>
        <v>6750000</v>
      </c>
    </row>
    <row r="9" spans="1:27" ht="13.5">
      <c r="A9" s="291" t="s">
        <v>230</v>
      </c>
      <c r="B9" s="142"/>
      <c r="C9" s="60"/>
      <c r="D9" s="340"/>
      <c r="E9" s="60">
        <v>6800000</v>
      </c>
      <c r="F9" s="59">
        <v>6750000</v>
      </c>
      <c r="G9" s="59"/>
      <c r="H9" s="60"/>
      <c r="I9" s="60"/>
      <c r="J9" s="59"/>
      <c r="K9" s="59">
        <v>235316</v>
      </c>
      <c r="L9" s="60">
        <v>2529598</v>
      </c>
      <c r="M9" s="60">
        <v>984535</v>
      </c>
      <c r="N9" s="59">
        <v>3749449</v>
      </c>
      <c r="O9" s="59">
        <v>1721643</v>
      </c>
      <c r="P9" s="60"/>
      <c r="Q9" s="60">
        <v>40700</v>
      </c>
      <c r="R9" s="59">
        <v>1762343</v>
      </c>
      <c r="S9" s="59"/>
      <c r="T9" s="60">
        <v>15714122</v>
      </c>
      <c r="U9" s="60">
        <v>2667425</v>
      </c>
      <c r="V9" s="59">
        <v>18381547</v>
      </c>
      <c r="W9" s="59">
        <v>23893339</v>
      </c>
      <c r="X9" s="60">
        <v>6750000</v>
      </c>
      <c r="Y9" s="59">
        <v>17143339</v>
      </c>
      <c r="Z9" s="61">
        <v>253.98</v>
      </c>
      <c r="AA9" s="62">
        <v>6750000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>
        <v>211248</v>
      </c>
      <c r="N10" s="59">
        <v>211248</v>
      </c>
      <c r="O10" s="59"/>
      <c r="P10" s="60"/>
      <c r="Q10" s="60"/>
      <c r="R10" s="59"/>
      <c r="S10" s="59"/>
      <c r="T10" s="60"/>
      <c r="U10" s="60"/>
      <c r="V10" s="59"/>
      <c r="W10" s="59">
        <v>211248</v>
      </c>
      <c r="X10" s="60"/>
      <c r="Y10" s="59">
        <v>211248</v>
      </c>
      <c r="Z10" s="61"/>
      <c r="AA10" s="62"/>
    </row>
    <row r="11" spans="1:27" ht="13.5">
      <c r="A11" s="361" t="s">
        <v>207</v>
      </c>
      <c r="B11" s="142"/>
      <c r="C11" s="362">
        <f>+C12</f>
        <v>130153882</v>
      </c>
      <c r="D11" s="363">
        <f aca="true" t="shared" si="3" ref="D11:AA11">+D12</f>
        <v>0</v>
      </c>
      <c r="E11" s="362">
        <f t="shared" si="3"/>
        <v>162500000</v>
      </c>
      <c r="F11" s="364">
        <f t="shared" si="3"/>
        <v>181555615</v>
      </c>
      <c r="G11" s="364">
        <f t="shared" si="3"/>
        <v>3783690</v>
      </c>
      <c r="H11" s="362">
        <f t="shared" si="3"/>
        <v>8638398</v>
      </c>
      <c r="I11" s="362">
        <f t="shared" si="3"/>
        <v>8604523</v>
      </c>
      <c r="J11" s="364">
        <f t="shared" si="3"/>
        <v>21026611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22188147</v>
      </c>
      <c r="Q11" s="362">
        <f t="shared" si="3"/>
        <v>14281120</v>
      </c>
      <c r="R11" s="364">
        <f t="shared" si="3"/>
        <v>36469267</v>
      </c>
      <c r="S11" s="364">
        <f t="shared" si="3"/>
        <v>13096133</v>
      </c>
      <c r="T11" s="362">
        <f t="shared" si="3"/>
        <v>0</v>
      </c>
      <c r="U11" s="362">
        <f t="shared" si="3"/>
        <v>32532351</v>
      </c>
      <c r="V11" s="364">
        <f t="shared" si="3"/>
        <v>45628484</v>
      </c>
      <c r="W11" s="364">
        <f t="shared" si="3"/>
        <v>103124362</v>
      </c>
      <c r="X11" s="362">
        <f t="shared" si="3"/>
        <v>181555615</v>
      </c>
      <c r="Y11" s="364">
        <f t="shared" si="3"/>
        <v>-78431253</v>
      </c>
      <c r="Z11" s="365">
        <f>+IF(X11&lt;&gt;0,+(Y11/X11)*100,0)</f>
        <v>-43.19957441140006</v>
      </c>
      <c r="AA11" s="366">
        <f t="shared" si="3"/>
        <v>181555615</v>
      </c>
    </row>
    <row r="12" spans="1:27" ht="13.5">
      <c r="A12" s="291" t="s">
        <v>232</v>
      </c>
      <c r="B12" s="136"/>
      <c r="C12" s="60">
        <v>130153882</v>
      </c>
      <c r="D12" s="340"/>
      <c r="E12" s="60">
        <v>162500000</v>
      </c>
      <c r="F12" s="59">
        <v>181555615</v>
      </c>
      <c r="G12" s="59">
        <v>3783690</v>
      </c>
      <c r="H12" s="60">
        <v>8638398</v>
      </c>
      <c r="I12" s="60">
        <v>8604523</v>
      </c>
      <c r="J12" s="59">
        <v>21026611</v>
      </c>
      <c r="K12" s="59"/>
      <c r="L12" s="60"/>
      <c r="M12" s="60"/>
      <c r="N12" s="59"/>
      <c r="O12" s="59"/>
      <c r="P12" s="60">
        <v>22188147</v>
      </c>
      <c r="Q12" s="60">
        <v>14281120</v>
      </c>
      <c r="R12" s="59">
        <v>36469267</v>
      </c>
      <c r="S12" s="59">
        <v>13096133</v>
      </c>
      <c r="T12" s="60"/>
      <c r="U12" s="60">
        <v>32532351</v>
      </c>
      <c r="V12" s="59">
        <v>45628484</v>
      </c>
      <c r="W12" s="59">
        <v>103124362</v>
      </c>
      <c r="X12" s="60">
        <v>181555615</v>
      </c>
      <c r="Y12" s="59">
        <v>-78431253</v>
      </c>
      <c r="Z12" s="61">
        <v>-43.2</v>
      </c>
      <c r="AA12" s="62">
        <v>181555615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5643529</v>
      </c>
      <c r="L13" s="275">
        <f t="shared" si="4"/>
        <v>7537761</v>
      </c>
      <c r="M13" s="275">
        <f t="shared" si="4"/>
        <v>8269400</v>
      </c>
      <c r="N13" s="342">
        <f t="shared" si="4"/>
        <v>21450690</v>
      </c>
      <c r="O13" s="342">
        <f t="shared" si="4"/>
        <v>875260</v>
      </c>
      <c r="P13" s="275">
        <f t="shared" si="4"/>
        <v>748078</v>
      </c>
      <c r="Q13" s="275">
        <f t="shared" si="4"/>
        <v>0</v>
      </c>
      <c r="R13" s="342">
        <f t="shared" si="4"/>
        <v>1623338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23074028</v>
      </c>
      <c r="X13" s="275">
        <f t="shared" si="4"/>
        <v>0</v>
      </c>
      <c r="Y13" s="342">
        <f t="shared" si="4"/>
        <v>23074028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>
        <v>5643529</v>
      </c>
      <c r="L14" s="60">
        <v>7537761</v>
      </c>
      <c r="M14" s="60">
        <v>8269400</v>
      </c>
      <c r="N14" s="59">
        <v>21450690</v>
      </c>
      <c r="O14" s="59">
        <v>875260</v>
      </c>
      <c r="P14" s="60">
        <v>748078</v>
      </c>
      <c r="Q14" s="60"/>
      <c r="R14" s="59">
        <v>1623338</v>
      </c>
      <c r="S14" s="59"/>
      <c r="T14" s="60"/>
      <c r="U14" s="60"/>
      <c r="V14" s="59"/>
      <c r="W14" s="59">
        <v>23074028</v>
      </c>
      <c r="X14" s="60"/>
      <c r="Y14" s="59">
        <v>23074028</v>
      </c>
      <c r="Z14" s="61"/>
      <c r="AA14" s="62"/>
    </row>
    <row r="15" spans="1:27" ht="13.5">
      <c r="A15" s="361" t="s">
        <v>209</v>
      </c>
      <c r="B15" s="136"/>
      <c r="C15" s="60">
        <f aca="true" t="shared" si="5" ref="C15:Y15">SUM(C16:C20)</f>
        <v>4574916</v>
      </c>
      <c r="D15" s="340">
        <f t="shared" si="5"/>
        <v>0</v>
      </c>
      <c r="E15" s="60">
        <f t="shared" si="5"/>
        <v>169689000</v>
      </c>
      <c r="F15" s="59">
        <f t="shared" si="5"/>
        <v>197336666</v>
      </c>
      <c r="G15" s="59">
        <f t="shared" si="5"/>
        <v>1608379</v>
      </c>
      <c r="H15" s="60">
        <f t="shared" si="5"/>
        <v>1927688</v>
      </c>
      <c r="I15" s="60">
        <f t="shared" si="5"/>
        <v>339140</v>
      </c>
      <c r="J15" s="59">
        <f t="shared" si="5"/>
        <v>3875207</v>
      </c>
      <c r="K15" s="59">
        <f t="shared" si="5"/>
        <v>0</v>
      </c>
      <c r="L15" s="60">
        <f t="shared" si="5"/>
        <v>1387405</v>
      </c>
      <c r="M15" s="60">
        <f t="shared" si="5"/>
        <v>15553952</v>
      </c>
      <c r="N15" s="59">
        <f t="shared" si="5"/>
        <v>16941357</v>
      </c>
      <c r="O15" s="59">
        <f t="shared" si="5"/>
        <v>0</v>
      </c>
      <c r="P15" s="60">
        <f t="shared" si="5"/>
        <v>0</v>
      </c>
      <c r="Q15" s="60">
        <f t="shared" si="5"/>
        <v>21049352</v>
      </c>
      <c r="R15" s="59">
        <f t="shared" si="5"/>
        <v>21049352</v>
      </c>
      <c r="S15" s="59">
        <f t="shared" si="5"/>
        <v>18943894</v>
      </c>
      <c r="T15" s="60">
        <f t="shared" si="5"/>
        <v>0</v>
      </c>
      <c r="U15" s="60">
        <f t="shared" si="5"/>
        <v>37687965</v>
      </c>
      <c r="V15" s="59">
        <f t="shared" si="5"/>
        <v>56631859</v>
      </c>
      <c r="W15" s="59">
        <f t="shared" si="5"/>
        <v>98497775</v>
      </c>
      <c r="X15" s="60">
        <f t="shared" si="5"/>
        <v>197336666</v>
      </c>
      <c r="Y15" s="59">
        <f t="shared" si="5"/>
        <v>-98838891</v>
      </c>
      <c r="Z15" s="61">
        <f>+IF(X15&lt;&gt;0,+(Y15/X15)*100,0)</f>
        <v>-50.08642995924538</v>
      </c>
      <c r="AA15" s="62">
        <f>SUM(AA16:AA20)</f>
        <v>197336666</v>
      </c>
    </row>
    <row r="16" spans="1:27" ht="13.5">
      <c r="A16" s="291" t="s">
        <v>234</v>
      </c>
      <c r="B16" s="300"/>
      <c r="C16" s="60"/>
      <c r="D16" s="340"/>
      <c r="E16" s="60"/>
      <c r="F16" s="59">
        <v>929791</v>
      </c>
      <c r="G16" s="59"/>
      <c r="H16" s="60"/>
      <c r="I16" s="60"/>
      <c r="J16" s="59"/>
      <c r="K16" s="59"/>
      <c r="L16" s="60"/>
      <c r="M16" s="60">
        <v>667644</v>
      </c>
      <c r="N16" s="59">
        <v>667644</v>
      </c>
      <c r="O16" s="59"/>
      <c r="P16" s="60"/>
      <c r="Q16" s="60"/>
      <c r="R16" s="59"/>
      <c r="S16" s="59"/>
      <c r="T16" s="60"/>
      <c r="U16" s="60"/>
      <c r="V16" s="59"/>
      <c r="W16" s="59">
        <v>667644</v>
      </c>
      <c r="X16" s="60">
        <v>929791</v>
      </c>
      <c r="Y16" s="59">
        <v>-262147</v>
      </c>
      <c r="Z16" s="61">
        <v>-28.19</v>
      </c>
      <c r="AA16" s="62">
        <v>929791</v>
      </c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>
        <v>21049352</v>
      </c>
      <c r="R17" s="59">
        <v>21049352</v>
      </c>
      <c r="S17" s="59">
        <v>18943894</v>
      </c>
      <c r="T17" s="60"/>
      <c r="U17" s="60">
        <v>37687965</v>
      </c>
      <c r="V17" s="59">
        <v>56631859</v>
      </c>
      <c r="W17" s="59">
        <v>77681211</v>
      </c>
      <c r="X17" s="60"/>
      <c r="Y17" s="59">
        <v>77681211</v>
      </c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4574916</v>
      </c>
      <c r="D20" s="340"/>
      <c r="E20" s="60">
        <v>169689000</v>
      </c>
      <c r="F20" s="59">
        <v>196406875</v>
      </c>
      <c r="G20" s="59">
        <v>1608379</v>
      </c>
      <c r="H20" s="60">
        <v>1927688</v>
      </c>
      <c r="I20" s="60">
        <v>339140</v>
      </c>
      <c r="J20" s="59">
        <v>3875207</v>
      </c>
      <c r="K20" s="59"/>
      <c r="L20" s="60">
        <v>1387405</v>
      </c>
      <c r="M20" s="60">
        <v>14886308</v>
      </c>
      <c r="N20" s="59">
        <v>16273713</v>
      </c>
      <c r="O20" s="59"/>
      <c r="P20" s="60"/>
      <c r="Q20" s="60"/>
      <c r="R20" s="59"/>
      <c r="S20" s="59"/>
      <c r="T20" s="60"/>
      <c r="U20" s="60"/>
      <c r="V20" s="59"/>
      <c r="W20" s="59">
        <v>20148920</v>
      </c>
      <c r="X20" s="60">
        <v>196406875</v>
      </c>
      <c r="Y20" s="59">
        <v>-176257955</v>
      </c>
      <c r="Z20" s="61">
        <v>-89.74</v>
      </c>
      <c r="AA20" s="62">
        <v>196406875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38426577</v>
      </c>
      <c r="D22" s="344">
        <f t="shared" si="6"/>
        <v>0</v>
      </c>
      <c r="E22" s="343">
        <f t="shared" si="6"/>
        <v>46983000</v>
      </c>
      <c r="F22" s="345">
        <f t="shared" si="6"/>
        <v>50386350</v>
      </c>
      <c r="G22" s="345">
        <f t="shared" si="6"/>
        <v>-165000</v>
      </c>
      <c r="H22" s="343">
        <f t="shared" si="6"/>
        <v>1268159</v>
      </c>
      <c r="I22" s="343">
        <f t="shared" si="6"/>
        <v>3567202</v>
      </c>
      <c r="J22" s="345">
        <f t="shared" si="6"/>
        <v>4670361</v>
      </c>
      <c r="K22" s="345">
        <f t="shared" si="6"/>
        <v>13793853</v>
      </c>
      <c r="L22" s="343">
        <f t="shared" si="6"/>
        <v>6250143</v>
      </c>
      <c r="M22" s="343">
        <f t="shared" si="6"/>
        <v>6678592</v>
      </c>
      <c r="N22" s="345">
        <f t="shared" si="6"/>
        <v>26722588</v>
      </c>
      <c r="O22" s="345">
        <f t="shared" si="6"/>
        <v>32182895</v>
      </c>
      <c r="P22" s="343">
        <f t="shared" si="6"/>
        <v>4968236</v>
      </c>
      <c r="Q22" s="343">
        <f t="shared" si="6"/>
        <v>2408700</v>
      </c>
      <c r="R22" s="345">
        <f t="shared" si="6"/>
        <v>39559831</v>
      </c>
      <c r="S22" s="345">
        <f t="shared" si="6"/>
        <v>4250875</v>
      </c>
      <c r="T22" s="343">
        <f t="shared" si="6"/>
        <v>22062483</v>
      </c>
      <c r="U22" s="343">
        <f t="shared" si="6"/>
        <v>10198765</v>
      </c>
      <c r="V22" s="345">
        <f t="shared" si="6"/>
        <v>36512123</v>
      </c>
      <c r="W22" s="345">
        <f t="shared" si="6"/>
        <v>107464903</v>
      </c>
      <c r="X22" s="343">
        <f t="shared" si="6"/>
        <v>50386350</v>
      </c>
      <c r="Y22" s="345">
        <f t="shared" si="6"/>
        <v>57078553</v>
      </c>
      <c r="Z22" s="336">
        <f>+IF(X22&lt;&gt;0,+(Y22/X22)*100,0)</f>
        <v>113.28177770368364</v>
      </c>
      <c r="AA22" s="350">
        <f>SUM(AA23:AA32)</f>
        <v>50386350</v>
      </c>
    </row>
    <row r="23" spans="1:27" ht="13.5">
      <c r="A23" s="361" t="s">
        <v>237</v>
      </c>
      <c r="B23" s="142"/>
      <c r="C23" s="60">
        <v>3501719</v>
      </c>
      <c r="D23" s="340"/>
      <c r="E23" s="60">
        <v>3800000</v>
      </c>
      <c r="F23" s="59">
        <v>1300000</v>
      </c>
      <c r="G23" s="59"/>
      <c r="H23" s="60"/>
      <c r="I23" s="60">
        <v>52572</v>
      </c>
      <c r="J23" s="59">
        <v>52572</v>
      </c>
      <c r="K23" s="59">
        <v>134229</v>
      </c>
      <c r="L23" s="60">
        <v>179839</v>
      </c>
      <c r="M23" s="60">
        <v>28290</v>
      </c>
      <c r="N23" s="59">
        <v>342358</v>
      </c>
      <c r="O23" s="59">
        <v>12800</v>
      </c>
      <c r="P23" s="60">
        <v>493145</v>
      </c>
      <c r="Q23" s="60"/>
      <c r="R23" s="59">
        <v>505945</v>
      </c>
      <c r="S23" s="59">
        <v>297458</v>
      </c>
      <c r="T23" s="60">
        <v>193422</v>
      </c>
      <c r="U23" s="60">
        <v>542089</v>
      </c>
      <c r="V23" s="59">
        <v>1032969</v>
      </c>
      <c r="W23" s="59">
        <v>1933844</v>
      </c>
      <c r="X23" s="60">
        <v>1300000</v>
      </c>
      <c r="Y23" s="59">
        <v>633844</v>
      </c>
      <c r="Z23" s="61">
        <v>48.76</v>
      </c>
      <c r="AA23" s="62">
        <v>1300000</v>
      </c>
    </row>
    <row r="24" spans="1:27" ht="13.5">
      <c r="A24" s="361" t="s">
        <v>238</v>
      </c>
      <c r="B24" s="142"/>
      <c r="C24" s="60">
        <v>33968424</v>
      </c>
      <c r="D24" s="340"/>
      <c r="E24" s="60">
        <v>33800000</v>
      </c>
      <c r="F24" s="59">
        <v>47586350</v>
      </c>
      <c r="G24" s="59">
        <v>-165000</v>
      </c>
      <c r="H24" s="60">
        <v>1268159</v>
      </c>
      <c r="I24" s="60">
        <v>3469603</v>
      </c>
      <c r="J24" s="59">
        <v>4572762</v>
      </c>
      <c r="K24" s="59">
        <v>3758294</v>
      </c>
      <c r="L24" s="60">
        <v>3997483</v>
      </c>
      <c r="M24" s="60">
        <v>2329955</v>
      </c>
      <c r="N24" s="59">
        <v>10085732</v>
      </c>
      <c r="O24" s="59">
        <v>4129475</v>
      </c>
      <c r="P24" s="60">
        <v>4454107</v>
      </c>
      <c r="Q24" s="60">
        <v>2380985</v>
      </c>
      <c r="R24" s="59">
        <v>10964567</v>
      </c>
      <c r="S24" s="59">
        <v>3918720</v>
      </c>
      <c r="T24" s="60">
        <v>3147651</v>
      </c>
      <c r="U24" s="60">
        <v>7283465</v>
      </c>
      <c r="V24" s="59">
        <v>14349836</v>
      </c>
      <c r="W24" s="59">
        <v>39972897</v>
      </c>
      <c r="X24" s="60">
        <v>47586350</v>
      </c>
      <c r="Y24" s="59">
        <v>-7613453</v>
      </c>
      <c r="Z24" s="61">
        <v>-16</v>
      </c>
      <c r="AA24" s="62">
        <v>47586350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240</v>
      </c>
      <c r="B26" s="302"/>
      <c r="C26" s="362">
        <v>493126</v>
      </c>
      <c r="D26" s="363"/>
      <c r="E26" s="362">
        <v>2300000</v>
      </c>
      <c r="F26" s="364">
        <v>500000</v>
      </c>
      <c r="G26" s="364"/>
      <c r="H26" s="362"/>
      <c r="I26" s="362">
        <v>45027</v>
      </c>
      <c r="J26" s="364">
        <v>45027</v>
      </c>
      <c r="K26" s="364">
        <v>64582</v>
      </c>
      <c r="L26" s="362">
        <v>63655</v>
      </c>
      <c r="M26" s="362">
        <v>83946</v>
      </c>
      <c r="N26" s="364">
        <v>212183</v>
      </c>
      <c r="O26" s="364">
        <v>13121</v>
      </c>
      <c r="P26" s="362">
        <v>20984</v>
      </c>
      <c r="Q26" s="362">
        <v>27715</v>
      </c>
      <c r="R26" s="364">
        <v>61820</v>
      </c>
      <c r="S26" s="364">
        <v>34697</v>
      </c>
      <c r="T26" s="362">
        <v>10457</v>
      </c>
      <c r="U26" s="362">
        <v>80641</v>
      </c>
      <c r="V26" s="364">
        <v>125795</v>
      </c>
      <c r="W26" s="364">
        <v>444825</v>
      </c>
      <c r="X26" s="362">
        <v>500000</v>
      </c>
      <c r="Y26" s="364">
        <v>-55175</v>
      </c>
      <c r="Z26" s="365">
        <v>-11.04</v>
      </c>
      <c r="AA26" s="366">
        <v>500000</v>
      </c>
    </row>
    <row r="27" spans="1:27" ht="13.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242</v>
      </c>
      <c r="B28" s="147"/>
      <c r="C28" s="275"/>
      <c r="D28" s="341"/>
      <c r="E28" s="275"/>
      <c r="F28" s="342">
        <v>1000000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1000000</v>
      </c>
      <c r="Y28" s="342">
        <v>-1000000</v>
      </c>
      <c r="Z28" s="335">
        <v>-100</v>
      </c>
      <c r="AA28" s="273">
        <v>1000000</v>
      </c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463308</v>
      </c>
      <c r="D32" s="340"/>
      <c r="E32" s="60">
        <v>7083000</v>
      </c>
      <c r="F32" s="59"/>
      <c r="G32" s="59"/>
      <c r="H32" s="60"/>
      <c r="I32" s="60"/>
      <c r="J32" s="59"/>
      <c r="K32" s="59">
        <v>9836748</v>
      </c>
      <c r="L32" s="60">
        <v>2009166</v>
      </c>
      <c r="M32" s="60">
        <v>4236401</v>
      </c>
      <c r="N32" s="59">
        <v>16082315</v>
      </c>
      <c r="O32" s="59">
        <v>28027499</v>
      </c>
      <c r="P32" s="60"/>
      <c r="Q32" s="60"/>
      <c r="R32" s="59">
        <v>28027499</v>
      </c>
      <c r="S32" s="59"/>
      <c r="T32" s="60">
        <v>18710953</v>
      </c>
      <c r="U32" s="60">
        <v>2292570</v>
      </c>
      <c r="V32" s="59">
        <v>21003523</v>
      </c>
      <c r="W32" s="59">
        <v>65113337</v>
      </c>
      <c r="X32" s="60"/>
      <c r="Y32" s="59">
        <v>65113337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37936758</v>
      </c>
      <c r="D40" s="344">
        <f t="shared" si="9"/>
        <v>0</v>
      </c>
      <c r="E40" s="343">
        <f t="shared" si="9"/>
        <v>13200000</v>
      </c>
      <c r="F40" s="345">
        <f t="shared" si="9"/>
        <v>16731510</v>
      </c>
      <c r="G40" s="345">
        <f t="shared" si="9"/>
        <v>0</v>
      </c>
      <c r="H40" s="343">
        <f t="shared" si="9"/>
        <v>743753</v>
      </c>
      <c r="I40" s="343">
        <f t="shared" si="9"/>
        <v>1137881</v>
      </c>
      <c r="J40" s="345">
        <f t="shared" si="9"/>
        <v>1881634</v>
      </c>
      <c r="K40" s="345">
        <f t="shared" si="9"/>
        <v>6440091</v>
      </c>
      <c r="L40" s="343">
        <f t="shared" si="9"/>
        <v>2667137</v>
      </c>
      <c r="M40" s="343">
        <f t="shared" si="9"/>
        <v>8754982</v>
      </c>
      <c r="N40" s="345">
        <f t="shared" si="9"/>
        <v>17862210</v>
      </c>
      <c r="O40" s="345">
        <f t="shared" si="9"/>
        <v>2166102</v>
      </c>
      <c r="P40" s="343">
        <f t="shared" si="9"/>
        <v>9200</v>
      </c>
      <c r="Q40" s="343">
        <f t="shared" si="9"/>
        <v>1008767</v>
      </c>
      <c r="R40" s="345">
        <f t="shared" si="9"/>
        <v>3184069</v>
      </c>
      <c r="S40" s="345">
        <f t="shared" si="9"/>
        <v>1737001</v>
      </c>
      <c r="T40" s="343">
        <f t="shared" si="9"/>
        <v>1357009</v>
      </c>
      <c r="U40" s="343">
        <f t="shared" si="9"/>
        <v>4714938</v>
      </c>
      <c r="V40" s="345">
        <f t="shared" si="9"/>
        <v>7808948</v>
      </c>
      <c r="W40" s="345">
        <f t="shared" si="9"/>
        <v>30736861</v>
      </c>
      <c r="X40" s="343">
        <f t="shared" si="9"/>
        <v>16731510</v>
      </c>
      <c r="Y40" s="345">
        <f t="shared" si="9"/>
        <v>14005351</v>
      </c>
      <c r="Z40" s="336">
        <f>+IF(X40&lt;&gt;0,+(Y40/X40)*100,0)</f>
        <v>83.7064377333546</v>
      </c>
      <c r="AA40" s="350">
        <f>SUM(AA41:AA49)</f>
        <v>16731510</v>
      </c>
    </row>
    <row r="41" spans="1:27" ht="13.5">
      <c r="A41" s="361" t="s">
        <v>248</v>
      </c>
      <c r="B41" s="142"/>
      <c r="C41" s="362"/>
      <c r="D41" s="363"/>
      <c r="E41" s="362"/>
      <c r="F41" s="364">
        <v>906157</v>
      </c>
      <c r="G41" s="364"/>
      <c r="H41" s="362"/>
      <c r="I41" s="362">
        <v>906157</v>
      </c>
      <c r="J41" s="364">
        <v>906157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906157</v>
      </c>
      <c r="X41" s="362">
        <v>906157</v>
      </c>
      <c r="Y41" s="364"/>
      <c r="Z41" s="365"/>
      <c r="AA41" s="366">
        <v>906157</v>
      </c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>
        <v>3091389</v>
      </c>
      <c r="D43" s="369"/>
      <c r="E43" s="305"/>
      <c r="F43" s="370">
        <v>4678002</v>
      </c>
      <c r="G43" s="370"/>
      <c r="H43" s="305">
        <v>346924</v>
      </c>
      <c r="I43" s="305">
        <v>231724</v>
      </c>
      <c r="J43" s="370">
        <v>578648</v>
      </c>
      <c r="K43" s="370"/>
      <c r="L43" s="305">
        <v>424811</v>
      </c>
      <c r="M43" s="305"/>
      <c r="N43" s="370">
        <v>424811</v>
      </c>
      <c r="O43" s="370">
        <v>666890</v>
      </c>
      <c r="P43" s="305"/>
      <c r="Q43" s="305">
        <v>724230</v>
      </c>
      <c r="R43" s="370">
        <v>1391120</v>
      </c>
      <c r="S43" s="370"/>
      <c r="T43" s="305">
        <v>767181</v>
      </c>
      <c r="U43" s="305">
        <v>3850169</v>
      </c>
      <c r="V43" s="370">
        <v>4617350</v>
      </c>
      <c r="W43" s="370">
        <v>7011929</v>
      </c>
      <c r="X43" s="305">
        <v>4678002</v>
      </c>
      <c r="Y43" s="370">
        <v>2333927</v>
      </c>
      <c r="Z43" s="371">
        <v>49.89</v>
      </c>
      <c r="AA43" s="303">
        <v>4678002</v>
      </c>
    </row>
    <row r="44" spans="1:27" ht="13.5">
      <c r="A44" s="361" t="s">
        <v>251</v>
      </c>
      <c r="B44" s="136"/>
      <c r="C44" s="60">
        <v>1004165</v>
      </c>
      <c r="D44" s="368"/>
      <c r="E44" s="54">
        <v>4000000</v>
      </c>
      <c r="F44" s="53">
        <v>4900000</v>
      </c>
      <c r="G44" s="53"/>
      <c r="H44" s="54">
        <v>396829</v>
      </c>
      <c r="I44" s="54"/>
      <c r="J44" s="53">
        <v>396829</v>
      </c>
      <c r="K44" s="53">
        <v>2206</v>
      </c>
      <c r="L44" s="54">
        <v>220295</v>
      </c>
      <c r="M44" s="54"/>
      <c r="N44" s="53">
        <v>222501</v>
      </c>
      <c r="O44" s="53"/>
      <c r="P44" s="54">
        <v>9200</v>
      </c>
      <c r="Q44" s="54">
        <v>3512</v>
      </c>
      <c r="R44" s="53">
        <v>12712</v>
      </c>
      <c r="S44" s="53">
        <v>1403639</v>
      </c>
      <c r="T44" s="54"/>
      <c r="U44" s="54">
        <v>720590</v>
      </c>
      <c r="V44" s="53">
        <v>2124229</v>
      </c>
      <c r="W44" s="53">
        <v>2756271</v>
      </c>
      <c r="X44" s="54">
        <v>4900000</v>
      </c>
      <c r="Y44" s="53">
        <v>-2143729</v>
      </c>
      <c r="Z44" s="94">
        <v>-43.75</v>
      </c>
      <c r="AA44" s="95">
        <v>4900000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/>
      <c r="F47" s="53">
        <v>2872351</v>
      </c>
      <c r="G47" s="53"/>
      <c r="H47" s="54"/>
      <c r="I47" s="54"/>
      <c r="J47" s="53"/>
      <c r="K47" s="53"/>
      <c r="L47" s="54"/>
      <c r="M47" s="54">
        <v>410144</v>
      </c>
      <c r="N47" s="53">
        <v>410144</v>
      </c>
      <c r="O47" s="53"/>
      <c r="P47" s="54"/>
      <c r="Q47" s="54"/>
      <c r="R47" s="53"/>
      <c r="S47" s="53"/>
      <c r="T47" s="54"/>
      <c r="U47" s="54"/>
      <c r="V47" s="53"/>
      <c r="W47" s="53">
        <v>410144</v>
      </c>
      <c r="X47" s="54">
        <v>2872351</v>
      </c>
      <c r="Y47" s="53">
        <v>-2462207</v>
      </c>
      <c r="Z47" s="94">
        <v>-85.72</v>
      </c>
      <c r="AA47" s="95">
        <v>2872351</v>
      </c>
    </row>
    <row r="48" spans="1:27" ht="13.5">
      <c r="A48" s="361" t="s">
        <v>255</v>
      </c>
      <c r="B48" s="136"/>
      <c r="C48" s="60"/>
      <c r="D48" s="368"/>
      <c r="E48" s="54"/>
      <c r="F48" s="53">
        <v>1875000</v>
      </c>
      <c r="G48" s="53"/>
      <c r="H48" s="54"/>
      <c r="I48" s="54"/>
      <c r="J48" s="53"/>
      <c r="K48" s="53">
        <v>1913526</v>
      </c>
      <c r="L48" s="54">
        <v>2022031</v>
      </c>
      <c r="M48" s="54">
        <v>2788795</v>
      </c>
      <c r="N48" s="53">
        <v>6724352</v>
      </c>
      <c r="O48" s="53">
        <v>309588</v>
      </c>
      <c r="P48" s="54"/>
      <c r="Q48" s="54">
        <v>281025</v>
      </c>
      <c r="R48" s="53">
        <v>590613</v>
      </c>
      <c r="S48" s="53"/>
      <c r="T48" s="54">
        <v>589828</v>
      </c>
      <c r="U48" s="54"/>
      <c r="V48" s="53">
        <v>589828</v>
      </c>
      <c r="W48" s="53">
        <v>7904793</v>
      </c>
      <c r="X48" s="54">
        <v>1875000</v>
      </c>
      <c r="Y48" s="53">
        <v>6029793</v>
      </c>
      <c r="Z48" s="94">
        <v>321.59</v>
      </c>
      <c r="AA48" s="95">
        <v>1875000</v>
      </c>
    </row>
    <row r="49" spans="1:27" ht="13.5">
      <c r="A49" s="361" t="s">
        <v>93</v>
      </c>
      <c r="B49" s="136"/>
      <c r="C49" s="54">
        <v>33841204</v>
      </c>
      <c r="D49" s="368"/>
      <c r="E49" s="54">
        <v>9200000</v>
      </c>
      <c r="F49" s="53">
        <v>1500000</v>
      </c>
      <c r="G49" s="53"/>
      <c r="H49" s="54"/>
      <c r="I49" s="54"/>
      <c r="J49" s="53"/>
      <c r="K49" s="53">
        <v>4524359</v>
      </c>
      <c r="L49" s="54"/>
      <c r="M49" s="54">
        <v>5556043</v>
      </c>
      <c r="N49" s="53">
        <v>10080402</v>
      </c>
      <c r="O49" s="53">
        <v>1189624</v>
      </c>
      <c r="P49" s="54"/>
      <c r="Q49" s="54"/>
      <c r="R49" s="53">
        <v>1189624</v>
      </c>
      <c r="S49" s="53">
        <v>333362</v>
      </c>
      <c r="T49" s="54"/>
      <c r="U49" s="54">
        <v>144179</v>
      </c>
      <c r="V49" s="53">
        <v>477541</v>
      </c>
      <c r="W49" s="53">
        <v>11747567</v>
      </c>
      <c r="X49" s="54">
        <v>1500000</v>
      </c>
      <c r="Y49" s="53">
        <v>10247567</v>
      </c>
      <c r="Z49" s="94">
        <v>683.17</v>
      </c>
      <c r="AA49" s="95">
        <v>1500000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3000000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>
        <v>3000000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609048378</v>
      </c>
      <c r="D60" s="346">
        <f t="shared" si="14"/>
        <v>0</v>
      </c>
      <c r="E60" s="219">
        <f t="shared" si="14"/>
        <v>426128000</v>
      </c>
      <c r="F60" s="264">
        <f t="shared" si="14"/>
        <v>492410842</v>
      </c>
      <c r="G60" s="264">
        <f t="shared" si="14"/>
        <v>5366150</v>
      </c>
      <c r="H60" s="219">
        <f t="shared" si="14"/>
        <v>15024353</v>
      </c>
      <c r="I60" s="219">
        <f t="shared" si="14"/>
        <v>29542280</v>
      </c>
      <c r="J60" s="264">
        <f t="shared" si="14"/>
        <v>49932783</v>
      </c>
      <c r="K60" s="264">
        <f t="shared" si="14"/>
        <v>26658732</v>
      </c>
      <c r="L60" s="219">
        <f t="shared" si="14"/>
        <v>23716199</v>
      </c>
      <c r="M60" s="219">
        <f t="shared" si="14"/>
        <v>42371958</v>
      </c>
      <c r="N60" s="264">
        <f t="shared" si="14"/>
        <v>92746889</v>
      </c>
      <c r="O60" s="264">
        <f t="shared" si="14"/>
        <v>37280572</v>
      </c>
      <c r="P60" s="219">
        <f t="shared" si="14"/>
        <v>50002614</v>
      </c>
      <c r="Q60" s="219">
        <f t="shared" si="14"/>
        <v>40384965</v>
      </c>
      <c r="R60" s="264">
        <f t="shared" si="14"/>
        <v>127668151</v>
      </c>
      <c r="S60" s="264">
        <f t="shared" si="14"/>
        <v>39641451</v>
      </c>
      <c r="T60" s="219">
        <f t="shared" si="14"/>
        <v>42011573</v>
      </c>
      <c r="U60" s="219">
        <f t="shared" si="14"/>
        <v>91229119</v>
      </c>
      <c r="V60" s="264">
        <f t="shared" si="14"/>
        <v>172882143</v>
      </c>
      <c r="W60" s="264">
        <f t="shared" si="14"/>
        <v>443229966</v>
      </c>
      <c r="X60" s="219">
        <f t="shared" si="14"/>
        <v>492410842</v>
      </c>
      <c r="Y60" s="264">
        <f t="shared" si="14"/>
        <v>-49180876</v>
      </c>
      <c r="Z60" s="337">
        <f>+IF(X60&lt;&gt;0,+(Y60/X60)*100,0)</f>
        <v>-9.987772771258355</v>
      </c>
      <c r="AA60" s="232">
        <f>+AA57+AA54+AA51+AA40+AA37+AA34+AA22+AA5</f>
        <v>492410842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116993000</v>
      </c>
      <c r="F5" s="358">
        <f t="shared" si="0"/>
        <v>99699494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1679559</v>
      </c>
      <c r="L5" s="356">
        <f t="shared" si="0"/>
        <v>4086968</v>
      </c>
      <c r="M5" s="356">
        <f t="shared" si="0"/>
        <v>4231372</v>
      </c>
      <c r="N5" s="358">
        <f t="shared" si="0"/>
        <v>9997899</v>
      </c>
      <c r="O5" s="358">
        <f t="shared" si="0"/>
        <v>3097504</v>
      </c>
      <c r="P5" s="356">
        <f t="shared" si="0"/>
        <v>8080638</v>
      </c>
      <c r="Q5" s="356">
        <f t="shared" si="0"/>
        <v>15537977</v>
      </c>
      <c r="R5" s="358">
        <f t="shared" si="0"/>
        <v>26716119</v>
      </c>
      <c r="S5" s="358">
        <f t="shared" si="0"/>
        <v>8668612</v>
      </c>
      <c r="T5" s="356">
        <f t="shared" si="0"/>
        <v>8302057</v>
      </c>
      <c r="U5" s="356">
        <f t="shared" si="0"/>
        <v>19078328</v>
      </c>
      <c r="V5" s="358">
        <f t="shared" si="0"/>
        <v>36048997</v>
      </c>
      <c r="W5" s="358">
        <f t="shared" si="0"/>
        <v>72763015</v>
      </c>
      <c r="X5" s="356">
        <f t="shared" si="0"/>
        <v>99699494</v>
      </c>
      <c r="Y5" s="358">
        <f t="shared" si="0"/>
        <v>-26936479</v>
      </c>
      <c r="Z5" s="359">
        <f>+IF(X5&lt;&gt;0,+(Y5/X5)*100,0)</f>
        <v>-27.017668715550354</v>
      </c>
      <c r="AA5" s="360">
        <f>+AA6+AA8+AA11+AA13+AA15</f>
        <v>99699494</v>
      </c>
    </row>
    <row r="6" spans="1:27" ht="13.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98993000</v>
      </c>
      <c r="F6" s="59">
        <f t="shared" si="1"/>
        <v>80799494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1679559</v>
      </c>
      <c r="L6" s="60">
        <f t="shared" si="1"/>
        <v>3933265</v>
      </c>
      <c r="M6" s="60">
        <f t="shared" si="1"/>
        <v>4155894</v>
      </c>
      <c r="N6" s="59">
        <f t="shared" si="1"/>
        <v>9768718</v>
      </c>
      <c r="O6" s="59">
        <f t="shared" si="1"/>
        <v>3097504</v>
      </c>
      <c r="P6" s="60">
        <f t="shared" si="1"/>
        <v>6352996</v>
      </c>
      <c r="Q6" s="60">
        <f t="shared" si="1"/>
        <v>10333134</v>
      </c>
      <c r="R6" s="59">
        <f t="shared" si="1"/>
        <v>19783634</v>
      </c>
      <c r="S6" s="59">
        <f t="shared" si="1"/>
        <v>8211231</v>
      </c>
      <c r="T6" s="60">
        <f t="shared" si="1"/>
        <v>6121095</v>
      </c>
      <c r="U6" s="60">
        <f t="shared" si="1"/>
        <v>14944026</v>
      </c>
      <c r="V6" s="59">
        <f t="shared" si="1"/>
        <v>29276352</v>
      </c>
      <c r="W6" s="59">
        <f t="shared" si="1"/>
        <v>58828704</v>
      </c>
      <c r="X6" s="60">
        <f t="shared" si="1"/>
        <v>80799494</v>
      </c>
      <c r="Y6" s="59">
        <f t="shared" si="1"/>
        <v>-21970790</v>
      </c>
      <c r="Z6" s="61">
        <f>+IF(X6&lt;&gt;0,+(Y6/X6)*100,0)</f>
        <v>-27.191742067097596</v>
      </c>
      <c r="AA6" s="62">
        <f t="shared" si="1"/>
        <v>80799494</v>
      </c>
    </row>
    <row r="7" spans="1:27" ht="13.5">
      <c r="A7" s="291" t="s">
        <v>229</v>
      </c>
      <c r="B7" s="142"/>
      <c r="C7" s="60"/>
      <c r="D7" s="340"/>
      <c r="E7" s="60">
        <v>98993000</v>
      </c>
      <c r="F7" s="59">
        <v>80799494</v>
      </c>
      <c r="G7" s="59"/>
      <c r="H7" s="60"/>
      <c r="I7" s="60"/>
      <c r="J7" s="59"/>
      <c r="K7" s="59">
        <v>1679559</v>
      </c>
      <c r="L7" s="60">
        <v>3933265</v>
      </c>
      <c r="M7" s="60">
        <v>4155894</v>
      </c>
      <c r="N7" s="59">
        <v>9768718</v>
      </c>
      <c r="O7" s="59">
        <v>3097504</v>
      </c>
      <c r="P7" s="60">
        <v>6352996</v>
      </c>
      <c r="Q7" s="60">
        <v>10333134</v>
      </c>
      <c r="R7" s="59">
        <v>19783634</v>
      </c>
      <c r="S7" s="59">
        <v>8211231</v>
      </c>
      <c r="T7" s="60">
        <v>6121095</v>
      </c>
      <c r="U7" s="60">
        <v>14944026</v>
      </c>
      <c r="V7" s="59">
        <v>29276352</v>
      </c>
      <c r="W7" s="59">
        <v>58828704</v>
      </c>
      <c r="X7" s="60">
        <v>80799494</v>
      </c>
      <c r="Y7" s="59">
        <v>-21970790</v>
      </c>
      <c r="Z7" s="61">
        <v>-27.19</v>
      </c>
      <c r="AA7" s="62">
        <v>80799494</v>
      </c>
    </row>
    <row r="8" spans="1:27" ht="13.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8000000</v>
      </c>
      <c r="F8" s="59">
        <f t="shared" si="2"/>
        <v>5000000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457381</v>
      </c>
      <c r="T8" s="60">
        <f t="shared" si="2"/>
        <v>2180962</v>
      </c>
      <c r="U8" s="60">
        <f t="shared" si="2"/>
        <v>919318</v>
      </c>
      <c r="V8" s="59">
        <f t="shared" si="2"/>
        <v>3557661</v>
      </c>
      <c r="W8" s="59">
        <f t="shared" si="2"/>
        <v>3557661</v>
      </c>
      <c r="X8" s="60">
        <f t="shared" si="2"/>
        <v>5000000</v>
      </c>
      <c r="Y8" s="59">
        <f t="shared" si="2"/>
        <v>-1442339</v>
      </c>
      <c r="Z8" s="61">
        <f>+IF(X8&lt;&gt;0,+(Y8/X8)*100,0)</f>
        <v>-28.84678</v>
      </c>
      <c r="AA8" s="62">
        <f>SUM(AA9:AA10)</f>
        <v>5000000</v>
      </c>
    </row>
    <row r="9" spans="1:27" ht="13.5">
      <c r="A9" s="291" t="s">
        <v>230</v>
      </c>
      <c r="B9" s="142"/>
      <c r="C9" s="60"/>
      <c r="D9" s="340"/>
      <c r="E9" s="60">
        <v>8000000</v>
      </c>
      <c r="F9" s="59">
        <v>5000000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>
        <v>457381</v>
      </c>
      <c r="T9" s="60">
        <v>2180962</v>
      </c>
      <c r="U9" s="60">
        <v>919318</v>
      </c>
      <c r="V9" s="59">
        <v>3557661</v>
      </c>
      <c r="W9" s="59">
        <v>3557661</v>
      </c>
      <c r="X9" s="60">
        <v>5000000</v>
      </c>
      <c r="Y9" s="59">
        <v>-1442339</v>
      </c>
      <c r="Z9" s="61">
        <v>-28.85</v>
      </c>
      <c r="AA9" s="62">
        <v>5000000</v>
      </c>
    </row>
    <row r="10" spans="1:27" ht="13.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8500000</v>
      </c>
      <c r="F11" s="364">
        <f t="shared" si="3"/>
        <v>13500000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1727642</v>
      </c>
      <c r="Q11" s="362">
        <f t="shared" si="3"/>
        <v>5204843</v>
      </c>
      <c r="R11" s="364">
        <f t="shared" si="3"/>
        <v>6932485</v>
      </c>
      <c r="S11" s="364">
        <f t="shared" si="3"/>
        <v>0</v>
      </c>
      <c r="T11" s="362">
        <f t="shared" si="3"/>
        <v>0</v>
      </c>
      <c r="U11" s="362">
        <f t="shared" si="3"/>
        <v>3214984</v>
      </c>
      <c r="V11" s="364">
        <f t="shared" si="3"/>
        <v>3214984</v>
      </c>
      <c r="W11" s="364">
        <f t="shared" si="3"/>
        <v>10147469</v>
      </c>
      <c r="X11" s="362">
        <f t="shared" si="3"/>
        <v>13500000</v>
      </c>
      <c r="Y11" s="364">
        <f t="shared" si="3"/>
        <v>-3352531</v>
      </c>
      <c r="Z11" s="365">
        <f>+IF(X11&lt;&gt;0,+(Y11/X11)*100,0)</f>
        <v>-24.83356296296296</v>
      </c>
      <c r="AA11" s="366">
        <f t="shared" si="3"/>
        <v>13500000</v>
      </c>
    </row>
    <row r="12" spans="1:27" ht="13.5">
      <c r="A12" s="291" t="s">
        <v>232</v>
      </c>
      <c r="B12" s="136"/>
      <c r="C12" s="60"/>
      <c r="D12" s="340"/>
      <c r="E12" s="60">
        <v>8500000</v>
      </c>
      <c r="F12" s="59">
        <v>13500000</v>
      </c>
      <c r="G12" s="59"/>
      <c r="H12" s="60"/>
      <c r="I12" s="60"/>
      <c r="J12" s="59"/>
      <c r="K12" s="59"/>
      <c r="L12" s="60"/>
      <c r="M12" s="60"/>
      <c r="N12" s="59"/>
      <c r="O12" s="59"/>
      <c r="P12" s="60">
        <v>1727642</v>
      </c>
      <c r="Q12" s="60">
        <v>5204843</v>
      </c>
      <c r="R12" s="59">
        <v>6932485</v>
      </c>
      <c r="S12" s="59"/>
      <c r="T12" s="60"/>
      <c r="U12" s="60">
        <v>3214984</v>
      </c>
      <c r="V12" s="59">
        <v>3214984</v>
      </c>
      <c r="W12" s="59">
        <v>10147469</v>
      </c>
      <c r="X12" s="60">
        <v>13500000</v>
      </c>
      <c r="Y12" s="59">
        <v>-3352531</v>
      </c>
      <c r="Z12" s="61">
        <v>-24.83</v>
      </c>
      <c r="AA12" s="62">
        <v>13500000</v>
      </c>
    </row>
    <row r="13" spans="1:27" ht="13.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</v>
      </c>
      <c r="F13" s="342">
        <f t="shared" si="4"/>
        <v>400000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75478</v>
      </c>
      <c r="N13" s="342">
        <f t="shared" si="4"/>
        <v>75478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75478</v>
      </c>
      <c r="X13" s="275">
        <f t="shared" si="4"/>
        <v>400000</v>
      </c>
      <c r="Y13" s="342">
        <f t="shared" si="4"/>
        <v>-324522</v>
      </c>
      <c r="Z13" s="335">
        <f>+IF(X13&lt;&gt;0,+(Y13/X13)*100,0)</f>
        <v>-81.13050000000001</v>
      </c>
      <c r="AA13" s="273">
        <f t="shared" si="4"/>
        <v>400000</v>
      </c>
    </row>
    <row r="14" spans="1:27" ht="13.5">
      <c r="A14" s="291" t="s">
        <v>233</v>
      </c>
      <c r="B14" s="136"/>
      <c r="C14" s="60"/>
      <c r="D14" s="340"/>
      <c r="E14" s="60">
        <v>500000</v>
      </c>
      <c r="F14" s="59">
        <v>400000</v>
      </c>
      <c r="G14" s="59"/>
      <c r="H14" s="60"/>
      <c r="I14" s="60"/>
      <c r="J14" s="59"/>
      <c r="K14" s="59"/>
      <c r="L14" s="60"/>
      <c r="M14" s="60">
        <v>75478</v>
      </c>
      <c r="N14" s="59">
        <v>75478</v>
      </c>
      <c r="O14" s="59"/>
      <c r="P14" s="60"/>
      <c r="Q14" s="60"/>
      <c r="R14" s="59"/>
      <c r="S14" s="59"/>
      <c r="T14" s="60"/>
      <c r="U14" s="60"/>
      <c r="V14" s="59"/>
      <c r="W14" s="59">
        <v>75478</v>
      </c>
      <c r="X14" s="60">
        <v>400000</v>
      </c>
      <c r="Y14" s="59">
        <v>-324522</v>
      </c>
      <c r="Z14" s="61">
        <v>-81.13</v>
      </c>
      <c r="AA14" s="62">
        <v>400000</v>
      </c>
    </row>
    <row r="15" spans="1:27" ht="13.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153703</v>
      </c>
      <c r="M15" s="60">
        <f t="shared" si="5"/>
        <v>0</v>
      </c>
      <c r="N15" s="59">
        <f t="shared" si="5"/>
        <v>153703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153703</v>
      </c>
      <c r="X15" s="60">
        <f t="shared" si="5"/>
        <v>0</v>
      </c>
      <c r="Y15" s="59">
        <f t="shared" si="5"/>
        <v>153703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1000000</v>
      </c>
      <c r="F20" s="59"/>
      <c r="G20" s="59"/>
      <c r="H20" s="60"/>
      <c r="I20" s="60"/>
      <c r="J20" s="59"/>
      <c r="K20" s="59"/>
      <c r="L20" s="60">
        <v>153703</v>
      </c>
      <c r="M20" s="60"/>
      <c r="N20" s="59">
        <v>153703</v>
      </c>
      <c r="O20" s="59"/>
      <c r="P20" s="60"/>
      <c r="Q20" s="60"/>
      <c r="R20" s="59"/>
      <c r="S20" s="59"/>
      <c r="T20" s="60"/>
      <c r="U20" s="60"/>
      <c r="V20" s="59"/>
      <c r="W20" s="59">
        <v>153703</v>
      </c>
      <c r="X20" s="60"/>
      <c r="Y20" s="59">
        <v>153703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14000000</v>
      </c>
      <c r="F22" s="345">
        <f t="shared" si="6"/>
        <v>8000000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50437</v>
      </c>
      <c r="L22" s="343">
        <f t="shared" si="6"/>
        <v>1986783</v>
      </c>
      <c r="M22" s="343">
        <f t="shared" si="6"/>
        <v>533391</v>
      </c>
      <c r="N22" s="345">
        <f t="shared" si="6"/>
        <v>2570611</v>
      </c>
      <c r="O22" s="345">
        <f t="shared" si="6"/>
        <v>348877</v>
      </c>
      <c r="P22" s="343">
        <f t="shared" si="6"/>
        <v>361764</v>
      </c>
      <c r="Q22" s="343">
        <f t="shared" si="6"/>
        <v>833081</v>
      </c>
      <c r="R22" s="345">
        <f t="shared" si="6"/>
        <v>1543722</v>
      </c>
      <c r="S22" s="345">
        <f t="shared" si="6"/>
        <v>736331</v>
      </c>
      <c r="T22" s="343">
        <f t="shared" si="6"/>
        <v>1339508</v>
      </c>
      <c r="U22" s="343">
        <f t="shared" si="6"/>
        <v>3318430</v>
      </c>
      <c r="V22" s="345">
        <f t="shared" si="6"/>
        <v>5394269</v>
      </c>
      <c r="W22" s="345">
        <f t="shared" si="6"/>
        <v>9508602</v>
      </c>
      <c r="X22" s="343">
        <f t="shared" si="6"/>
        <v>8000000</v>
      </c>
      <c r="Y22" s="345">
        <f t="shared" si="6"/>
        <v>1508602</v>
      </c>
      <c r="Z22" s="336">
        <f>+IF(X22&lt;&gt;0,+(Y22/X22)*100,0)</f>
        <v>18.857525</v>
      </c>
      <c r="AA22" s="350">
        <f>SUM(AA23:AA32)</f>
        <v>8000000</v>
      </c>
    </row>
    <row r="23" spans="1:27" ht="13.5">
      <c r="A23" s="361" t="s">
        <v>237</v>
      </c>
      <c r="B23" s="142"/>
      <c r="C23" s="60"/>
      <c r="D23" s="340"/>
      <c r="E23" s="60"/>
      <c r="F23" s="59">
        <v>700000</v>
      </c>
      <c r="G23" s="59"/>
      <c r="H23" s="60"/>
      <c r="I23" s="60"/>
      <c r="J23" s="59"/>
      <c r="K23" s="59">
        <v>50437</v>
      </c>
      <c r="L23" s="60"/>
      <c r="M23" s="60">
        <v>88269</v>
      </c>
      <c r="N23" s="59">
        <v>138706</v>
      </c>
      <c r="O23" s="59"/>
      <c r="P23" s="60"/>
      <c r="Q23" s="60"/>
      <c r="R23" s="59"/>
      <c r="S23" s="59"/>
      <c r="T23" s="60"/>
      <c r="U23" s="60">
        <v>541365</v>
      </c>
      <c r="V23" s="59">
        <v>541365</v>
      </c>
      <c r="W23" s="59">
        <v>680071</v>
      </c>
      <c r="X23" s="60">
        <v>700000</v>
      </c>
      <c r="Y23" s="59">
        <v>-19929</v>
      </c>
      <c r="Z23" s="61">
        <v>-2.85</v>
      </c>
      <c r="AA23" s="62">
        <v>700000</v>
      </c>
    </row>
    <row r="24" spans="1:27" ht="13.5">
      <c r="A24" s="361" t="s">
        <v>238</v>
      </c>
      <c r="B24" s="142"/>
      <c r="C24" s="60"/>
      <c r="D24" s="340"/>
      <c r="E24" s="60">
        <v>8500000</v>
      </c>
      <c r="F24" s="59">
        <v>4000000</v>
      </c>
      <c r="G24" s="59"/>
      <c r="H24" s="60"/>
      <c r="I24" s="60"/>
      <c r="J24" s="59"/>
      <c r="K24" s="59"/>
      <c r="L24" s="60">
        <v>1986783</v>
      </c>
      <c r="M24" s="60"/>
      <c r="N24" s="59">
        <v>1986783</v>
      </c>
      <c r="O24" s="59"/>
      <c r="P24" s="60"/>
      <c r="Q24" s="60">
        <v>126701</v>
      </c>
      <c r="R24" s="59">
        <v>126701</v>
      </c>
      <c r="S24" s="59"/>
      <c r="T24" s="60"/>
      <c r="U24" s="60">
        <v>2777065</v>
      </c>
      <c r="V24" s="59">
        <v>2777065</v>
      </c>
      <c r="W24" s="59">
        <v>4890549</v>
      </c>
      <c r="X24" s="60">
        <v>4000000</v>
      </c>
      <c r="Y24" s="59">
        <v>890549</v>
      </c>
      <c r="Z24" s="61">
        <v>22.26</v>
      </c>
      <c r="AA24" s="62">
        <v>4000000</v>
      </c>
    </row>
    <row r="25" spans="1:27" ht="13.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>
        <v>191720</v>
      </c>
      <c r="Q25" s="60"/>
      <c r="R25" s="59">
        <v>191720</v>
      </c>
      <c r="S25" s="59"/>
      <c r="T25" s="60"/>
      <c r="U25" s="60"/>
      <c r="V25" s="59"/>
      <c r="W25" s="59">
        <v>191720</v>
      </c>
      <c r="X25" s="60"/>
      <c r="Y25" s="59">
        <v>191720</v>
      </c>
      <c r="Z25" s="61"/>
      <c r="AA25" s="62"/>
    </row>
    <row r="26" spans="1:27" ht="13.5">
      <c r="A26" s="361" t="s">
        <v>240</v>
      </c>
      <c r="B26" s="302"/>
      <c r="C26" s="362"/>
      <c r="D26" s="363"/>
      <c r="E26" s="362"/>
      <c r="F26" s="364">
        <v>1300000</v>
      </c>
      <c r="G26" s="364"/>
      <c r="H26" s="362"/>
      <c r="I26" s="362"/>
      <c r="J26" s="364"/>
      <c r="K26" s="364"/>
      <c r="L26" s="362"/>
      <c r="M26" s="362">
        <v>445122</v>
      </c>
      <c r="N26" s="364">
        <v>445122</v>
      </c>
      <c r="O26" s="364">
        <v>348877</v>
      </c>
      <c r="P26" s="362"/>
      <c r="Q26" s="362">
        <v>184865</v>
      </c>
      <c r="R26" s="364">
        <v>533742</v>
      </c>
      <c r="S26" s="364">
        <v>44089</v>
      </c>
      <c r="T26" s="362"/>
      <c r="U26" s="362"/>
      <c r="V26" s="364">
        <v>44089</v>
      </c>
      <c r="W26" s="364">
        <v>1022953</v>
      </c>
      <c r="X26" s="362">
        <v>1300000</v>
      </c>
      <c r="Y26" s="364">
        <v>-277047</v>
      </c>
      <c r="Z26" s="365">
        <v>-21.31</v>
      </c>
      <c r="AA26" s="366">
        <v>1300000</v>
      </c>
    </row>
    <row r="27" spans="1:27" ht="13.5">
      <c r="A27" s="361" t="s">
        <v>241</v>
      </c>
      <c r="B27" s="147"/>
      <c r="C27" s="60"/>
      <c r="D27" s="340"/>
      <c r="E27" s="60"/>
      <c r="F27" s="59">
        <v>1500000</v>
      </c>
      <c r="G27" s="59"/>
      <c r="H27" s="60"/>
      <c r="I27" s="60"/>
      <c r="J27" s="59"/>
      <c r="K27" s="59"/>
      <c r="L27" s="60"/>
      <c r="M27" s="60"/>
      <c r="N27" s="59"/>
      <c r="O27" s="59"/>
      <c r="P27" s="60">
        <v>170044</v>
      </c>
      <c r="Q27" s="60">
        <v>521515</v>
      </c>
      <c r="R27" s="59">
        <v>691559</v>
      </c>
      <c r="S27" s="59"/>
      <c r="T27" s="60">
        <v>1339508</v>
      </c>
      <c r="U27" s="60"/>
      <c r="V27" s="59">
        <v>1339508</v>
      </c>
      <c r="W27" s="59">
        <v>2031067</v>
      </c>
      <c r="X27" s="60">
        <v>1500000</v>
      </c>
      <c r="Y27" s="59">
        <v>531067</v>
      </c>
      <c r="Z27" s="61">
        <v>35.4</v>
      </c>
      <c r="AA27" s="62">
        <v>1500000</v>
      </c>
    </row>
    <row r="28" spans="1:27" ht="13.5">
      <c r="A28" s="361" t="s">
        <v>242</v>
      </c>
      <c r="B28" s="147"/>
      <c r="C28" s="275"/>
      <c r="D28" s="341"/>
      <c r="E28" s="275"/>
      <c r="F28" s="342">
        <v>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500000</v>
      </c>
      <c r="Y28" s="342">
        <v>-500000</v>
      </c>
      <c r="Z28" s="335">
        <v>-100</v>
      </c>
      <c r="AA28" s="273">
        <v>500000</v>
      </c>
    </row>
    <row r="29" spans="1:27" ht="13.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5500000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692242</v>
      </c>
      <c r="T32" s="60"/>
      <c r="U32" s="60"/>
      <c r="V32" s="59">
        <v>692242</v>
      </c>
      <c r="W32" s="59">
        <v>692242</v>
      </c>
      <c r="X32" s="60"/>
      <c r="Y32" s="59">
        <v>692242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21500000</v>
      </c>
      <c r="F40" s="345">
        <f t="shared" si="9"/>
        <v>26175000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491744</v>
      </c>
      <c r="L40" s="343">
        <f t="shared" si="9"/>
        <v>1654569</v>
      </c>
      <c r="M40" s="343">
        <f t="shared" si="9"/>
        <v>1982300</v>
      </c>
      <c r="N40" s="345">
        <f t="shared" si="9"/>
        <v>4128613</v>
      </c>
      <c r="O40" s="345">
        <f t="shared" si="9"/>
        <v>441104</v>
      </c>
      <c r="P40" s="343">
        <f t="shared" si="9"/>
        <v>949628</v>
      </c>
      <c r="Q40" s="343">
        <f t="shared" si="9"/>
        <v>2254929</v>
      </c>
      <c r="R40" s="345">
        <f t="shared" si="9"/>
        <v>3645661</v>
      </c>
      <c r="S40" s="345">
        <f t="shared" si="9"/>
        <v>693410</v>
      </c>
      <c r="T40" s="343">
        <f t="shared" si="9"/>
        <v>5771309</v>
      </c>
      <c r="U40" s="343">
        <f t="shared" si="9"/>
        <v>6645752</v>
      </c>
      <c r="V40" s="345">
        <f t="shared" si="9"/>
        <v>13110471</v>
      </c>
      <c r="W40" s="345">
        <f t="shared" si="9"/>
        <v>20884745</v>
      </c>
      <c r="X40" s="343">
        <f t="shared" si="9"/>
        <v>26175000</v>
      </c>
      <c r="Y40" s="345">
        <f t="shared" si="9"/>
        <v>-5290255</v>
      </c>
      <c r="Z40" s="336">
        <f>+IF(X40&lt;&gt;0,+(Y40/X40)*100,0)</f>
        <v>-20.211098376313277</v>
      </c>
      <c r="AA40" s="350">
        <f>SUM(AA41:AA49)</f>
        <v>26175000</v>
      </c>
    </row>
    <row r="41" spans="1:27" ht="13.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250</v>
      </c>
      <c r="B43" s="136"/>
      <c r="C43" s="275"/>
      <c r="D43" s="369"/>
      <c r="E43" s="305">
        <v>5000000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>
        <v>433800</v>
      </c>
      <c r="Q43" s="305"/>
      <c r="R43" s="370">
        <v>433800</v>
      </c>
      <c r="S43" s="370"/>
      <c r="T43" s="305"/>
      <c r="U43" s="305">
        <v>485200</v>
      </c>
      <c r="V43" s="370">
        <v>485200</v>
      </c>
      <c r="W43" s="370">
        <v>919000</v>
      </c>
      <c r="X43" s="305"/>
      <c r="Y43" s="370">
        <v>919000</v>
      </c>
      <c r="Z43" s="371"/>
      <c r="AA43" s="303"/>
    </row>
    <row r="44" spans="1:27" ht="13.5">
      <c r="A44" s="361" t="s">
        <v>251</v>
      </c>
      <c r="B44" s="136"/>
      <c r="C44" s="60"/>
      <c r="D44" s="368"/>
      <c r="E44" s="54">
        <v>1000000</v>
      </c>
      <c r="F44" s="53">
        <v>500000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>
        <v>693410</v>
      </c>
      <c r="T44" s="54"/>
      <c r="U44" s="54"/>
      <c r="V44" s="53">
        <v>693410</v>
      </c>
      <c r="W44" s="53">
        <v>693410</v>
      </c>
      <c r="X44" s="54">
        <v>500000</v>
      </c>
      <c r="Y44" s="53">
        <v>193410</v>
      </c>
      <c r="Z44" s="94">
        <v>38.68</v>
      </c>
      <c r="AA44" s="95">
        <v>500000</v>
      </c>
    </row>
    <row r="45" spans="1:27" ht="13.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254</v>
      </c>
      <c r="B47" s="136"/>
      <c r="C47" s="60"/>
      <c r="D47" s="368"/>
      <c r="E47" s="54">
        <v>10000000</v>
      </c>
      <c r="F47" s="53">
        <v>20500000</v>
      </c>
      <c r="G47" s="53"/>
      <c r="H47" s="54"/>
      <c r="I47" s="54"/>
      <c r="J47" s="53"/>
      <c r="K47" s="53">
        <v>126356</v>
      </c>
      <c r="L47" s="54">
        <v>1654569</v>
      </c>
      <c r="M47" s="54">
        <v>1221253</v>
      </c>
      <c r="N47" s="53">
        <v>3002178</v>
      </c>
      <c r="O47" s="53">
        <v>430711</v>
      </c>
      <c r="P47" s="54">
        <v>515828</v>
      </c>
      <c r="Q47" s="54"/>
      <c r="R47" s="53">
        <v>946539</v>
      </c>
      <c r="S47" s="53"/>
      <c r="T47" s="54">
        <v>5032994</v>
      </c>
      <c r="U47" s="54">
        <v>4858552</v>
      </c>
      <c r="V47" s="53">
        <v>9891546</v>
      </c>
      <c r="W47" s="53">
        <v>13840263</v>
      </c>
      <c r="X47" s="54">
        <v>20500000</v>
      </c>
      <c r="Y47" s="53">
        <v>-6659737</v>
      </c>
      <c r="Z47" s="94">
        <v>-32.49</v>
      </c>
      <c r="AA47" s="95">
        <v>20500000</v>
      </c>
    </row>
    <row r="48" spans="1:27" ht="13.5">
      <c r="A48" s="361" t="s">
        <v>255</v>
      </c>
      <c r="B48" s="136"/>
      <c r="C48" s="60"/>
      <c r="D48" s="368"/>
      <c r="E48" s="54"/>
      <c r="F48" s="53">
        <v>4675000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>
        <v>1096499</v>
      </c>
      <c r="R48" s="53">
        <v>1096499</v>
      </c>
      <c r="S48" s="53"/>
      <c r="T48" s="54">
        <v>707431</v>
      </c>
      <c r="U48" s="54">
        <v>1139610</v>
      </c>
      <c r="V48" s="53">
        <v>1847041</v>
      </c>
      <c r="W48" s="53">
        <v>2943540</v>
      </c>
      <c r="X48" s="54">
        <v>4675000</v>
      </c>
      <c r="Y48" s="53">
        <v>-1731460</v>
      </c>
      <c r="Z48" s="94">
        <v>-37.04</v>
      </c>
      <c r="AA48" s="95">
        <v>4675000</v>
      </c>
    </row>
    <row r="49" spans="1:27" ht="13.5">
      <c r="A49" s="361" t="s">
        <v>93</v>
      </c>
      <c r="B49" s="136"/>
      <c r="C49" s="54"/>
      <c r="D49" s="368"/>
      <c r="E49" s="54">
        <v>5500000</v>
      </c>
      <c r="F49" s="53">
        <v>500000</v>
      </c>
      <c r="G49" s="53"/>
      <c r="H49" s="54"/>
      <c r="I49" s="54"/>
      <c r="J49" s="53"/>
      <c r="K49" s="53">
        <v>365388</v>
      </c>
      <c r="L49" s="54"/>
      <c r="M49" s="54">
        <v>761047</v>
      </c>
      <c r="N49" s="53">
        <v>1126435</v>
      </c>
      <c r="O49" s="53">
        <v>10393</v>
      </c>
      <c r="P49" s="54"/>
      <c r="Q49" s="54">
        <v>1158430</v>
      </c>
      <c r="R49" s="53">
        <v>1168823</v>
      </c>
      <c r="S49" s="53"/>
      <c r="T49" s="54">
        <v>30884</v>
      </c>
      <c r="U49" s="54">
        <v>162390</v>
      </c>
      <c r="V49" s="53">
        <v>193274</v>
      </c>
      <c r="W49" s="53">
        <v>2488532</v>
      </c>
      <c r="X49" s="54">
        <v>500000</v>
      </c>
      <c r="Y49" s="53">
        <v>1988532</v>
      </c>
      <c r="Z49" s="94">
        <v>397.71</v>
      </c>
      <c r="AA49" s="95">
        <v>500000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1500000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217</v>
      </c>
      <c r="B58" s="136"/>
      <c r="C58" s="60"/>
      <c r="D58" s="340"/>
      <c r="E58" s="60">
        <v>1500000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153993000</v>
      </c>
      <c r="F60" s="264">
        <f t="shared" si="14"/>
        <v>133874494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2221740</v>
      </c>
      <c r="L60" s="219">
        <f t="shared" si="14"/>
        <v>7728320</v>
      </c>
      <c r="M60" s="219">
        <f t="shared" si="14"/>
        <v>6747063</v>
      </c>
      <c r="N60" s="264">
        <f t="shared" si="14"/>
        <v>16697123</v>
      </c>
      <c r="O60" s="264">
        <f t="shared" si="14"/>
        <v>3887485</v>
      </c>
      <c r="P60" s="219">
        <f t="shared" si="14"/>
        <v>9392030</v>
      </c>
      <c r="Q60" s="219">
        <f t="shared" si="14"/>
        <v>18625987</v>
      </c>
      <c r="R60" s="264">
        <f t="shared" si="14"/>
        <v>31905502</v>
      </c>
      <c r="S60" s="264">
        <f t="shared" si="14"/>
        <v>10098353</v>
      </c>
      <c r="T60" s="219">
        <f t="shared" si="14"/>
        <v>15412874</v>
      </c>
      <c r="U60" s="219">
        <f t="shared" si="14"/>
        <v>29042510</v>
      </c>
      <c r="V60" s="264">
        <f t="shared" si="14"/>
        <v>54553737</v>
      </c>
      <c r="W60" s="264">
        <f t="shared" si="14"/>
        <v>103156362</v>
      </c>
      <c r="X60" s="219">
        <f t="shared" si="14"/>
        <v>133874494</v>
      </c>
      <c r="Y60" s="264">
        <f t="shared" si="14"/>
        <v>-30718132</v>
      </c>
      <c r="Z60" s="337">
        <f>+IF(X60&lt;&gt;0,+(Y60/X60)*100,0)</f>
        <v>-22.945470105754424</v>
      </c>
      <c r="AA60" s="232">
        <f>+AA57+AA54+AA51+AA40+AA37+AA34+AA22+AA5</f>
        <v>133874494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2016-08-15T12:29:52Z</dcterms:created>
  <dcterms:modified xsi:type="dcterms:W3CDTF">2016-08-15T12:30:05Z</dcterms:modified>
  <cp:category/>
  <cp:version/>
  <cp:contentType/>
  <cp:contentStatus/>
</cp:coreProperties>
</file>