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<sst xmlns="http://schemas.openxmlformats.org/spreadsheetml/2006/main" count="857" uniqueCount="303">
  <si>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Lepelle-Nkumpi(LIM355)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</si>
  <si>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</si>
  <si>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</si>
  <si>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</si>
  <si>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</si>
  <si>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</si>
  <si>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</si>
  <si>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</si>
  <si>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</si>
  <si>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</si>
  <si>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</si>
  <si>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</si>
  <si>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</si>
  <si>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</si>
  <si>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</si>
  <si>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</si>
  <si>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</si>
  <si>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</si>
  <si>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</si>
  <si>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</si>
  <si>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</si>
  <si>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</si>
  <si>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</si>
  <si>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</si>
  <si>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</si>
  <si>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</si>
  <si>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</si>
  <si>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</si>
  <si>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</si>
  <si>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</si>
  <si>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</si>
  <si>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</si>
  <si>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</si>
  <si>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</si>
  <si>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</si>
  <si>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</si>
  <si>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</si>
  <si>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</si>
  <si>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</si>
  <si>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</si>
  <si>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</si>
  <si>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</si>
  <si>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</si>
  <si>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</si>
  <si>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</si>
  <si>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</si>
  <si>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</si>
  <si>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</si>
  <si>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</si>
  <si>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</si>
  <si>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</si>
  <si>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</si>
  <si>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</si>
  <si>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</si>
  <si>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</si>
  <si>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</si>
  <si>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</si>
  <si>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</si>
  <si>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</si>
  <si>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</si>
  <si>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</si>
  <si>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</si>
  <si>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</si>
  <si>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</si>
  <si>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</si>
  <si>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</si>
  <si>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</si>
  <si>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</si>
  <si>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</si>
  <si>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</si>
  <si>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Lepelle-Nkumpi(LIM355)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</si>
  <si>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</si>
  <si>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</si>
  <si>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</si>
  <si>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</si>
  <si>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</si>
  <si>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</si>
  <si>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</si>
  <si>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</si>
  <si>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</si>
  <si>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</si>
  <si>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</si>
  <si>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</si>
  <si>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</si>
  <si>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</si>
  <si>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</si>
  <si>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</si>
  <si>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</si>
  <si>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</si>
  <si>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</si>
  <si>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</si>
  <si>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</si>
  <si>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</si>
  <si>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</si>
  <si>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</si>
  <si>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</si>
  <si>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</si>
  <si>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</si>
  <si>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</si>
  <si>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</si>
  <si>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Lepelle-Nkumpi(LIM355)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</si>
  <si>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</si>
  <si>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</si>
  <si>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</si>
  <si>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</si>
  <si>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</si>
  <si>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</si>
  <si>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</si>
  <si>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</si>
  <si>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</si>
  <si>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</si>
  <si>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</si>
  <si>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</si>
  <si>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</si>
  <si>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</si>
  <si>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</si>
  <si>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</si>
  <si>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</si>
  <si>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</si>
  <si>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</si>
  <si>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</si>
  <si>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</si>
  <si>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</si>
  <si>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</si>
  <si>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</si>
  <si>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</si>
  <si>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</si>
  <si>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</si>
  <si>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</si>
  <si>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Lepelle-Nkumpi(LIM355)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</si>
  <si>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</si>
  <si>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</si>
  <si>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</si>
  <si>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</si>
  <si>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</si>
  <si>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</si>
  <si>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</si>
  <si>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</si>
  <si>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</si>
  <si>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</si>
  <si>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Lepelle-Nkumpi(LIM355)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</si>
  <si>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</si>
  <si>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</si>
  <si>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</si>
  <si>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</si>
  <si>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</si>
  <si>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</si>
  <si>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</si>
  <si>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</si>
  <si>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</si>
  <si>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</si>
  <si>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</si>
  <si>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</si>
  <si>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</si>
  <si>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</si>
  <si>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</si>
  <si>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</si>
  <si>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</si>
  <si>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</si>
  <si>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</si>
  <si>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</si>
  <si>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</si>
  <si>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</si>
  <si>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</si>
  <si>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</si>
  <si>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</si>
  <si>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</si>
  <si>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</si>
  <si>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</si>
  <si>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</si>
  <si>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</si>
  <si>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</si>
  <si>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</si>
  <si>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</si>
  <si>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Lepelle-Nkumpi(LIM355)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</si>
  <si>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</si>
  <si>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</si>
  <si>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</si>
  <si>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</si>
  <si>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</si>
  <si>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</si>
  <si>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</si>
  <si>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</si>
  <si>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</si>
  <si>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</si>
  <si>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</si>
  <si>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</si>
  <si>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</si>
  <si>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</si>
  <si>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</si>
  <si>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</si>
  <si>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</si>
  <si>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</si>
  <si>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</si>
  <si>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</si>
  <si>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</si>
  <si>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</si>
  <si>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</si>
  <si>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</si>
  <si>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</si>
  <si>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</si>
  <si>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</si>
  <si>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Lepelle-Nkumpi(LIM355)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</si>
  <si>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</si>
  <si>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</si>
  <si>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</si>
  <si>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</si>
  <si>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</si>
  <si>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</si>
  <si>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</si>
  <si>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</si>
  <si>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</si>
  <si>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</si>
  <si>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</si>
  <si>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</si>
  <si>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</si>
  <si>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</si>
  <si>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</si>
  <si>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</si>
  <si>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</si>
  <si>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</si>
  <si>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</si>
  <si>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</si>
  <si>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</si>
  <si>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</si>
  <si>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</si>
  <si>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</si>
  <si>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Lepelle-Nkumpi(LIM355)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</si>
  <si>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</si>
  <si>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</si>
  <si>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</si>
  <si>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</si>
  <si>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</si>
  <si>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</si>
  <si>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</si>
  <si>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</si>
  <si>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</si>
  <si>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</si>
  <si>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</si>
  <si>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</si>
  <si>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</si>
  <si>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</si>
  <si>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</si>
  <si>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</si>
  <si>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</si>
  <si>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</si>
  <si>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</si>
  <si>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</si>
  <si>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</si>
  <si>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</si>
  <si>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</si>
  <si>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</si>
  <si>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</si>
  <si>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</si>
  <si>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</si>
  <si>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</si>
  <si>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</si>
  <si>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</si>
  <si>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</si>
  <si>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</si>
  <si>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</si>
  <si>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</si>
  <si>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</si>
  <si>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Lepelle-Nkumpi(LIM355)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</si>
  <si>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</si>
  <si>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</si>
  <si>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Limpopo: Lepelle-Nkumpi(LIM355)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</si>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</sst>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18786098</v>
      </c>
      <c r="C5" s="19">
        <v>0</v>
      </c>
      <c r="D5" s="59">
        <v>20037449</v>
      </c>
      <c r="E5" s="60">
        <v>20037449</v>
      </c>
      <c r="F5" s="60">
        <v>1499308</v>
      </c>
      <c r="G5" s="60">
        <v>2080543</v>
      </c>
      <c r="H5" s="60">
        <v>-239680</v>
      </c>
      <c r="I5" s="60">
        <v>3340171</v>
      </c>
      <c r="J5" s="60">
        <v>1796959</v>
      </c>
      <c r="K5" s="60">
        <v>1794907</v>
      </c>
      <c r="L5" s="60">
        <v>-1798102</v>
      </c>
      <c r="M5" s="60">
        <v>1793764</v>
      </c>
      <c r="N5" s="60">
        <v>1798326</v>
      </c>
      <c r="O5" s="60">
        <v>-677306</v>
      </c>
      <c r="P5" s="60">
        <v>1799738</v>
      </c>
      <c r="Q5" s="60">
        <v>2920758</v>
      </c>
      <c r="R5" s="60">
        <v>3599261</v>
      </c>
      <c r="S5" s="60">
        <v>1799645</v>
      </c>
      <c r="T5" s="60">
        <v>1799655</v>
      </c>
      <c r="U5" s="60">
        <v>7198561</v>
      </c>
      <c r="V5" s="60">
        <v>15253254</v>
      </c>
      <c r="W5" s="60">
        <v>20037449</v>
      </c>
      <c r="X5" s="60">
        <v>-4784195</v>
      </c>
      <c r="Y5" s="61">
        <v>-23.88</v>
      </c>
      <c r="Z5" s="62">
        <v>20037449</v>
      </c>
    </row>
    <row r="6" spans="1:26" ht="12.75">
      <c r="A6" s="58" t="s">
        <v>32</v>
      </c>
      <c r="B6" s="19">
        <v>6065861</v>
      </c>
      <c r="C6" s="19">
        <v>0</v>
      </c>
      <c r="D6" s="59">
        <v>6132380</v>
      </c>
      <c r="E6" s="60">
        <v>6132380</v>
      </c>
      <c r="F6" s="60">
        <v>508003</v>
      </c>
      <c r="G6" s="60">
        <v>506937</v>
      </c>
      <c r="H6" s="60">
        <v>505578</v>
      </c>
      <c r="I6" s="60">
        <v>1520518</v>
      </c>
      <c r="J6" s="60">
        <v>430213</v>
      </c>
      <c r="K6" s="60">
        <v>507001</v>
      </c>
      <c r="L6" s="60">
        <v>-582812</v>
      </c>
      <c r="M6" s="60">
        <v>354402</v>
      </c>
      <c r="N6" s="60">
        <v>507468</v>
      </c>
      <c r="O6" s="60">
        <v>451110</v>
      </c>
      <c r="P6" s="60">
        <v>502845</v>
      </c>
      <c r="Q6" s="60">
        <v>1461423</v>
      </c>
      <c r="R6" s="60">
        <v>1017546</v>
      </c>
      <c r="S6" s="60">
        <v>509524</v>
      </c>
      <c r="T6" s="60">
        <v>509559</v>
      </c>
      <c r="U6" s="60">
        <v>2036629</v>
      </c>
      <c r="V6" s="60">
        <v>5372972</v>
      </c>
      <c r="W6" s="60">
        <v>6132378</v>
      </c>
      <c r="X6" s="60">
        <v>-759406</v>
      </c>
      <c r="Y6" s="61">
        <v>-12.38</v>
      </c>
      <c r="Z6" s="62">
        <v>6132380</v>
      </c>
    </row>
    <row r="7" spans="1:26" ht="12.75">
      <c r="A7" s="58" t="s">
        <v>33</v>
      </c>
      <c r="B7" s="19">
        <v>5493145</v>
      </c>
      <c r="C7" s="19">
        <v>0</v>
      </c>
      <c r="D7" s="59">
        <v>5258981</v>
      </c>
      <c r="E7" s="60">
        <v>10517963</v>
      </c>
      <c r="F7" s="60">
        <v>549417</v>
      </c>
      <c r="G7" s="60">
        <v>1050254</v>
      </c>
      <c r="H7" s="60">
        <v>997897</v>
      </c>
      <c r="I7" s="60">
        <v>2597568</v>
      </c>
      <c r="J7" s="60">
        <v>869397</v>
      </c>
      <c r="K7" s="60">
        <v>899059</v>
      </c>
      <c r="L7" s="60">
        <v>-888421</v>
      </c>
      <c r="M7" s="60">
        <v>880035</v>
      </c>
      <c r="N7" s="60">
        <v>1373049</v>
      </c>
      <c r="O7" s="60">
        <v>968821</v>
      </c>
      <c r="P7" s="60">
        <v>884058</v>
      </c>
      <c r="Q7" s="60">
        <v>3225928</v>
      </c>
      <c r="R7" s="60">
        <v>1360096</v>
      </c>
      <c r="S7" s="60">
        <v>1202119</v>
      </c>
      <c r="T7" s="60">
        <v>1197352</v>
      </c>
      <c r="U7" s="60">
        <v>3759567</v>
      </c>
      <c r="V7" s="60">
        <v>10463098</v>
      </c>
      <c r="W7" s="60">
        <v>5258982</v>
      </c>
      <c r="X7" s="60">
        <v>5204116</v>
      </c>
      <c r="Y7" s="61">
        <v>98.96</v>
      </c>
      <c r="Z7" s="62">
        <v>10517963</v>
      </c>
    </row>
    <row r="8" spans="1:26" ht="12.75">
      <c r="A8" s="58" t="s">
        <v>34</v>
      </c>
      <c r="B8" s="19">
        <v>169001090</v>
      </c>
      <c r="C8" s="19">
        <v>0</v>
      </c>
      <c r="D8" s="59">
        <v>213405326</v>
      </c>
      <c r="E8" s="60">
        <v>214816411</v>
      </c>
      <c r="F8" s="60">
        <v>85768661</v>
      </c>
      <c r="G8" s="60">
        <v>243457</v>
      </c>
      <c r="H8" s="60">
        <v>541998</v>
      </c>
      <c r="I8" s="60">
        <v>86554116</v>
      </c>
      <c r="J8" s="60">
        <v>846295</v>
      </c>
      <c r="K8" s="60">
        <v>36871655</v>
      </c>
      <c r="L8" s="60">
        <v>-181686</v>
      </c>
      <c r="M8" s="60">
        <v>37536264</v>
      </c>
      <c r="N8" s="60">
        <v>154077</v>
      </c>
      <c r="O8" s="60">
        <v>251697</v>
      </c>
      <c r="P8" s="60">
        <v>83553509</v>
      </c>
      <c r="Q8" s="60">
        <v>83959283</v>
      </c>
      <c r="R8" s="60">
        <v>2047668</v>
      </c>
      <c r="S8" s="60">
        <v>718178</v>
      </c>
      <c r="T8" s="60">
        <v>1482085</v>
      </c>
      <c r="U8" s="60">
        <v>4247931</v>
      </c>
      <c r="V8" s="60">
        <v>212297594</v>
      </c>
      <c r="W8" s="60">
        <v>213405327</v>
      </c>
      <c r="X8" s="60">
        <v>-1107733</v>
      </c>
      <c r="Y8" s="61">
        <v>-0.52</v>
      </c>
      <c r="Z8" s="62">
        <v>214816411</v>
      </c>
    </row>
    <row r="9" spans="1:26" ht="12.75">
      <c r="A9" s="58" t="s">
        <v>35</v>
      </c>
      <c r="B9" s="19">
        <v>65352593</v>
      </c>
      <c r="C9" s="19">
        <v>0</v>
      </c>
      <c r="D9" s="59">
        <v>100641041</v>
      </c>
      <c r="E9" s="60">
        <v>100870042</v>
      </c>
      <c r="F9" s="60">
        <v>6667317</v>
      </c>
      <c r="G9" s="60">
        <v>5828310</v>
      </c>
      <c r="H9" s="60">
        <v>5029931</v>
      </c>
      <c r="I9" s="60">
        <v>17525558</v>
      </c>
      <c r="J9" s="60">
        <v>6296935</v>
      </c>
      <c r="K9" s="60">
        <v>6612516</v>
      </c>
      <c r="L9" s="60">
        <v>8551716</v>
      </c>
      <c r="M9" s="60">
        <v>21461167</v>
      </c>
      <c r="N9" s="60">
        <v>5192054</v>
      </c>
      <c r="O9" s="60">
        <v>4055707</v>
      </c>
      <c r="P9" s="60">
        <v>1368200</v>
      </c>
      <c r="Q9" s="60">
        <v>10615961</v>
      </c>
      <c r="R9" s="60">
        <v>25294769</v>
      </c>
      <c r="S9" s="60">
        <v>5193714</v>
      </c>
      <c r="T9" s="60">
        <v>6690143</v>
      </c>
      <c r="U9" s="60">
        <v>37178626</v>
      </c>
      <c r="V9" s="60">
        <v>86781312</v>
      </c>
      <c r="W9" s="60">
        <v>100641043</v>
      </c>
      <c r="X9" s="60">
        <v>-13859731</v>
      </c>
      <c r="Y9" s="61">
        <v>-13.77</v>
      </c>
      <c r="Z9" s="62">
        <v>100870042</v>
      </c>
    </row>
    <row r="10" spans="1:26" ht="22.5">
      <c r="A10" s="63" t="s">
        <v>278</v>
      </c>
      <c r="B10" s="64">
        <f>SUM(B5:B9)</f>
        <v>264698787</v>
      </c>
      <c r="C10" s="64">
        <f>SUM(C5:C9)</f>
        <v>0</v>
      </c>
      <c r="D10" s="65">
        <f aca="true" t="shared" si="0" ref="D10:Z10">SUM(D5:D9)</f>
        <v>345475177</v>
      </c>
      <c r="E10" s="66">
        <f t="shared" si="0"/>
        <v>352374245</v>
      </c>
      <c r="F10" s="66">
        <f t="shared" si="0"/>
        <v>94992706</v>
      </c>
      <c r="G10" s="66">
        <f t="shared" si="0"/>
        <v>9709501</v>
      </c>
      <c r="H10" s="66">
        <f t="shared" si="0"/>
        <v>6835724</v>
      </c>
      <c r="I10" s="66">
        <f t="shared" si="0"/>
        <v>111537931</v>
      </c>
      <c r="J10" s="66">
        <f t="shared" si="0"/>
        <v>10239799</v>
      </c>
      <c r="K10" s="66">
        <f t="shared" si="0"/>
        <v>46685138</v>
      </c>
      <c r="L10" s="66">
        <f t="shared" si="0"/>
        <v>5100695</v>
      </c>
      <c r="M10" s="66">
        <f t="shared" si="0"/>
        <v>62025632</v>
      </c>
      <c r="N10" s="66">
        <f t="shared" si="0"/>
        <v>9024974</v>
      </c>
      <c r="O10" s="66">
        <f t="shared" si="0"/>
        <v>5050029</v>
      </c>
      <c r="P10" s="66">
        <f t="shared" si="0"/>
        <v>88108350</v>
      </c>
      <c r="Q10" s="66">
        <f t="shared" si="0"/>
        <v>102183353</v>
      </c>
      <c r="R10" s="66">
        <f t="shared" si="0"/>
        <v>33319340</v>
      </c>
      <c r="S10" s="66">
        <f t="shared" si="0"/>
        <v>9423180</v>
      </c>
      <c r="T10" s="66">
        <f t="shared" si="0"/>
        <v>11678794</v>
      </c>
      <c r="U10" s="66">
        <f t="shared" si="0"/>
        <v>54421314</v>
      </c>
      <c r="V10" s="66">
        <f t="shared" si="0"/>
        <v>330168230</v>
      </c>
      <c r="W10" s="66">
        <f t="shared" si="0"/>
        <v>345475179</v>
      </c>
      <c r="X10" s="66">
        <f t="shared" si="0"/>
        <v>-15306949</v>
      </c>
      <c r="Y10" s="67">
        <f>+IF(W10&lt;&gt;0,(X10/W10)*100,0)</f>
        <v>-4.430694281513057</v>
      </c>
      <c r="Z10" s="68">
        <f t="shared" si="0"/>
        <v>352374245</v>
      </c>
    </row>
    <row r="11" spans="1:26" ht="12.75">
      <c r="A11" s="58" t="s">
        <v>37</v>
      </c>
      <c r="B11" s="19">
        <v>70248841</v>
      </c>
      <c r="C11" s="19">
        <v>0</v>
      </c>
      <c r="D11" s="59">
        <v>77012866</v>
      </c>
      <c r="E11" s="60">
        <v>80538165</v>
      </c>
      <c r="F11" s="60">
        <v>4916092</v>
      </c>
      <c r="G11" s="60">
        <v>5250742</v>
      </c>
      <c r="H11" s="60">
        <v>6694693</v>
      </c>
      <c r="I11" s="60">
        <v>16861527</v>
      </c>
      <c r="J11" s="60">
        <v>6386965</v>
      </c>
      <c r="K11" s="60">
        <v>5754559</v>
      </c>
      <c r="L11" s="60">
        <v>5725245</v>
      </c>
      <c r="M11" s="60">
        <v>17866769</v>
      </c>
      <c r="N11" s="60">
        <v>5658817</v>
      </c>
      <c r="O11" s="60">
        <v>5482666</v>
      </c>
      <c r="P11" s="60">
        <v>5685336</v>
      </c>
      <c r="Q11" s="60">
        <v>16826819</v>
      </c>
      <c r="R11" s="60">
        <v>5955027</v>
      </c>
      <c r="S11" s="60">
        <v>5790846</v>
      </c>
      <c r="T11" s="60">
        <v>6024190</v>
      </c>
      <c r="U11" s="60">
        <v>17770063</v>
      </c>
      <c r="V11" s="60">
        <v>69325178</v>
      </c>
      <c r="W11" s="60">
        <v>77012867</v>
      </c>
      <c r="X11" s="60">
        <v>-7687689</v>
      </c>
      <c r="Y11" s="61">
        <v>-9.98</v>
      </c>
      <c r="Z11" s="62">
        <v>80538165</v>
      </c>
    </row>
    <row r="12" spans="1:26" ht="12.75">
      <c r="A12" s="58" t="s">
        <v>38</v>
      </c>
      <c r="B12" s="19">
        <v>15794896</v>
      </c>
      <c r="C12" s="19">
        <v>0</v>
      </c>
      <c r="D12" s="59">
        <v>18134224</v>
      </c>
      <c r="E12" s="60">
        <v>18134224</v>
      </c>
      <c r="F12" s="60">
        <v>1325054</v>
      </c>
      <c r="G12" s="60">
        <v>1325054</v>
      </c>
      <c r="H12" s="60">
        <v>1325054</v>
      </c>
      <c r="I12" s="60">
        <v>3975162</v>
      </c>
      <c r="J12" s="60">
        <v>1325054</v>
      </c>
      <c r="K12" s="60">
        <v>1325054</v>
      </c>
      <c r="L12" s="60">
        <v>1325054</v>
      </c>
      <c r="M12" s="60">
        <v>3975162</v>
      </c>
      <c r="N12" s="60">
        <v>1825132</v>
      </c>
      <c r="O12" s="60">
        <v>1396490</v>
      </c>
      <c r="P12" s="60">
        <v>1396490</v>
      </c>
      <c r="Q12" s="60">
        <v>4618112</v>
      </c>
      <c r="R12" s="60">
        <v>1407279</v>
      </c>
      <c r="S12" s="60">
        <v>1401885</v>
      </c>
      <c r="T12" s="60">
        <v>1401885</v>
      </c>
      <c r="U12" s="60">
        <v>4211049</v>
      </c>
      <c r="V12" s="60">
        <v>16779485</v>
      </c>
      <c r="W12" s="60">
        <v>18134223</v>
      </c>
      <c r="X12" s="60">
        <v>-1354738</v>
      </c>
      <c r="Y12" s="61">
        <v>-7.47</v>
      </c>
      <c r="Z12" s="62">
        <v>18134224</v>
      </c>
    </row>
    <row r="13" spans="1:26" ht="12.75">
      <c r="A13" s="58" t="s">
        <v>279</v>
      </c>
      <c r="B13" s="19">
        <v>27262896</v>
      </c>
      <c r="C13" s="19">
        <v>0</v>
      </c>
      <c r="D13" s="59">
        <v>35178537</v>
      </c>
      <c r="E13" s="60">
        <v>35178537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35178537</v>
      </c>
      <c r="X13" s="60">
        <v>-35178537</v>
      </c>
      <c r="Y13" s="61">
        <v>-100</v>
      </c>
      <c r="Z13" s="62">
        <v>35178537</v>
      </c>
    </row>
    <row r="14" spans="1:26" ht="12.75">
      <c r="A14" s="58" t="s">
        <v>40</v>
      </c>
      <c r="B14" s="19">
        <v>18954</v>
      </c>
      <c r="C14" s="19">
        <v>0</v>
      </c>
      <c r="D14" s="59">
        <v>26450</v>
      </c>
      <c r="E14" s="60">
        <v>26450</v>
      </c>
      <c r="F14" s="60">
        <v>0</v>
      </c>
      <c r="G14" s="60">
        <v>0</v>
      </c>
      <c r="H14" s="60">
        <v>855</v>
      </c>
      <c r="I14" s="60">
        <v>855</v>
      </c>
      <c r="J14" s="60">
        <v>0</v>
      </c>
      <c r="K14" s="60">
        <v>0</v>
      </c>
      <c r="L14" s="60">
        <v>0</v>
      </c>
      <c r="M14" s="60">
        <v>0</v>
      </c>
      <c r="N14" s="60">
        <v>24367</v>
      </c>
      <c r="O14" s="60">
        <v>0</v>
      </c>
      <c r="P14" s="60">
        <v>11435</v>
      </c>
      <c r="Q14" s="60">
        <v>35802</v>
      </c>
      <c r="R14" s="60">
        <v>11132</v>
      </c>
      <c r="S14" s="60">
        <v>10826</v>
      </c>
      <c r="T14" s="60">
        <v>0</v>
      </c>
      <c r="U14" s="60">
        <v>21958</v>
      </c>
      <c r="V14" s="60">
        <v>58615</v>
      </c>
      <c r="W14" s="60">
        <v>26451</v>
      </c>
      <c r="X14" s="60">
        <v>32164</v>
      </c>
      <c r="Y14" s="61">
        <v>121.6</v>
      </c>
      <c r="Z14" s="62">
        <v>26450</v>
      </c>
    </row>
    <row r="15" spans="1:26" ht="12.75">
      <c r="A15" s="58" t="s">
        <v>41</v>
      </c>
      <c r="B15" s="19">
        <v>2636165</v>
      </c>
      <c r="C15" s="19">
        <v>0</v>
      </c>
      <c r="D15" s="59">
        <v>18747658</v>
      </c>
      <c r="E15" s="60">
        <v>18297659</v>
      </c>
      <c r="F15" s="60">
        <v>1339499</v>
      </c>
      <c r="G15" s="60">
        <v>1319191</v>
      </c>
      <c r="H15" s="60">
        <v>1813622</v>
      </c>
      <c r="I15" s="60">
        <v>4472312</v>
      </c>
      <c r="J15" s="60">
        <v>747859</v>
      </c>
      <c r="K15" s="60">
        <v>954207</v>
      </c>
      <c r="L15" s="60">
        <v>493207</v>
      </c>
      <c r="M15" s="60">
        <v>2195273</v>
      </c>
      <c r="N15" s="60">
        <v>582558</v>
      </c>
      <c r="O15" s="60">
        <v>1494485</v>
      </c>
      <c r="P15" s="60">
        <v>1037261</v>
      </c>
      <c r="Q15" s="60">
        <v>3114304</v>
      </c>
      <c r="R15" s="60">
        <v>606103</v>
      </c>
      <c r="S15" s="60">
        <v>656160</v>
      </c>
      <c r="T15" s="60">
        <v>846025</v>
      </c>
      <c r="U15" s="60">
        <v>2108288</v>
      </c>
      <c r="V15" s="60">
        <v>11890177</v>
      </c>
      <c r="W15" s="60">
        <v>18747659</v>
      </c>
      <c r="X15" s="60">
        <v>-6857482</v>
      </c>
      <c r="Y15" s="61">
        <v>-36.58</v>
      </c>
      <c r="Z15" s="62">
        <v>18297659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68218330</v>
      </c>
      <c r="C17" s="19">
        <v>0</v>
      </c>
      <c r="D17" s="59">
        <v>143777935</v>
      </c>
      <c r="E17" s="60">
        <v>141499230</v>
      </c>
      <c r="F17" s="60">
        <v>2566522</v>
      </c>
      <c r="G17" s="60">
        <v>4252957</v>
      </c>
      <c r="H17" s="60">
        <v>4958550</v>
      </c>
      <c r="I17" s="60">
        <v>11778029</v>
      </c>
      <c r="J17" s="60">
        <v>6529861</v>
      </c>
      <c r="K17" s="60">
        <v>3487549</v>
      </c>
      <c r="L17" s="60">
        <v>4327335</v>
      </c>
      <c r="M17" s="60">
        <v>14344745</v>
      </c>
      <c r="N17" s="60">
        <v>3360182</v>
      </c>
      <c r="O17" s="60">
        <v>4767113</v>
      </c>
      <c r="P17" s="60">
        <v>5079495</v>
      </c>
      <c r="Q17" s="60">
        <v>13206790</v>
      </c>
      <c r="R17" s="60">
        <v>5974341</v>
      </c>
      <c r="S17" s="60">
        <v>4131492</v>
      </c>
      <c r="T17" s="60">
        <v>12569239</v>
      </c>
      <c r="U17" s="60">
        <v>22675072</v>
      </c>
      <c r="V17" s="60">
        <v>62004636</v>
      </c>
      <c r="W17" s="60">
        <v>143777938</v>
      </c>
      <c r="X17" s="60">
        <v>-81773302</v>
      </c>
      <c r="Y17" s="61">
        <v>-56.87</v>
      </c>
      <c r="Z17" s="62">
        <v>141499230</v>
      </c>
    </row>
    <row r="18" spans="1:26" ht="12.75">
      <c r="A18" s="70" t="s">
        <v>44</v>
      </c>
      <c r="B18" s="71">
        <f>SUM(B11:B17)</f>
        <v>184180082</v>
      </c>
      <c r="C18" s="71">
        <f>SUM(C11:C17)</f>
        <v>0</v>
      </c>
      <c r="D18" s="72">
        <f aca="true" t="shared" si="1" ref="D18:Z18">SUM(D11:D17)</f>
        <v>292877670</v>
      </c>
      <c r="E18" s="73">
        <f t="shared" si="1"/>
        <v>293674265</v>
      </c>
      <c r="F18" s="73">
        <f t="shared" si="1"/>
        <v>10147167</v>
      </c>
      <c r="G18" s="73">
        <f t="shared" si="1"/>
        <v>12147944</v>
      </c>
      <c r="H18" s="73">
        <f t="shared" si="1"/>
        <v>14792774</v>
      </c>
      <c r="I18" s="73">
        <f t="shared" si="1"/>
        <v>37087885</v>
      </c>
      <c r="J18" s="73">
        <f t="shared" si="1"/>
        <v>14989739</v>
      </c>
      <c r="K18" s="73">
        <f t="shared" si="1"/>
        <v>11521369</v>
      </c>
      <c r="L18" s="73">
        <f t="shared" si="1"/>
        <v>11870841</v>
      </c>
      <c r="M18" s="73">
        <f t="shared" si="1"/>
        <v>38381949</v>
      </c>
      <c r="N18" s="73">
        <f t="shared" si="1"/>
        <v>11451056</v>
      </c>
      <c r="O18" s="73">
        <f t="shared" si="1"/>
        <v>13140754</v>
      </c>
      <c r="P18" s="73">
        <f t="shared" si="1"/>
        <v>13210017</v>
      </c>
      <c r="Q18" s="73">
        <f t="shared" si="1"/>
        <v>37801827</v>
      </c>
      <c r="R18" s="73">
        <f t="shared" si="1"/>
        <v>13953882</v>
      </c>
      <c r="S18" s="73">
        <f t="shared" si="1"/>
        <v>11991209</v>
      </c>
      <c r="T18" s="73">
        <f t="shared" si="1"/>
        <v>20841339</v>
      </c>
      <c r="U18" s="73">
        <f t="shared" si="1"/>
        <v>46786430</v>
      </c>
      <c r="V18" s="73">
        <f t="shared" si="1"/>
        <v>160058091</v>
      </c>
      <c r="W18" s="73">
        <f t="shared" si="1"/>
        <v>292877675</v>
      </c>
      <c r="X18" s="73">
        <f t="shared" si="1"/>
        <v>-132819584</v>
      </c>
      <c r="Y18" s="67">
        <f>+IF(W18&lt;&gt;0,(X18/W18)*100,0)</f>
        <v>-45.349849216059226</v>
      </c>
      <c r="Z18" s="74">
        <f t="shared" si="1"/>
        <v>293674265</v>
      </c>
    </row>
    <row r="19" spans="1:26" ht="12.75">
      <c r="A19" s="70" t="s">
        <v>45</v>
      </c>
      <c r="B19" s="75">
        <f>+B10-B18</f>
        <v>80518705</v>
      </c>
      <c r="C19" s="75">
        <f>+C10-C18</f>
        <v>0</v>
      </c>
      <c r="D19" s="76">
        <f aca="true" t="shared" si="2" ref="D19:Z19">+D10-D18</f>
        <v>52597507</v>
      </c>
      <c r="E19" s="77">
        <f t="shared" si="2"/>
        <v>58699980</v>
      </c>
      <c r="F19" s="77">
        <f t="shared" si="2"/>
        <v>84845539</v>
      </c>
      <c r="G19" s="77">
        <f t="shared" si="2"/>
        <v>-2438443</v>
      </c>
      <c r="H19" s="77">
        <f t="shared" si="2"/>
        <v>-7957050</v>
      </c>
      <c r="I19" s="77">
        <f t="shared" si="2"/>
        <v>74450046</v>
      </c>
      <c r="J19" s="77">
        <f t="shared" si="2"/>
        <v>-4749940</v>
      </c>
      <c r="K19" s="77">
        <f t="shared" si="2"/>
        <v>35163769</v>
      </c>
      <c r="L19" s="77">
        <f t="shared" si="2"/>
        <v>-6770146</v>
      </c>
      <c r="M19" s="77">
        <f t="shared" si="2"/>
        <v>23643683</v>
      </c>
      <c r="N19" s="77">
        <f t="shared" si="2"/>
        <v>-2426082</v>
      </c>
      <c r="O19" s="77">
        <f t="shared" si="2"/>
        <v>-8090725</v>
      </c>
      <c r="P19" s="77">
        <f t="shared" si="2"/>
        <v>74898333</v>
      </c>
      <c r="Q19" s="77">
        <f t="shared" si="2"/>
        <v>64381526</v>
      </c>
      <c r="R19" s="77">
        <f t="shared" si="2"/>
        <v>19365458</v>
      </c>
      <c r="S19" s="77">
        <f t="shared" si="2"/>
        <v>-2568029</v>
      </c>
      <c r="T19" s="77">
        <f t="shared" si="2"/>
        <v>-9162545</v>
      </c>
      <c r="U19" s="77">
        <f t="shared" si="2"/>
        <v>7634884</v>
      </c>
      <c r="V19" s="77">
        <f t="shared" si="2"/>
        <v>170110139</v>
      </c>
      <c r="W19" s="77">
        <f>IF(E10=E18,0,W10-W18)</f>
        <v>52597504</v>
      </c>
      <c r="X19" s="77">
        <f t="shared" si="2"/>
        <v>117512635</v>
      </c>
      <c r="Y19" s="78">
        <f>+IF(W19&lt;&gt;0,(X19/W19)*100,0)</f>
        <v>223.41865309806334</v>
      </c>
      <c r="Z19" s="79">
        <f t="shared" si="2"/>
        <v>58699980</v>
      </c>
    </row>
    <row r="20" spans="1:26" ht="12.75">
      <c r="A20" s="58" t="s">
        <v>46</v>
      </c>
      <c r="B20" s="19">
        <v>32881980</v>
      </c>
      <c r="C20" s="19">
        <v>0</v>
      </c>
      <c r="D20" s="59">
        <v>76678000</v>
      </c>
      <c r="E20" s="60">
        <v>82234365</v>
      </c>
      <c r="F20" s="60">
        <v>1777358</v>
      </c>
      <c r="G20" s="60">
        <v>1747863</v>
      </c>
      <c r="H20" s="60">
        <v>2555769</v>
      </c>
      <c r="I20" s="60">
        <v>6080990</v>
      </c>
      <c r="J20" s="60">
        <v>5439899</v>
      </c>
      <c r="K20" s="60">
        <v>4835882</v>
      </c>
      <c r="L20" s="60">
        <v>-1838302</v>
      </c>
      <c r="M20" s="60">
        <v>8437479</v>
      </c>
      <c r="N20" s="60">
        <v>3116699</v>
      </c>
      <c r="O20" s="60">
        <v>3930687</v>
      </c>
      <c r="P20" s="60">
        <v>13024473</v>
      </c>
      <c r="Q20" s="60">
        <v>20071859</v>
      </c>
      <c r="R20" s="60">
        <v>740586</v>
      </c>
      <c r="S20" s="60">
        <v>1956232</v>
      </c>
      <c r="T20" s="60">
        <v>20186642</v>
      </c>
      <c r="U20" s="60">
        <v>22883460</v>
      </c>
      <c r="V20" s="60">
        <v>57473788</v>
      </c>
      <c r="W20" s="60">
        <v>76678000</v>
      </c>
      <c r="X20" s="60">
        <v>-19204212</v>
      </c>
      <c r="Y20" s="61">
        <v>-25.05</v>
      </c>
      <c r="Z20" s="62">
        <v>82234365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113400685</v>
      </c>
      <c r="C22" s="86">
        <f>SUM(C19:C21)</f>
        <v>0</v>
      </c>
      <c r="D22" s="87">
        <f aca="true" t="shared" si="3" ref="D22:Z22">SUM(D19:D21)</f>
        <v>129275507</v>
      </c>
      <c r="E22" s="88">
        <f t="shared" si="3"/>
        <v>140934345</v>
      </c>
      <c r="F22" s="88">
        <f t="shared" si="3"/>
        <v>86622897</v>
      </c>
      <c r="G22" s="88">
        <f t="shared" si="3"/>
        <v>-690580</v>
      </c>
      <c r="H22" s="88">
        <f t="shared" si="3"/>
        <v>-5401281</v>
      </c>
      <c r="I22" s="88">
        <f t="shared" si="3"/>
        <v>80531036</v>
      </c>
      <c r="J22" s="88">
        <f t="shared" si="3"/>
        <v>689959</v>
      </c>
      <c r="K22" s="88">
        <f t="shared" si="3"/>
        <v>39999651</v>
      </c>
      <c r="L22" s="88">
        <f t="shared" si="3"/>
        <v>-8608448</v>
      </c>
      <c r="M22" s="88">
        <f t="shared" si="3"/>
        <v>32081162</v>
      </c>
      <c r="N22" s="88">
        <f t="shared" si="3"/>
        <v>690617</v>
      </c>
      <c r="O22" s="88">
        <f t="shared" si="3"/>
        <v>-4160038</v>
      </c>
      <c r="P22" s="88">
        <f t="shared" si="3"/>
        <v>87922806</v>
      </c>
      <c r="Q22" s="88">
        <f t="shared" si="3"/>
        <v>84453385</v>
      </c>
      <c r="R22" s="88">
        <f t="shared" si="3"/>
        <v>20106044</v>
      </c>
      <c r="S22" s="88">
        <f t="shared" si="3"/>
        <v>-611797</v>
      </c>
      <c r="T22" s="88">
        <f t="shared" si="3"/>
        <v>11024097</v>
      </c>
      <c r="U22" s="88">
        <f t="shared" si="3"/>
        <v>30518344</v>
      </c>
      <c r="V22" s="88">
        <f t="shared" si="3"/>
        <v>227583927</v>
      </c>
      <c r="W22" s="88">
        <f t="shared" si="3"/>
        <v>129275504</v>
      </c>
      <c r="X22" s="88">
        <f t="shared" si="3"/>
        <v>98308423</v>
      </c>
      <c r="Y22" s="89">
        <f>+IF(W22&lt;&gt;0,(X22/W22)*100,0)</f>
        <v>76.0456698741627</v>
      </c>
      <c r="Z22" s="90">
        <f t="shared" si="3"/>
        <v>140934345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113400685</v>
      </c>
      <c r="C24" s="75">
        <f>SUM(C22:C23)</f>
        <v>0</v>
      </c>
      <c r="D24" s="76">
        <f aca="true" t="shared" si="4" ref="D24:Z24">SUM(D22:D23)</f>
        <v>129275507</v>
      </c>
      <c r="E24" s="77">
        <f t="shared" si="4"/>
        <v>140934345</v>
      </c>
      <c r="F24" s="77">
        <f t="shared" si="4"/>
        <v>86622897</v>
      </c>
      <c r="G24" s="77">
        <f t="shared" si="4"/>
        <v>-690580</v>
      </c>
      <c r="H24" s="77">
        <f t="shared" si="4"/>
        <v>-5401281</v>
      </c>
      <c r="I24" s="77">
        <f t="shared" si="4"/>
        <v>80531036</v>
      </c>
      <c r="J24" s="77">
        <f t="shared" si="4"/>
        <v>689959</v>
      </c>
      <c r="K24" s="77">
        <f t="shared" si="4"/>
        <v>39999651</v>
      </c>
      <c r="L24" s="77">
        <f t="shared" si="4"/>
        <v>-8608448</v>
      </c>
      <c r="M24" s="77">
        <f t="shared" si="4"/>
        <v>32081162</v>
      </c>
      <c r="N24" s="77">
        <f t="shared" si="4"/>
        <v>690617</v>
      </c>
      <c r="O24" s="77">
        <f t="shared" si="4"/>
        <v>-4160038</v>
      </c>
      <c r="P24" s="77">
        <f t="shared" si="4"/>
        <v>87922806</v>
      </c>
      <c r="Q24" s="77">
        <f t="shared" si="4"/>
        <v>84453385</v>
      </c>
      <c r="R24" s="77">
        <f t="shared" si="4"/>
        <v>20106044</v>
      </c>
      <c r="S24" s="77">
        <f t="shared" si="4"/>
        <v>-611797</v>
      </c>
      <c r="T24" s="77">
        <f t="shared" si="4"/>
        <v>11024097</v>
      </c>
      <c r="U24" s="77">
        <f t="shared" si="4"/>
        <v>30518344</v>
      </c>
      <c r="V24" s="77">
        <f t="shared" si="4"/>
        <v>227583927</v>
      </c>
      <c r="W24" s="77">
        <f t="shared" si="4"/>
        <v>129275504</v>
      </c>
      <c r="X24" s="77">
        <f t="shared" si="4"/>
        <v>98308423</v>
      </c>
      <c r="Y24" s="78">
        <f>+IF(W24&lt;&gt;0,(X24/W24)*100,0)</f>
        <v>76.0456698741627</v>
      </c>
      <c r="Z24" s="79">
        <f t="shared" si="4"/>
        <v>140934345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47874580</v>
      </c>
      <c r="C27" s="22">
        <v>0</v>
      </c>
      <c r="D27" s="99">
        <v>129612150</v>
      </c>
      <c r="E27" s="100">
        <v>129612150</v>
      </c>
      <c r="F27" s="100">
        <v>0</v>
      </c>
      <c r="G27" s="100">
        <v>2524054</v>
      </c>
      <c r="H27" s="100">
        <v>2779665</v>
      </c>
      <c r="I27" s="100">
        <v>5303719</v>
      </c>
      <c r="J27" s="100">
        <v>7662955</v>
      </c>
      <c r="K27" s="100">
        <v>3849991</v>
      </c>
      <c r="L27" s="100">
        <v>1419639</v>
      </c>
      <c r="M27" s="100">
        <v>12932585</v>
      </c>
      <c r="N27" s="100">
        <v>6542180</v>
      </c>
      <c r="O27" s="100">
        <v>5081366</v>
      </c>
      <c r="P27" s="100">
        <v>5599896</v>
      </c>
      <c r="Q27" s="100">
        <v>17223442</v>
      </c>
      <c r="R27" s="100">
        <v>8312497</v>
      </c>
      <c r="S27" s="100">
        <v>6196227</v>
      </c>
      <c r="T27" s="100">
        <v>14338287</v>
      </c>
      <c r="U27" s="100">
        <v>28847011</v>
      </c>
      <c r="V27" s="100">
        <v>64306757</v>
      </c>
      <c r="W27" s="100">
        <v>129612150</v>
      </c>
      <c r="X27" s="100">
        <v>-65305393</v>
      </c>
      <c r="Y27" s="101">
        <v>-50.39</v>
      </c>
      <c r="Z27" s="102">
        <v>129612150</v>
      </c>
    </row>
    <row r="28" spans="1:26" ht="12.75">
      <c r="A28" s="103" t="s">
        <v>46</v>
      </c>
      <c r="B28" s="19">
        <v>28287606</v>
      </c>
      <c r="C28" s="19">
        <v>0</v>
      </c>
      <c r="D28" s="59">
        <v>64047150</v>
      </c>
      <c r="E28" s="60">
        <v>64047150</v>
      </c>
      <c r="F28" s="60">
        <v>0</v>
      </c>
      <c r="G28" s="60">
        <v>1297124</v>
      </c>
      <c r="H28" s="60">
        <v>1873067</v>
      </c>
      <c r="I28" s="60">
        <v>3170191</v>
      </c>
      <c r="J28" s="60">
        <v>4252258</v>
      </c>
      <c r="K28" s="60">
        <v>3547051</v>
      </c>
      <c r="L28" s="60">
        <v>1344139</v>
      </c>
      <c r="M28" s="60">
        <v>9143448</v>
      </c>
      <c r="N28" s="60">
        <v>2162689</v>
      </c>
      <c r="O28" s="60">
        <v>3399915</v>
      </c>
      <c r="P28" s="60">
        <v>3952795</v>
      </c>
      <c r="Q28" s="60">
        <v>9515399</v>
      </c>
      <c r="R28" s="60">
        <v>4763294</v>
      </c>
      <c r="S28" s="60">
        <v>1147861</v>
      </c>
      <c r="T28" s="60">
        <v>5830323</v>
      </c>
      <c r="U28" s="60">
        <v>11741478</v>
      </c>
      <c r="V28" s="60">
        <v>33570516</v>
      </c>
      <c r="W28" s="60">
        <v>64047150</v>
      </c>
      <c r="X28" s="60">
        <v>-30476634</v>
      </c>
      <c r="Y28" s="61">
        <v>-47.58</v>
      </c>
      <c r="Z28" s="62">
        <v>64047150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19586974</v>
      </c>
      <c r="C31" s="19">
        <v>0</v>
      </c>
      <c r="D31" s="59">
        <v>65565000</v>
      </c>
      <c r="E31" s="60">
        <v>65565000</v>
      </c>
      <c r="F31" s="60">
        <v>0</v>
      </c>
      <c r="G31" s="60">
        <v>1226930</v>
      </c>
      <c r="H31" s="60">
        <v>906598</v>
      </c>
      <c r="I31" s="60">
        <v>2133528</v>
      </c>
      <c r="J31" s="60">
        <v>3410697</v>
      </c>
      <c r="K31" s="60">
        <v>302940</v>
      </c>
      <c r="L31" s="60">
        <v>75500</v>
      </c>
      <c r="M31" s="60">
        <v>3789137</v>
      </c>
      <c r="N31" s="60">
        <v>4379491</v>
      </c>
      <c r="O31" s="60">
        <v>1681451</v>
      </c>
      <c r="P31" s="60">
        <v>1647101</v>
      </c>
      <c r="Q31" s="60">
        <v>7708043</v>
      </c>
      <c r="R31" s="60">
        <v>3549204</v>
      </c>
      <c r="S31" s="60">
        <v>5048366</v>
      </c>
      <c r="T31" s="60">
        <v>8507964</v>
      </c>
      <c r="U31" s="60">
        <v>17105534</v>
      </c>
      <c r="V31" s="60">
        <v>30736242</v>
      </c>
      <c r="W31" s="60">
        <v>65565000</v>
      </c>
      <c r="X31" s="60">
        <v>-34828758</v>
      </c>
      <c r="Y31" s="61">
        <v>-53.12</v>
      </c>
      <c r="Z31" s="62">
        <v>65565000</v>
      </c>
    </row>
    <row r="32" spans="1:26" ht="12.75">
      <c r="A32" s="70" t="s">
        <v>54</v>
      </c>
      <c r="B32" s="22">
        <f>SUM(B28:B31)</f>
        <v>47874580</v>
      </c>
      <c r="C32" s="22">
        <f>SUM(C28:C31)</f>
        <v>0</v>
      </c>
      <c r="D32" s="99">
        <f aca="true" t="shared" si="5" ref="D32:Z32">SUM(D28:D31)</f>
        <v>129612150</v>
      </c>
      <c r="E32" s="100">
        <f t="shared" si="5"/>
        <v>129612150</v>
      </c>
      <c r="F32" s="100">
        <f t="shared" si="5"/>
        <v>0</v>
      </c>
      <c r="G32" s="100">
        <f t="shared" si="5"/>
        <v>2524054</v>
      </c>
      <c r="H32" s="100">
        <f t="shared" si="5"/>
        <v>2779665</v>
      </c>
      <c r="I32" s="100">
        <f t="shared" si="5"/>
        <v>5303719</v>
      </c>
      <c r="J32" s="100">
        <f t="shared" si="5"/>
        <v>7662955</v>
      </c>
      <c r="K32" s="100">
        <f t="shared" si="5"/>
        <v>3849991</v>
      </c>
      <c r="L32" s="100">
        <f t="shared" si="5"/>
        <v>1419639</v>
      </c>
      <c r="M32" s="100">
        <f t="shared" si="5"/>
        <v>12932585</v>
      </c>
      <c r="N32" s="100">
        <f t="shared" si="5"/>
        <v>6542180</v>
      </c>
      <c r="O32" s="100">
        <f t="shared" si="5"/>
        <v>5081366</v>
      </c>
      <c r="P32" s="100">
        <f t="shared" si="5"/>
        <v>5599896</v>
      </c>
      <c r="Q32" s="100">
        <f t="shared" si="5"/>
        <v>17223442</v>
      </c>
      <c r="R32" s="100">
        <f t="shared" si="5"/>
        <v>8312498</v>
      </c>
      <c r="S32" s="100">
        <f t="shared" si="5"/>
        <v>6196227</v>
      </c>
      <c r="T32" s="100">
        <f t="shared" si="5"/>
        <v>14338287</v>
      </c>
      <c r="U32" s="100">
        <f t="shared" si="5"/>
        <v>28847012</v>
      </c>
      <c r="V32" s="100">
        <f t="shared" si="5"/>
        <v>64306758</v>
      </c>
      <c r="W32" s="100">
        <f t="shared" si="5"/>
        <v>129612150</v>
      </c>
      <c r="X32" s="100">
        <f t="shared" si="5"/>
        <v>-65305392</v>
      </c>
      <c r="Y32" s="101">
        <f>+IF(W32&lt;&gt;0,(X32/W32)*100,0)</f>
        <v>-50.3852393467742</v>
      </c>
      <c r="Z32" s="102">
        <f t="shared" si="5"/>
        <v>129612150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317954694</v>
      </c>
      <c r="C35" s="19">
        <v>0</v>
      </c>
      <c r="D35" s="59">
        <v>207976010</v>
      </c>
      <c r="E35" s="60">
        <v>207976010</v>
      </c>
      <c r="F35" s="60">
        <v>292532666</v>
      </c>
      <c r="G35" s="60">
        <v>289087858</v>
      </c>
      <c r="H35" s="60">
        <v>274767674</v>
      </c>
      <c r="I35" s="60">
        <v>274767674</v>
      </c>
      <c r="J35" s="60">
        <v>371096370</v>
      </c>
      <c r="K35" s="60">
        <v>290262153</v>
      </c>
      <c r="L35" s="60">
        <v>234458492</v>
      </c>
      <c r="M35" s="60">
        <v>234458492</v>
      </c>
      <c r="N35" s="60">
        <v>228485993</v>
      </c>
      <c r="O35" s="60">
        <v>294190470</v>
      </c>
      <c r="P35" s="60">
        <v>385030576</v>
      </c>
      <c r="Q35" s="60">
        <v>385030576</v>
      </c>
      <c r="R35" s="60">
        <v>365794666</v>
      </c>
      <c r="S35" s="60">
        <v>294798598</v>
      </c>
      <c r="T35" s="60">
        <v>270128890</v>
      </c>
      <c r="U35" s="60">
        <v>270128890</v>
      </c>
      <c r="V35" s="60">
        <v>270128890</v>
      </c>
      <c r="W35" s="60">
        <v>207976010</v>
      </c>
      <c r="X35" s="60">
        <v>62152880</v>
      </c>
      <c r="Y35" s="61">
        <v>29.88</v>
      </c>
      <c r="Z35" s="62">
        <v>207976010</v>
      </c>
    </row>
    <row r="36" spans="1:26" ht="12.75">
      <c r="A36" s="58" t="s">
        <v>57</v>
      </c>
      <c r="B36" s="19">
        <v>517483079</v>
      </c>
      <c r="C36" s="19">
        <v>0</v>
      </c>
      <c r="D36" s="59">
        <v>620517830</v>
      </c>
      <c r="E36" s="60">
        <v>620517830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517483083</v>
      </c>
      <c r="P36" s="60">
        <v>517483083</v>
      </c>
      <c r="Q36" s="60">
        <v>517483083</v>
      </c>
      <c r="R36" s="60">
        <v>517483083</v>
      </c>
      <c r="S36" s="60">
        <v>0</v>
      </c>
      <c r="T36" s="60">
        <v>0</v>
      </c>
      <c r="U36" s="60">
        <v>0</v>
      </c>
      <c r="V36" s="60">
        <v>0</v>
      </c>
      <c r="W36" s="60">
        <v>620517830</v>
      </c>
      <c r="X36" s="60">
        <v>-620517830</v>
      </c>
      <c r="Y36" s="61">
        <v>-100</v>
      </c>
      <c r="Z36" s="62">
        <v>620517830</v>
      </c>
    </row>
    <row r="37" spans="1:26" ht="12.75">
      <c r="A37" s="58" t="s">
        <v>58</v>
      </c>
      <c r="B37" s="19">
        <v>93011832</v>
      </c>
      <c r="C37" s="19">
        <v>0</v>
      </c>
      <c r="D37" s="59">
        <v>39149500</v>
      </c>
      <c r="E37" s="60">
        <v>39149500</v>
      </c>
      <c r="F37" s="60">
        <v>12530705</v>
      </c>
      <c r="G37" s="60">
        <v>12859140</v>
      </c>
      <c r="H37" s="60">
        <v>6759211</v>
      </c>
      <c r="I37" s="60">
        <v>6759211</v>
      </c>
      <c r="J37" s="60">
        <v>-1574891</v>
      </c>
      <c r="K37" s="60">
        <v>-5880933</v>
      </c>
      <c r="L37" s="60">
        <v>2444176</v>
      </c>
      <c r="M37" s="60">
        <v>2444176</v>
      </c>
      <c r="N37" s="60">
        <v>51096564</v>
      </c>
      <c r="O37" s="60">
        <v>-27240208</v>
      </c>
      <c r="P37" s="60">
        <v>-27827891</v>
      </c>
      <c r="Q37" s="60">
        <v>-27827891</v>
      </c>
      <c r="R37" s="60">
        <v>-25150683</v>
      </c>
      <c r="S37" s="60">
        <v>10504615</v>
      </c>
      <c r="T37" s="60">
        <v>-30379522</v>
      </c>
      <c r="U37" s="60">
        <v>-30379522</v>
      </c>
      <c r="V37" s="60">
        <v>-30379522</v>
      </c>
      <c r="W37" s="60">
        <v>39149500</v>
      </c>
      <c r="X37" s="60">
        <v>-69529022</v>
      </c>
      <c r="Y37" s="61">
        <v>-177.6</v>
      </c>
      <c r="Z37" s="62">
        <v>39149500</v>
      </c>
    </row>
    <row r="38" spans="1:26" ht="12.75">
      <c r="A38" s="58" t="s">
        <v>59</v>
      </c>
      <c r="B38" s="19">
        <v>12942913</v>
      </c>
      <c r="C38" s="19">
        <v>0</v>
      </c>
      <c r="D38" s="59">
        <v>2036000</v>
      </c>
      <c r="E38" s="60">
        <v>2036000</v>
      </c>
      <c r="F38" s="60">
        <v>4000</v>
      </c>
      <c r="G38" s="60">
        <v>10000</v>
      </c>
      <c r="H38" s="60">
        <v>10800</v>
      </c>
      <c r="I38" s="60">
        <v>10800</v>
      </c>
      <c r="J38" s="60">
        <v>18000</v>
      </c>
      <c r="K38" s="60">
        <v>20800</v>
      </c>
      <c r="L38" s="60">
        <v>-22400</v>
      </c>
      <c r="M38" s="60">
        <v>-22400</v>
      </c>
      <c r="N38" s="60">
        <v>0</v>
      </c>
      <c r="O38" s="60">
        <v>-14743949</v>
      </c>
      <c r="P38" s="60">
        <v>-14747149</v>
      </c>
      <c r="Q38" s="60">
        <v>-14747149</v>
      </c>
      <c r="R38" s="60">
        <v>-14747149</v>
      </c>
      <c r="S38" s="60">
        <v>0</v>
      </c>
      <c r="T38" s="60">
        <v>0</v>
      </c>
      <c r="U38" s="60">
        <v>0</v>
      </c>
      <c r="V38" s="60">
        <v>0</v>
      </c>
      <c r="W38" s="60">
        <v>2036000</v>
      </c>
      <c r="X38" s="60">
        <v>-2036000</v>
      </c>
      <c r="Y38" s="61">
        <v>-100</v>
      </c>
      <c r="Z38" s="62">
        <v>2036000</v>
      </c>
    </row>
    <row r="39" spans="1:26" ht="12.75">
      <c r="A39" s="58" t="s">
        <v>60</v>
      </c>
      <c r="B39" s="19">
        <v>729483028</v>
      </c>
      <c r="C39" s="19">
        <v>0</v>
      </c>
      <c r="D39" s="59">
        <v>787308340</v>
      </c>
      <c r="E39" s="60">
        <v>787308340</v>
      </c>
      <c r="F39" s="60">
        <v>279997961</v>
      </c>
      <c r="G39" s="60">
        <v>276218717</v>
      </c>
      <c r="H39" s="60">
        <v>267997663</v>
      </c>
      <c r="I39" s="60">
        <v>267997663</v>
      </c>
      <c r="J39" s="60">
        <v>372653262</v>
      </c>
      <c r="K39" s="60">
        <v>296122285</v>
      </c>
      <c r="L39" s="60">
        <v>232036716</v>
      </c>
      <c r="M39" s="60">
        <v>232036716</v>
      </c>
      <c r="N39" s="60">
        <v>177389429</v>
      </c>
      <c r="O39" s="60">
        <v>853657710</v>
      </c>
      <c r="P39" s="60">
        <v>945088700</v>
      </c>
      <c r="Q39" s="60">
        <v>945088700</v>
      </c>
      <c r="R39" s="60">
        <v>923175580</v>
      </c>
      <c r="S39" s="60">
        <v>284293982</v>
      </c>
      <c r="T39" s="60">
        <v>300508414</v>
      </c>
      <c r="U39" s="60">
        <v>300508414</v>
      </c>
      <c r="V39" s="60">
        <v>300508414</v>
      </c>
      <c r="W39" s="60">
        <v>787308340</v>
      </c>
      <c r="X39" s="60">
        <v>-486799926</v>
      </c>
      <c r="Y39" s="61">
        <v>-61.83</v>
      </c>
      <c r="Z39" s="62">
        <v>787308340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125678030</v>
      </c>
      <c r="C42" s="19">
        <v>0</v>
      </c>
      <c r="D42" s="59">
        <v>164484081</v>
      </c>
      <c r="E42" s="60">
        <v>167169504</v>
      </c>
      <c r="F42" s="60">
        <v>99952681</v>
      </c>
      <c r="G42" s="60">
        <v>-8839318</v>
      </c>
      <c r="H42" s="60">
        <v>-12064605</v>
      </c>
      <c r="I42" s="60">
        <v>79048758</v>
      </c>
      <c r="J42" s="60">
        <v>-12054212</v>
      </c>
      <c r="K42" s="60">
        <v>29726701</v>
      </c>
      <c r="L42" s="60">
        <v>-8679361</v>
      </c>
      <c r="M42" s="60">
        <v>8993128</v>
      </c>
      <c r="N42" s="60">
        <v>-9098352</v>
      </c>
      <c r="O42" s="60">
        <v>-8975994</v>
      </c>
      <c r="P42" s="60">
        <v>113015490</v>
      </c>
      <c r="Q42" s="60">
        <v>94941144</v>
      </c>
      <c r="R42" s="60">
        <v>53203444</v>
      </c>
      <c r="S42" s="60">
        <v>-9593658</v>
      </c>
      <c r="T42" s="60">
        <v>-16610908</v>
      </c>
      <c r="U42" s="60">
        <v>26998878</v>
      </c>
      <c r="V42" s="60">
        <v>209981908</v>
      </c>
      <c r="W42" s="60">
        <v>167169504</v>
      </c>
      <c r="X42" s="60">
        <v>42812404</v>
      </c>
      <c r="Y42" s="61">
        <v>25.61</v>
      </c>
      <c r="Z42" s="62">
        <v>167169504</v>
      </c>
    </row>
    <row r="43" spans="1:26" ht="12.75">
      <c r="A43" s="58" t="s">
        <v>63</v>
      </c>
      <c r="B43" s="19">
        <v>-41078714</v>
      </c>
      <c r="C43" s="19">
        <v>0</v>
      </c>
      <c r="D43" s="59">
        <v>-129612151</v>
      </c>
      <c r="E43" s="60">
        <v>-139586685</v>
      </c>
      <c r="F43" s="60">
        <v>0</v>
      </c>
      <c r="G43" s="60">
        <v>-2524054</v>
      </c>
      <c r="H43" s="60">
        <v>-2779665</v>
      </c>
      <c r="I43" s="60">
        <v>-5303719</v>
      </c>
      <c r="J43" s="60">
        <v>-7662955</v>
      </c>
      <c r="K43" s="60">
        <v>-3849991</v>
      </c>
      <c r="L43" s="60">
        <v>-1419639</v>
      </c>
      <c r="M43" s="60">
        <v>-12932585</v>
      </c>
      <c r="N43" s="60">
        <v>-3116699</v>
      </c>
      <c r="O43" s="60">
        <v>-5081365</v>
      </c>
      <c r="P43" s="60">
        <v>-5599895</v>
      </c>
      <c r="Q43" s="60">
        <v>-13797959</v>
      </c>
      <c r="R43" s="60">
        <v>-8312496</v>
      </c>
      <c r="S43" s="60">
        <v>-6196227</v>
      </c>
      <c r="T43" s="60">
        <v>-14338286</v>
      </c>
      <c r="U43" s="60">
        <v>-28847009</v>
      </c>
      <c r="V43" s="60">
        <v>-60881272</v>
      </c>
      <c r="W43" s="60">
        <v>-139586685</v>
      </c>
      <c r="X43" s="60">
        <v>78705413</v>
      </c>
      <c r="Y43" s="61">
        <v>-56.38</v>
      </c>
      <c r="Z43" s="62">
        <v>-139586685</v>
      </c>
    </row>
    <row r="44" spans="1:26" ht="12.75">
      <c r="A44" s="58" t="s">
        <v>64</v>
      </c>
      <c r="B44" s="19">
        <v>-553755</v>
      </c>
      <c r="C44" s="19">
        <v>0</v>
      </c>
      <c r="D44" s="59">
        <v>0</v>
      </c>
      <c r="E44" s="60">
        <v>40320</v>
      </c>
      <c r="F44" s="60">
        <v>4000</v>
      </c>
      <c r="G44" s="60">
        <v>6000</v>
      </c>
      <c r="H44" s="60">
        <v>800</v>
      </c>
      <c r="I44" s="60">
        <v>10800</v>
      </c>
      <c r="J44" s="60">
        <v>7200</v>
      </c>
      <c r="K44" s="60">
        <v>2800</v>
      </c>
      <c r="L44" s="60">
        <v>1600</v>
      </c>
      <c r="M44" s="60">
        <v>11600</v>
      </c>
      <c r="N44" s="60">
        <v>5600</v>
      </c>
      <c r="O44" s="60">
        <v>4400</v>
      </c>
      <c r="P44" s="60">
        <v>3200</v>
      </c>
      <c r="Q44" s="60">
        <v>13200</v>
      </c>
      <c r="R44" s="60">
        <v>2400</v>
      </c>
      <c r="S44" s="60">
        <v>14000</v>
      </c>
      <c r="T44" s="60">
        <v>2400</v>
      </c>
      <c r="U44" s="60">
        <v>18800</v>
      </c>
      <c r="V44" s="60">
        <v>54400</v>
      </c>
      <c r="W44" s="60">
        <v>40320</v>
      </c>
      <c r="X44" s="60">
        <v>14080</v>
      </c>
      <c r="Y44" s="61">
        <v>34.92</v>
      </c>
      <c r="Z44" s="62">
        <v>40320</v>
      </c>
    </row>
    <row r="45" spans="1:26" ht="12.75">
      <c r="A45" s="70" t="s">
        <v>65</v>
      </c>
      <c r="B45" s="22">
        <v>193807016</v>
      </c>
      <c r="C45" s="22">
        <v>0</v>
      </c>
      <c r="D45" s="99">
        <v>193458505</v>
      </c>
      <c r="E45" s="100">
        <v>220442390</v>
      </c>
      <c r="F45" s="100">
        <v>292775930</v>
      </c>
      <c r="G45" s="100">
        <v>281418558</v>
      </c>
      <c r="H45" s="100">
        <v>266575088</v>
      </c>
      <c r="I45" s="100">
        <v>266575088</v>
      </c>
      <c r="J45" s="100">
        <v>246865121</v>
      </c>
      <c r="K45" s="100">
        <v>272744631</v>
      </c>
      <c r="L45" s="100">
        <v>262647231</v>
      </c>
      <c r="M45" s="100">
        <v>262647231</v>
      </c>
      <c r="N45" s="100">
        <v>250437780</v>
      </c>
      <c r="O45" s="100">
        <v>236384821</v>
      </c>
      <c r="P45" s="100">
        <v>343803616</v>
      </c>
      <c r="Q45" s="100">
        <v>250437780</v>
      </c>
      <c r="R45" s="100">
        <v>388696964</v>
      </c>
      <c r="S45" s="100">
        <v>372921079</v>
      </c>
      <c r="T45" s="100">
        <v>341974285</v>
      </c>
      <c r="U45" s="100">
        <v>341974285</v>
      </c>
      <c r="V45" s="100">
        <v>341974285</v>
      </c>
      <c r="W45" s="100">
        <v>220442390</v>
      </c>
      <c r="X45" s="100">
        <v>121531895</v>
      </c>
      <c r="Y45" s="101">
        <v>55.13</v>
      </c>
      <c r="Z45" s="102">
        <v>220442390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2826043</v>
      </c>
      <c r="C49" s="52">
        <v>0</v>
      </c>
      <c r="D49" s="129">
        <v>2692112</v>
      </c>
      <c r="E49" s="54">
        <v>2660919</v>
      </c>
      <c r="F49" s="54">
        <v>0</v>
      </c>
      <c r="G49" s="54">
        <v>0</v>
      </c>
      <c r="H49" s="54">
        <v>0</v>
      </c>
      <c r="I49" s="54">
        <v>2617907</v>
      </c>
      <c r="J49" s="54">
        <v>0</v>
      </c>
      <c r="K49" s="54">
        <v>0</v>
      </c>
      <c r="L49" s="54">
        <v>0</v>
      </c>
      <c r="M49" s="54">
        <v>105261667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116058648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28.155955873769933</v>
      </c>
      <c r="C58" s="5">
        <f>IF(C67=0,0,+(C76/C67)*100)</f>
        <v>0</v>
      </c>
      <c r="D58" s="6">
        <f aca="true" t="shared" si="6" ref="D58:Z58">IF(D67=0,0,+(D76/D67)*100)</f>
        <v>76.92686868447805</v>
      </c>
      <c r="E58" s="7">
        <f t="shared" si="6"/>
        <v>76.92686868447805</v>
      </c>
      <c r="F58" s="7">
        <f t="shared" si="6"/>
        <v>15.394203828989927</v>
      </c>
      <c r="G58" s="7">
        <f t="shared" si="6"/>
        <v>8.522591921523512</v>
      </c>
      <c r="H58" s="7">
        <f t="shared" si="6"/>
        <v>41.500931574375315</v>
      </c>
      <c r="I58" s="7">
        <f t="shared" si="6"/>
        <v>15.263195805272128</v>
      </c>
      <c r="J58" s="7">
        <f t="shared" si="6"/>
        <v>8.68104602557314</v>
      </c>
      <c r="K58" s="7">
        <f t="shared" si="6"/>
        <v>12.447235533244294</v>
      </c>
      <c r="L58" s="7">
        <f t="shared" si="6"/>
        <v>2.233942868301249</v>
      </c>
      <c r="M58" s="7">
        <f t="shared" si="6"/>
        <v>5.904101503645075</v>
      </c>
      <c r="N58" s="7">
        <f t="shared" si="6"/>
        <v>8.253495166690701</v>
      </c>
      <c r="O58" s="7">
        <f t="shared" si="6"/>
        <v>-39.30055855729156</v>
      </c>
      <c r="P58" s="7">
        <f t="shared" si="6"/>
        <v>4.117788983454898</v>
      </c>
      <c r="Q58" s="7">
        <f t="shared" si="6"/>
        <v>14.19008795958642</v>
      </c>
      <c r="R58" s="7">
        <f t="shared" si="6"/>
        <v>31.03266661582433</v>
      </c>
      <c r="S58" s="7">
        <f t="shared" si="6"/>
        <v>11.87372413546299</v>
      </c>
      <c r="T58" s="7">
        <f t="shared" si="6"/>
        <v>11.83997695710824</v>
      </c>
      <c r="U58" s="7">
        <f t="shared" si="6"/>
        <v>25.835068868379167</v>
      </c>
      <c r="V58" s="7">
        <f t="shared" si="6"/>
        <v>17.492368915235737</v>
      </c>
      <c r="W58" s="7">
        <f t="shared" si="6"/>
        <v>76.92686868447805</v>
      </c>
      <c r="X58" s="7">
        <f t="shared" si="6"/>
        <v>0</v>
      </c>
      <c r="Y58" s="7">
        <f t="shared" si="6"/>
        <v>0</v>
      </c>
      <c r="Z58" s="8">
        <f t="shared" si="6"/>
        <v>76.92686868447805</v>
      </c>
    </row>
    <row r="59" spans="1:26" ht="12.75">
      <c r="A59" s="37" t="s">
        <v>31</v>
      </c>
      <c r="B59" s="9">
        <f aca="true" t="shared" si="7" ref="B59:Z66">IF(B68=0,0,+(B77/B68)*100)</f>
        <v>28.236736548483883</v>
      </c>
      <c r="C59" s="9">
        <f t="shared" si="7"/>
        <v>0</v>
      </c>
      <c r="D59" s="2">
        <f t="shared" si="7"/>
        <v>90.09999226947502</v>
      </c>
      <c r="E59" s="10">
        <f t="shared" si="7"/>
        <v>90.10000724144076</v>
      </c>
      <c r="F59" s="10">
        <f t="shared" si="7"/>
        <v>23.205105288573126</v>
      </c>
      <c r="G59" s="10">
        <f t="shared" si="7"/>
        <v>9.815850958139293</v>
      </c>
      <c r="H59" s="10">
        <f t="shared" si="7"/>
        <v>-152.7707777036048</v>
      </c>
      <c r="I59" s="10">
        <f t="shared" si="7"/>
        <v>27.49260442055212</v>
      </c>
      <c r="J59" s="10">
        <f t="shared" si="7"/>
        <v>10.188156769297462</v>
      </c>
      <c r="K59" s="10">
        <f t="shared" si="7"/>
        <v>16.528265809872046</v>
      </c>
      <c r="L59" s="10">
        <f t="shared" si="7"/>
        <v>-6.456530274700769</v>
      </c>
      <c r="M59" s="10">
        <f t="shared" si="7"/>
        <v>33.21724596992692</v>
      </c>
      <c r="N59" s="10">
        <f t="shared" si="7"/>
        <v>8.53032208843113</v>
      </c>
      <c r="O59" s="10">
        <f t="shared" si="7"/>
        <v>-30.44074613247188</v>
      </c>
      <c r="P59" s="10">
        <f t="shared" si="7"/>
        <v>3.919626078907041</v>
      </c>
      <c r="Q59" s="10">
        <f t="shared" si="7"/>
        <v>14.72641690958306</v>
      </c>
      <c r="R59" s="10">
        <f t="shared" si="7"/>
        <v>104.51498238110545</v>
      </c>
      <c r="S59" s="10">
        <f t="shared" si="7"/>
        <v>17.749945128066923</v>
      </c>
      <c r="T59" s="10">
        <f t="shared" si="7"/>
        <v>12.752555350886698</v>
      </c>
      <c r="U59" s="10">
        <f t="shared" si="7"/>
        <v>59.88287103491934</v>
      </c>
      <c r="V59" s="10">
        <f t="shared" si="7"/>
        <v>41.00742700541144</v>
      </c>
      <c r="W59" s="10">
        <f t="shared" si="7"/>
        <v>90.10000724144076</v>
      </c>
      <c r="X59" s="10">
        <f t="shared" si="7"/>
        <v>0</v>
      </c>
      <c r="Y59" s="10">
        <f t="shared" si="7"/>
        <v>0</v>
      </c>
      <c r="Z59" s="11">
        <f t="shared" si="7"/>
        <v>90.10000724144076</v>
      </c>
    </row>
    <row r="60" spans="1:26" ht="12.75">
      <c r="A60" s="38" t="s">
        <v>32</v>
      </c>
      <c r="B60" s="12">
        <f t="shared" si="7"/>
        <v>43.9774172207375</v>
      </c>
      <c r="C60" s="12">
        <f t="shared" si="7"/>
        <v>0</v>
      </c>
      <c r="D60" s="3">
        <f t="shared" si="7"/>
        <v>59.50001467619423</v>
      </c>
      <c r="E60" s="13">
        <f t="shared" si="7"/>
        <v>59.49999836931175</v>
      </c>
      <c r="F60" s="13">
        <f t="shared" si="7"/>
        <v>24.319147721568573</v>
      </c>
      <c r="G60" s="13">
        <f t="shared" si="7"/>
        <v>18.922469655992757</v>
      </c>
      <c r="H60" s="13">
        <f t="shared" si="7"/>
        <v>0</v>
      </c>
      <c r="I60" s="13">
        <f t="shared" si="7"/>
        <v>14.433699568173477</v>
      </c>
      <c r="J60" s="13">
        <f t="shared" si="7"/>
        <v>22.56486902999212</v>
      </c>
      <c r="K60" s="13">
        <f t="shared" si="7"/>
        <v>22.482204177112077</v>
      </c>
      <c r="L60" s="13">
        <f t="shared" si="7"/>
        <v>-13.194820971428179</v>
      </c>
      <c r="M60" s="13">
        <f t="shared" si="7"/>
        <v>81.25320963199982</v>
      </c>
      <c r="N60" s="13">
        <f t="shared" si="7"/>
        <v>18.894196284297728</v>
      </c>
      <c r="O60" s="13">
        <f t="shared" si="7"/>
        <v>40.361774290084455</v>
      </c>
      <c r="P60" s="13">
        <f t="shared" si="7"/>
        <v>13.106424444908471</v>
      </c>
      <c r="Q60" s="13">
        <f t="shared" si="7"/>
        <v>23.529327237904425</v>
      </c>
      <c r="R60" s="13">
        <f t="shared" si="7"/>
        <v>56.94877676291784</v>
      </c>
      <c r="S60" s="13">
        <f t="shared" si="7"/>
        <v>21.951075906139845</v>
      </c>
      <c r="T60" s="13">
        <f t="shared" si="7"/>
        <v>39.35402966094211</v>
      </c>
      <c r="U60" s="13">
        <f t="shared" si="7"/>
        <v>43.79089171370927</v>
      </c>
      <c r="V60" s="13">
        <f t="shared" si="7"/>
        <v>32.442957082225625</v>
      </c>
      <c r="W60" s="13">
        <f t="shared" si="7"/>
        <v>59.50001777450771</v>
      </c>
      <c r="X60" s="13">
        <f t="shared" si="7"/>
        <v>0</v>
      </c>
      <c r="Y60" s="13">
        <f t="shared" si="7"/>
        <v>0</v>
      </c>
      <c r="Z60" s="14">
        <f t="shared" si="7"/>
        <v>59.49999836931175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47.124648301965586</v>
      </c>
      <c r="C64" s="12">
        <f t="shared" si="7"/>
        <v>0</v>
      </c>
      <c r="D64" s="3">
        <f t="shared" si="7"/>
        <v>59.50001467619423</v>
      </c>
      <c r="E64" s="13">
        <f t="shared" si="7"/>
        <v>59.49999836931175</v>
      </c>
      <c r="F64" s="13">
        <f t="shared" si="7"/>
        <v>24.319147721568573</v>
      </c>
      <c r="G64" s="13">
        <f t="shared" si="7"/>
        <v>18.922469655992757</v>
      </c>
      <c r="H64" s="13">
        <f t="shared" si="7"/>
        <v>0</v>
      </c>
      <c r="I64" s="13">
        <f t="shared" si="7"/>
        <v>14.433699568173477</v>
      </c>
      <c r="J64" s="13">
        <f t="shared" si="7"/>
        <v>22.56486902999212</v>
      </c>
      <c r="K64" s="13">
        <f t="shared" si="7"/>
        <v>22.482204177112077</v>
      </c>
      <c r="L64" s="13">
        <f t="shared" si="7"/>
        <v>-13.194820971428179</v>
      </c>
      <c r="M64" s="13">
        <f t="shared" si="7"/>
        <v>81.25320963199982</v>
      </c>
      <c r="N64" s="13">
        <f t="shared" si="7"/>
        <v>18.894196284297728</v>
      </c>
      <c r="O64" s="13">
        <f t="shared" si="7"/>
        <v>40.361774290084455</v>
      </c>
      <c r="P64" s="13">
        <f t="shared" si="7"/>
        <v>13.106424444908471</v>
      </c>
      <c r="Q64" s="13">
        <f t="shared" si="7"/>
        <v>23.529327237904425</v>
      </c>
      <c r="R64" s="13">
        <f t="shared" si="7"/>
        <v>56.94877676291784</v>
      </c>
      <c r="S64" s="13">
        <f t="shared" si="7"/>
        <v>21.951075906139845</v>
      </c>
      <c r="T64" s="13">
        <f t="shared" si="7"/>
        <v>39.35402966094211</v>
      </c>
      <c r="U64" s="13">
        <f t="shared" si="7"/>
        <v>43.79089171370927</v>
      </c>
      <c r="V64" s="13">
        <f t="shared" si="7"/>
        <v>32.442957082225625</v>
      </c>
      <c r="W64" s="13">
        <f t="shared" si="7"/>
        <v>59.50001777450771</v>
      </c>
      <c r="X64" s="13">
        <f t="shared" si="7"/>
        <v>0</v>
      </c>
      <c r="Y64" s="13">
        <f t="shared" si="7"/>
        <v>0</v>
      </c>
      <c r="Z64" s="14">
        <f t="shared" si="7"/>
        <v>59.49999836931175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10.0370969930248</v>
      </c>
      <c r="C66" s="15">
        <f t="shared" si="7"/>
        <v>0</v>
      </c>
      <c r="D66" s="4">
        <f t="shared" si="7"/>
        <v>45.05002783100583</v>
      </c>
      <c r="E66" s="16">
        <f t="shared" si="7"/>
        <v>45.049987246236114</v>
      </c>
      <c r="F66" s="16">
        <f t="shared" si="7"/>
        <v>4.049443930373449</v>
      </c>
      <c r="G66" s="16">
        <f t="shared" si="7"/>
        <v>3.112462419105532</v>
      </c>
      <c r="H66" s="16">
        <f t="shared" si="7"/>
        <v>7.832084076416354</v>
      </c>
      <c r="I66" s="16">
        <f t="shared" si="7"/>
        <v>4.457498017625054</v>
      </c>
      <c r="J66" s="16">
        <f t="shared" si="7"/>
        <v>2.982772359634049</v>
      </c>
      <c r="K66" s="16">
        <f t="shared" si="7"/>
        <v>4.53987472121872</v>
      </c>
      <c r="L66" s="16">
        <f t="shared" si="7"/>
        <v>0.20291752099073512</v>
      </c>
      <c r="M66" s="16">
        <f t="shared" si="7"/>
        <v>0.9287491450557305</v>
      </c>
      <c r="N66" s="16">
        <f t="shared" si="7"/>
        <v>2.3265162554645493</v>
      </c>
      <c r="O66" s="16">
        <f t="shared" si="7"/>
        <v>-3.0657573974953944</v>
      </c>
      <c r="P66" s="16">
        <f t="shared" si="7"/>
        <v>1.0123003707267586</v>
      </c>
      <c r="Q66" s="16">
        <f t="shared" si="7"/>
        <v>4.110560966464437</v>
      </c>
      <c r="R66" s="16">
        <f t="shared" si="7"/>
        <v>13.214889523519908</v>
      </c>
      <c r="S66" s="16">
        <f t="shared" si="7"/>
        <v>1.899029944849463</v>
      </c>
      <c r="T66" s="16">
        <f t="shared" si="7"/>
        <v>2.0084440521909217</v>
      </c>
      <c r="U66" s="16">
        <f t="shared" si="7"/>
        <v>11.384644051528998</v>
      </c>
      <c r="V66" s="16">
        <f t="shared" si="7"/>
        <v>6.4838839415805625</v>
      </c>
      <c r="W66" s="16">
        <f t="shared" si="7"/>
        <v>45.04996896280996</v>
      </c>
      <c r="X66" s="16">
        <f t="shared" si="7"/>
        <v>0</v>
      </c>
      <c r="Y66" s="16">
        <f t="shared" si="7"/>
        <v>0</v>
      </c>
      <c r="Z66" s="17">
        <f t="shared" si="7"/>
        <v>45.049987246236114</v>
      </c>
    </row>
    <row r="67" spans="1:26" ht="12.75" hidden="1">
      <c r="A67" s="41" t="s">
        <v>286</v>
      </c>
      <c r="B67" s="24">
        <v>30232449</v>
      </c>
      <c r="C67" s="24"/>
      <c r="D67" s="25">
        <v>31097786</v>
      </c>
      <c r="E67" s="26">
        <v>31097786</v>
      </c>
      <c r="F67" s="26">
        <v>3439236</v>
      </c>
      <c r="G67" s="26">
        <v>4059305</v>
      </c>
      <c r="H67" s="26">
        <v>1025683</v>
      </c>
      <c r="I67" s="26">
        <v>8524224</v>
      </c>
      <c r="J67" s="26">
        <v>3750654</v>
      </c>
      <c r="K67" s="26">
        <v>3871687</v>
      </c>
      <c r="L67" s="26">
        <v>9740267</v>
      </c>
      <c r="M67" s="26">
        <v>17362608</v>
      </c>
      <c r="N67" s="26">
        <v>3300844</v>
      </c>
      <c r="O67" s="26">
        <v>-1052354</v>
      </c>
      <c r="P67" s="26">
        <v>3643193</v>
      </c>
      <c r="Q67" s="26">
        <v>5891683</v>
      </c>
      <c r="R67" s="26">
        <v>20940553</v>
      </c>
      <c r="S67" s="26">
        <v>3884131</v>
      </c>
      <c r="T67" s="26">
        <v>3902288</v>
      </c>
      <c r="U67" s="26">
        <v>28726972</v>
      </c>
      <c r="V67" s="26">
        <v>60505487</v>
      </c>
      <c r="W67" s="26">
        <v>31097786</v>
      </c>
      <c r="X67" s="26"/>
      <c r="Y67" s="25"/>
      <c r="Z67" s="27">
        <v>31097786</v>
      </c>
    </row>
    <row r="68" spans="1:26" ht="12.75" hidden="1">
      <c r="A68" s="37" t="s">
        <v>31</v>
      </c>
      <c r="B68" s="19">
        <v>18786098</v>
      </c>
      <c r="C68" s="19"/>
      <c r="D68" s="20">
        <v>20037449</v>
      </c>
      <c r="E68" s="21">
        <v>20037449</v>
      </c>
      <c r="F68" s="21">
        <v>1499308</v>
      </c>
      <c r="G68" s="21">
        <v>2080543</v>
      </c>
      <c r="H68" s="21">
        <v>-239680</v>
      </c>
      <c r="I68" s="21">
        <v>3340171</v>
      </c>
      <c r="J68" s="21">
        <v>1796959</v>
      </c>
      <c r="K68" s="21">
        <v>1794907</v>
      </c>
      <c r="L68" s="21">
        <v>-1798102</v>
      </c>
      <c r="M68" s="21">
        <v>1793764</v>
      </c>
      <c r="N68" s="21">
        <v>1798326</v>
      </c>
      <c r="O68" s="21">
        <v>-677306</v>
      </c>
      <c r="P68" s="21">
        <v>1799738</v>
      </c>
      <c r="Q68" s="21">
        <v>2920758</v>
      </c>
      <c r="R68" s="21">
        <v>3599261</v>
      </c>
      <c r="S68" s="21">
        <v>1799645</v>
      </c>
      <c r="T68" s="21">
        <v>1799655</v>
      </c>
      <c r="U68" s="21">
        <v>7198561</v>
      </c>
      <c r="V68" s="21">
        <v>15253254</v>
      </c>
      <c r="W68" s="21">
        <v>20037449</v>
      </c>
      <c r="X68" s="21"/>
      <c r="Y68" s="20"/>
      <c r="Z68" s="23">
        <v>20037449</v>
      </c>
    </row>
    <row r="69" spans="1:26" ht="12.75" hidden="1">
      <c r="A69" s="38" t="s">
        <v>32</v>
      </c>
      <c r="B69" s="19">
        <v>6065861</v>
      </c>
      <c r="C69" s="19"/>
      <c r="D69" s="20">
        <v>6132380</v>
      </c>
      <c r="E69" s="21">
        <v>6132380</v>
      </c>
      <c r="F69" s="21">
        <v>508003</v>
      </c>
      <c r="G69" s="21">
        <v>506937</v>
      </c>
      <c r="H69" s="21">
        <v>505578</v>
      </c>
      <c r="I69" s="21">
        <v>1520518</v>
      </c>
      <c r="J69" s="21">
        <v>430213</v>
      </c>
      <c r="K69" s="21">
        <v>507001</v>
      </c>
      <c r="L69" s="21">
        <v>-582812</v>
      </c>
      <c r="M69" s="21">
        <v>354402</v>
      </c>
      <c r="N69" s="21">
        <v>507468</v>
      </c>
      <c r="O69" s="21">
        <v>451110</v>
      </c>
      <c r="P69" s="21">
        <v>502845</v>
      </c>
      <c r="Q69" s="21">
        <v>1461423</v>
      </c>
      <c r="R69" s="21">
        <v>1017546</v>
      </c>
      <c r="S69" s="21">
        <v>509524</v>
      </c>
      <c r="T69" s="21">
        <v>509559</v>
      </c>
      <c r="U69" s="21">
        <v>2036629</v>
      </c>
      <c r="V69" s="21">
        <v>5372972</v>
      </c>
      <c r="W69" s="21">
        <v>6132378</v>
      </c>
      <c r="X69" s="21"/>
      <c r="Y69" s="20"/>
      <c r="Z69" s="23">
        <v>6132380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5660751</v>
      </c>
      <c r="C73" s="19"/>
      <c r="D73" s="20">
        <v>6132380</v>
      </c>
      <c r="E73" s="21">
        <v>6132380</v>
      </c>
      <c r="F73" s="21">
        <v>508003</v>
      </c>
      <c r="G73" s="21">
        <v>506937</v>
      </c>
      <c r="H73" s="21">
        <v>505578</v>
      </c>
      <c r="I73" s="21">
        <v>1520518</v>
      </c>
      <c r="J73" s="21">
        <v>430213</v>
      </c>
      <c r="K73" s="21">
        <v>507001</v>
      </c>
      <c r="L73" s="21">
        <v>-582812</v>
      </c>
      <c r="M73" s="21">
        <v>354402</v>
      </c>
      <c r="N73" s="21">
        <v>507468</v>
      </c>
      <c r="O73" s="21">
        <v>451110</v>
      </c>
      <c r="P73" s="21">
        <v>502845</v>
      </c>
      <c r="Q73" s="21">
        <v>1461423</v>
      </c>
      <c r="R73" s="21">
        <v>1017546</v>
      </c>
      <c r="S73" s="21">
        <v>509524</v>
      </c>
      <c r="T73" s="21">
        <v>509559</v>
      </c>
      <c r="U73" s="21">
        <v>2036629</v>
      </c>
      <c r="V73" s="21">
        <v>5372972</v>
      </c>
      <c r="W73" s="21">
        <v>6132378</v>
      </c>
      <c r="X73" s="21"/>
      <c r="Y73" s="20"/>
      <c r="Z73" s="23">
        <v>6132380</v>
      </c>
    </row>
    <row r="74" spans="1:26" ht="12.75" hidden="1">
      <c r="A74" s="39" t="s">
        <v>107</v>
      </c>
      <c r="B74" s="19">
        <v>405110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5380490</v>
      </c>
      <c r="C75" s="28"/>
      <c r="D75" s="29">
        <v>4927957</v>
      </c>
      <c r="E75" s="30">
        <v>4927957</v>
      </c>
      <c r="F75" s="30">
        <v>1431925</v>
      </c>
      <c r="G75" s="30">
        <v>1471825</v>
      </c>
      <c r="H75" s="30">
        <v>759785</v>
      </c>
      <c r="I75" s="30">
        <v>3663535</v>
      </c>
      <c r="J75" s="30">
        <v>1523482</v>
      </c>
      <c r="K75" s="30">
        <v>1569779</v>
      </c>
      <c r="L75" s="30">
        <v>12121181</v>
      </c>
      <c r="M75" s="30">
        <v>15214442</v>
      </c>
      <c r="N75" s="30">
        <v>995050</v>
      </c>
      <c r="O75" s="30">
        <v>-826158</v>
      </c>
      <c r="P75" s="30">
        <v>1340610</v>
      </c>
      <c r="Q75" s="30">
        <v>1509502</v>
      </c>
      <c r="R75" s="30">
        <v>16323746</v>
      </c>
      <c r="S75" s="30">
        <v>1574962</v>
      </c>
      <c r="T75" s="30">
        <v>1593074</v>
      </c>
      <c r="U75" s="30">
        <v>19491782</v>
      </c>
      <c r="V75" s="30">
        <v>39879261</v>
      </c>
      <c r="W75" s="30">
        <v>4927959</v>
      </c>
      <c r="X75" s="30"/>
      <c r="Y75" s="29"/>
      <c r="Z75" s="31">
        <v>4927957</v>
      </c>
    </row>
    <row r="76" spans="1:26" ht="12.75" hidden="1">
      <c r="A76" s="42" t="s">
        <v>287</v>
      </c>
      <c r="B76" s="32">
        <v>8512235</v>
      </c>
      <c r="C76" s="32"/>
      <c r="D76" s="33">
        <v>23922553</v>
      </c>
      <c r="E76" s="34">
        <v>23922553</v>
      </c>
      <c r="F76" s="34">
        <v>529443</v>
      </c>
      <c r="G76" s="34">
        <v>345958</v>
      </c>
      <c r="H76" s="34">
        <v>425668</v>
      </c>
      <c r="I76" s="34">
        <v>1301069</v>
      </c>
      <c r="J76" s="34">
        <v>325596</v>
      </c>
      <c r="K76" s="34">
        <v>481918</v>
      </c>
      <c r="L76" s="34">
        <v>217592</v>
      </c>
      <c r="M76" s="34">
        <v>1025106</v>
      </c>
      <c r="N76" s="34">
        <v>272435</v>
      </c>
      <c r="O76" s="34">
        <v>413581</v>
      </c>
      <c r="P76" s="34">
        <v>150019</v>
      </c>
      <c r="Q76" s="34">
        <v>836035</v>
      </c>
      <c r="R76" s="34">
        <v>6498412</v>
      </c>
      <c r="S76" s="34">
        <v>461191</v>
      </c>
      <c r="T76" s="34">
        <v>462030</v>
      </c>
      <c r="U76" s="34">
        <v>7421633</v>
      </c>
      <c r="V76" s="34">
        <v>10583843</v>
      </c>
      <c r="W76" s="34">
        <v>23922553</v>
      </c>
      <c r="X76" s="34"/>
      <c r="Y76" s="33"/>
      <c r="Z76" s="35">
        <v>23922553</v>
      </c>
    </row>
    <row r="77" spans="1:26" ht="12.75" hidden="1">
      <c r="A77" s="37" t="s">
        <v>31</v>
      </c>
      <c r="B77" s="19">
        <v>5304581</v>
      </c>
      <c r="C77" s="19"/>
      <c r="D77" s="20">
        <v>18053740</v>
      </c>
      <c r="E77" s="21">
        <v>18053743</v>
      </c>
      <c r="F77" s="21">
        <v>347916</v>
      </c>
      <c r="G77" s="21">
        <v>204223</v>
      </c>
      <c r="H77" s="21">
        <v>366161</v>
      </c>
      <c r="I77" s="21">
        <v>918300</v>
      </c>
      <c r="J77" s="21">
        <v>183077</v>
      </c>
      <c r="K77" s="21">
        <v>296667</v>
      </c>
      <c r="L77" s="21">
        <v>116095</v>
      </c>
      <c r="M77" s="21">
        <v>595839</v>
      </c>
      <c r="N77" s="21">
        <v>153403</v>
      </c>
      <c r="O77" s="21">
        <v>206177</v>
      </c>
      <c r="P77" s="21">
        <v>70543</v>
      </c>
      <c r="Q77" s="21">
        <v>430123</v>
      </c>
      <c r="R77" s="21">
        <v>3761767</v>
      </c>
      <c r="S77" s="21">
        <v>319436</v>
      </c>
      <c r="T77" s="21">
        <v>229502</v>
      </c>
      <c r="U77" s="21">
        <v>4310705</v>
      </c>
      <c r="V77" s="21">
        <v>6254967</v>
      </c>
      <c r="W77" s="21">
        <v>18053743</v>
      </c>
      <c r="X77" s="21"/>
      <c r="Y77" s="20"/>
      <c r="Z77" s="23">
        <v>18053743</v>
      </c>
    </row>
    <row r="78" spans="1:26" ht="12.75" hidden="1">
      <c r="A78" s="38" t="s">
        <v>32</v>
      </c>
      <c r="B78" s="19">
        <v>2667609</v>
      </c>
      <c r="C78" s="19"/>
      <c r="D78" s="20">
        <v>3648767</v>
      </c>
      <c r="E78" s="21">
        <v>3648766</v>
      </c>
      <c r="F78" s="21">
        <v>123542</v>
      </c>
      <c r="G78" s="21">
        <v>95925</v>
      </c>
      <c r="H78" s="21"/>
      <c r="I78" s="21">
        <v>219467</v>
      </c>
      <c r="J78" s="21">
        <v>97077</v>
      </c>
      <c r="K78" s="21">
        <v>113985</v>
      </c>
      <c r="L78" s="21">
        <v>76901</v>
      </c>
      <c r="M78" s="21">
        <v>287963</v>
      </c>
      <c r="N78" s="21">
        <v>95882</v>
      </c>
      <c r="O78" s="21">
        <v>182076</v>
      </c>
      <c r="P78" s="21">
        <v>65905</v>
      </c>
      <c r="Q78" s="21">
        <v>343863</v>
      </c>
      <c r="R78" s="21">
        <v>579480</v>
      </c>
      <c r="S78" s="21">
        <v>111846</v>
      </c>
      <c r="T78" s="21">
        <v>200532</v>
      </c>
      <c r="U78" s="21">
        <v>891858</v>
      </c>
      <c r="V78" s="21">
        <v>1743151</v>
      </c>
      <c r="W78" s="21">
        <v>3648766</v>
      </c>
      <c r="X78" s="21"/>
      <c r="Y78" s="20"/>
      <c r="Z78" s="23">
        <v>3648766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2667609</v>
      </c>
      <c r="C82" s="19"/>
      <c r="D82" s="20">
        <v>3648767</v>
      </c>
      <c r="E82" s="21">
        <v>3648766</v>
      </c>
      <c r="F82" s="21">
        <v>123542</v>
      </c>
      <c r="G82" s="21">
        <v>95925</v>
      </c>
      <c r="H82" s="21"/>
      <c r="I82" s="21">
        <v>219467</v>
      </c>
      <c r="J82" s="21">
        <v>97077</v>
      </c>
      <c r="K82" s="21">
        <v>113985</v>
      </c>
      <c r="L82" s="21">
        <v>76901</v>
      </c>
      <c r="M82" s="21">
        <v>287963</v>
      </c>
      <c r="N82" s="21">
        <v>95882</v>
      </c>
      <c r="O82" s="21">
        <v>182076</v>
      </c>
      <c r="P82" s="21">
        <v>65905</v>
      </c>
      <c r="Q82" s="21">
        <v>343863</v>
      </c>
      <c r="R82" s="21">
        <v>579480</v>
      </c>
      <c r="S82" s="21">
        <v>111846</v>
      </c>
      <c r="T82" s="21">
        <v>200532</v>
      </c>
      <c r="U82" s="21">
        <v>891858</v>
      </c>
      <c r="V82" s="21">
        <v>1743151</v>
      </c>
      <c r="W82" s="21">
        <v>3648766</v>
      </c>
      <c r="X82" s="21"/>
      <c r="Y82" s="20"/>
      <c r="Z82" s="23">
        <v>3648766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540045</v>
      </c>
      <c r="C84" s="28"/>
      <c r="D84" s="29">
        <v>2220046</v>
      </c>
      <c r="E84" s="30">
        <v>2220044</v>
      </c>
      <c r="F84" s="30">
        <v>57985</v>
      </c>
      <c r="G84" s="30">
        <v>45810</v>
      </c>
      <c r="H84" s="30">
        <v>59507</v>
      </c>
      <c r="I84" s="30">
        <v>163302</v>
      </c>
      <c r="J84" s="30">
        <v>45442</v>
      </c>
      <c r="K84" s="30">
        <v>71266</v>
      </c>
      <c r="L84" s="30">
        <v>24596</v>
      </c>
      <c r="M84" s="30">
        <v>141304</v>
      </c>
      <c r="N84" s="30">
        <v>23150</v>
      </c>
      <c r="O84" s="30">
        <v>25328</v>
      </c>
      <c r="P84" s="30">
        <v>13571</v>
      </c>
      <c r="Q84" s="30">
        <v>62049</v>
      </c>
      <c r="R84" s="30">
        <v>2157165</v>
      </c>
      <c r="S84" s="30">
        <v>29909</v>
      </c>
      <c r="T84" s="30">
        <v>31996</v>
      </c>
      <c r="U84" s="30">
        <v>2219070</v>
      </c>
      <c r="V84" s="30">
        <v>2585725</v>
      </c>
      <c r="W84" s="30">
        <v>2220044</v>
      </c>
      <c r="X84" s="30"/>
      <c r="Y84" s="29"/>
      <c r="Z84" s="31">
        <v>2220044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1158546</v>
      </c>
      <c r="D5" s="357">
        <f t="shared" si="0"/>
        <v>0</v>
      </c>
      <c r="E5" s="356">
        <f t="shared" si="0"/>
        <v>13514458</v>
      </c>
      <c r="F5" s="358">
        <f t="shared" si="0"/>
        <v>13514458</v>
      </c>
      <c r="G5" s="358">
        <f t="shared" si="0"/>
        <v>1313881</v>
      </c>
      <c r="H5" s="356">
        <f t="shared" si="0"/>
        <v>1292867</v>
      </c>
      <c r="I5" s="356">
        <f t="shared" si="0"/>
        <v>1805918</v>
      </c>
      <c r="J5" s="358">
        <f t="shared" si="0"/>
        <v>4412666</v>
      </c>
      <c r="K5" s="358">
        <f t="shared" si="0"/>
        <v>732182</v>
      </c>
      <c r="L5" s="356">
        <f t="shared" si="0"/>
        <v>461669</v>
      </c>
      <c r="M5" s="356">
        <f t="shared" si="0"/>
        <v>434503</v>
      </c>
      <c r="N5" s="358">
        <f t="shared" si="0"/>
        <v>1628354</v>
      </c>
      <c r="O5" s="358">
        <f t="shared" si="0"/>
        <v>514676</v>
      </c>
      <c r="P5" s="356">
        <f t="shared" si="0"/>
        <v>689084</v>
      </c>
      <c r="Q5" s="356">
        <f t="shared" si="0"/>
        <v>529644</v>
      </c>
      <c r="R5" s="358">
        <f t="shared" si="0"/>
        <v>1733404</v>
      </c>
      <c r="S5" s="358">
        <f t="shared" si="0"/>
        <v>465044</v>
      </c>
      <c r="T5" s="356">
        <f t="shared" si="0"/>
        <v>527259</v>
      </c>
      <c r="U5" s="356">
        <f t="shared" si="0"/>
        <v>726980</v>
      </c>
      <c r="V5" s="358">
        <f t="shared" si="0"/>
        <v>1719283</v>
      </c>
      <c r="W5" s="358">
        <f t="shared" si="0"/>
        <v>9493707</v>
      </c>
      <c r="X5" s="356">
        <f t="shared" si="0"/>
        <v>13514458</v>
      </c>
      <c r="Y5" s="358">
        <f t="shared" si="0"/>
        <v>-4020751</v>
      </c>
      <c r="Z5" s="359">
        <f>+IF(X5&lt;&gt;0,+(Y5/X5)*100,0)</f>
        <v>-29.751478009698946</v>
      </c>
      <c r="AA5" s="360">
        <f>+AA6+AA8+AA11+AA13+AA15</f>
        <v>13514458</v>
      </c>
    </row>
    <row r="6" spans="1:27" ht="12.75">
      <c r="A6" s="361" t="s">
        <v>205</v>
      </c>
      <c r="B6" s="142"/>
      <c r="C6" s="60">
        <f>+C7</f>
        <v>1075715</v>
      </c>
      <c r="D6" s="340">
        <f aca="true" t="shared" si="1" ref="D6:AA6">+D7</f>
        <v>0</v>
      </c>
      <c r="E6" s="60">
        <f t="shared" si="1"/>
        <v>11471209</v>
      </c>
      <c r="F6" s="59">
        <f t="shared" si="1"/>
        <v>11471209</v>
      </c>
      <c r="G6" s="59">
        <f t="shared" si="1"/>
        <v>1221489</v>
      </c>
      <c r="H6" s="60">
        <f t="shared" si="1"/>
        <v>1228382</v>
      </c>
      <c r="I6" s="60">
        <f t="shared" si="1"/>
        <v>1237293</v>
      </c>
      <c r="J6" s="59">
        <f t="shared" si="1"/>
        <v>3687164</v>
      </c>
      <c r="K6" s="59">
        <f t="shared" si="1"/>
        <v>618103</v>
      </c>
      <c r="L6" s="60">
        <f t="shared" si="1"/>
        <v>393016</v>
      </c>
      <c r="M6" s="60">
        <f t="shared" si="1"/>
        <v>434503</v>
      </c>
      <c r="N6" s="59">
        <f t="shared" si="1"/>
        <v>1445622</v>
      </c>
      <c r="O6" s="59">
        <f t="shared" si="1"/>
        <v>445299</v>
      </c>
      <c r="P6" s="60">
        <f t="shared" si="1"/>
        <v>452348</v>
      </c>
      <c r="Q6" s="60">
        <f t="shared" si="1"/>
        <v>459520</v>
      </c>
      <c r="R6" s="59">
        <f t="shared" si="1"/>
        <v>1357167</v>
      </c>
      <c r="S6" s="59">
        <f t="shared" si="1"/>
        <v>389943</v>
      </c>
      <c r="T6" s="60">
        <f t="shared" si="1"/>
        <v>451835</v>
      </c>
      <c r="U6" s="60">
        <f t="shared" si="1"/>
        <v>442539</v>
      </c>
      <c r="V6" s="59">
        <f t="shared" si="1"/>
        <v>1284317</v>
      </c>
      <c r="W6" s="59">
        <f t="shared" si="1"/>
        <v>7774270</v>
      </c>
      <c r="X6" s="60">
        <f t="shared" si="1"/>
        <v>11471209</v>
      </c>
      <c r="Y6" s="59">
        <f t="shared" si="1"/>
        <v>-3696939</v>
      </c>
      <c r="Z6" s="61">
        <f>+IF(X6&lt;&gt;0,+(Y6/X6)*100,0)</f>
        <v>-32.227980503188455</v>
      </c>
      <c r="AA6" s="62">
        <f t="shared" si="1"/>
        <v>11471209</v>
      </c>
    </row>
    <row r="7" spans="1:27" ht="12.75">
      <c r="A7" s="291" t="s">
        <v>229</v>
      </c>
      <c r="B7" s="142"/>
      <c r="C7" s="60">
        <v>1075715</v>
      </c>
      <c r="D7" s="340"/>
      <c r="E7" s="60">
        <v>11471209</v>
      </c>
      <c r="F7" s="59">
        <v>11471209</v>
      </c>
      <c r="G7" s="59">
        <v>1221489</v>
      </c>
      <c r="H7" s="60">
        <v>1228382</v>
      </c>
      <c r="I7" s="60">
        <v>1237293</v>
      </c>
      <c r="J7" s="59">
        <v>3687164</v>
      </c>
      <c r="K7" s="59">
        <v>618103</v>
      </c>
      <c r="L7" s="60">
        <v>393016</v>
      </c>
      <c r="M7" s="60">
        <v>434503</v>
      </c>
      <c r="N7" s="59">
        <v>1445622</v>
      </c>
      <c r="O7" s="59">
        <v>445299</v>
      </c>
      <c r="P7" s="60">
        <v>452348</v>
      </c>
      <c r="Q7" s="60">
        <v>459520</v>
      </c>
      <c r="R7" s="59">
        <v>1357167</v>
      </c>
      <c r="S7" s="59">
        <v>389943</v>
      </c>
      <c r="T7" s="60">
        <v>451835</v>
      </c>
      <c r="U7" s="60">
        <v>442539</v>
      </c>
      <c r="V7" s="59">
        <v>1284317</v>
      </c>
      <c r="W7" s="59">
        <v>7774270</v>
      </c>
      <c r="X7" s="60">
        <v>11471209</v>
      </c>
      <c r="Y7" s="59">
        <v>-3696939</v>
      </c>
      <c r="Z7" s="61">
        <v>-32.23</v>
      </c>
      <c r="AA7" s="62">
        <v>11471209</v>
      </c>
    </row>
    <row r="8" spans="1:27" ht="12.75">
      <c r="A8" s="361" t="s">
        <v>206</v>
      </c>
      <c r="B8" s="142"/>
      <c r="C8" s="60">
        <f aca="true" t="shared" si="2" ref="C8:Y8">SUM(C9:C10)</f>
        <v>82831</v>
      </c>
      <c r="D8" s="340">
        <f t="shared" si="2"/>
        <v>0</v>
      </c>
      <c r="E8" s="60">
        <f t="shared" si="2"/>
        <v>2043249</v>
      </c>
      <c r="F8" s="59">
        <f t="shared" si="2"/>
        <v>2043249</v>
      </c>
      <c r="G8" s="59">
        <f t="shared" si="2"/>
        <v>92392</v>
      </c>
      <c r="H8" s="60">
        <f t="shared" si="2"/>
        <v>64485</v>
      </c>
      <c r="I8" s="60">
        <f t="shared" si="2"/>
        <v>568625</v>
      </c>
      <c r="J8" s="59">
        <f t="shared" si="2"/>
        <v>725502</v>
      </c>
      <c r="K8" s="59">
        <f t="shared" si="2"/>
        <v>114079</v>
      </c>
      <c r="L8" s="60">
        <f t="shared" si="2"/>
        <v>68653</v>
      </c>
      <c r="M8" s="60">
        <f t="shared" si="2"/>
        <v>0</v>
      </c>
      <c r="N8" s="59">
        <f t="shared" si="2"/>
        <v>182732</v>
      </c>
      <c r="O8" s="59">
        <f t="shared" si="2"/>
        <v>69377</v>
      </c>
      <c r="P8" s="60">
        <f t="shared" si="2"/>
        <v>236736</v>
      </c>
      <c r="Q8" s="60">
        <f t="shared" si="2"/>
        <v>70124</v>
      </c>
      <c r="R8" s="59">
        <f t="shared" si="2"/>
        <v>376237</v>
      </c>
      <c r="S8" s="59">
        <f t="shared" si="2"/>
        <v>75101</v>
      </c>
      <c r="T8" s="60">
        <f t="shared" si="2"/>
        <v>75424</v>
      </c>
      <c r="U8" s="60">
        <f t="shared" si="2"/>
        <v>284441</v>
      </c>
      <c r="V8" s="59">
        <f t="shared" si="2"/>
        <v>434966</v>
      </c>
      <c r="W8" s="59">
        <f t="shared" si="2"/>
        <v>1719437</v>
      </c>
      <c r="X8" s="60">
        <f t="shared" si="2"/>
        <v>2043249</v>
      </c>
      <c r="Y8" s="59">
        <f t="shared" si="2"/>
        <v>-323812</v>
      </c>
      <c r="Z8" s="61">
        <f>+IF(X8&lt;&gt;0,+(Y8/X8)*100,0)</f>
        <v>-15.847897148120468</v>
      </c>
      <c r="AA8" s="62">
        <f>SUM(AA9:AA10)</f>
        <v>2043249</v>
      </c>
    </row>
    <row r="9" spans="1:27" ht="12.75">
      <c r="A9" s="291" t="s">
        <v>230</v>
      </c>
      <c r="B9" s="142"/>
      <c r="C9" s="60">
        <v>82831</v>
      </c>
      <c r="D9" s="340"/>
      <c r="E9" s="60">
        <v>2043249</v>
      </c>
      <c r="F9" s="59">
        <v>2043249</v>
      </c>
      <c r="G9" s="59">
        <v>92392</v>
      </c>
      <c r="H9" s="60">
        <v>64485</v>
      </c>
      <c r="I9" s="60">
        <v>568625</v>
      </c>
      <c r="J9" s="59">
        <v>725502</v>
      </c>
      <c r="K9" s="59">
        <v>114079</v>
      </c>
      <c r="L9" s="60">
        <v>68653</v>
      </c>
      <c r="M9" s="60"/>
      <c r="N9" s="59">
        <v>182732</v>
      </c>
      <c r="O9" s="59">
        <v>69377</v>
      </c>
      <c r="P9" s="60">
        <v>236736</v>
      </c>
      <c r="Q9" s="60">
        <v>70124</v>
      </c>
      <c r="R9" s="59">
        <v>376237</v>
      </c>
      <c r="S9" s="59">
        <v>75101</v>
      </c>
      <c r="T9" s="60">
        <v>75424</v>
      </c>
      <c r="U9" s="60">
        <v>284441</v>
      </c>
      <c r="V9" s="59">
        <v>434966</v>
      </c>
      <c r="W9" s="59">
        <v>1719437</v>
      </c>
      <c r="X9" s="60">
        <v>2043249</v>
      </c>
      <c r="Y9" s="59">
        <v>-323812</v>
      </c>
      <c r="Z9" s="61">
        <v>-15.85</v>
      </c>
      <c r="AA9" s="62">
        <v>2043249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1150000</v>
      </c>
      <c r="F22" s="345">
        <f t="shared" si="6"/>
        <v>1150000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20840</v>
      </c>
      <c r="U22" s="343">
        <f t="shared" si="6"/>
        <v>12145</v>
      </c>
      <c r="V22" s="345">
        <f t="shared" si="6"/>
        <v>32985</v>
      </c>
      <c r="W22" s="345">
        <f t="shared" si="6"/>
        <v>32985</v>
      </c>
      <c r="X22" s="343">
        <f t="shared" si="6"/>
        <v>1150000</v>
      </c>
      <c r="Y22" s="345">
        <f t="shared" si="6"/>
        <v>-1117015</v>
      </c>
      <c r="Z22" s="336">
        <f>+IF(X22&lt;&gt;0,+(Y22/X22)*100,0)</f>
        <v>-97.13173913043478</v>
      </c>
      <c r="AA22" s="350">
        <f>SUM(AA23:AA32)</f>
        <v>1150000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>
        <v>20840</v>
      </c>
      <c r="U23" s="60"/>
      <c r="V23" s="59">
        <v>20840</v>
      </c>
      <c r="W23" s="59">
        <v>20840</v>
      </c>
      <c r="X23" s="60"/>
      <c r="Y23" s="59">
        <v>20840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8645</v>
      </c>
      <c r="V24" s="59">
        <v>8645</v>
      </c>
      <c r="W24" s="59">
        <v>8645</v>
      </c>
      <c r="X24" s="60"/>
      <c r="Y24" s="59">
        <v>8645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>
        <v>3500</v>
      </c>
      <c r="V27" s="59">
        <v>3500</v>
      </c>
      <c r="W27" s="59">
        <v>3500</v>
      </c>
      <c r="X27" s="60"/>
      <c r="Y27" s="59">
        <v>3500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1150000</v>
      </c>
      <c r="F32" s="59">
        <v>1150000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1150000</v>
      </c>
      <c r="Y32" s="59">
        <v>-1150000</v>
      </c>
      <c r="Z32" s="61">
        <v>-100</v>
      </c>
      <c r="AA32" s="62">
        <v>1150000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1477619</v>
      </c>
      <c r="D40" s="344">
        <f t="shared" si="9"/>
        <v>0</v>
      </c>
      <c r="E40" s="343">
        <f t="shared" si="9"/>
        <v>4083200</v>
      </c>
      <c r="F40" s="345">
        <f t="shared" si="9"/>
        <v>4083200</v>
      </c>
      <c r="G40" s="345">
        <f t="shared" si="9"/>
        <v>25618</v>
      </c>
      <c r="H40" s="343">
        <f t="shared" si="9"/>
        <v>26324</v>
      </c>
      <c r="I40" s="343">
        <f t="shared" si="9"/>
        <v>7704</v>
      </c>
      <c r="J40" s="345">
        <f t="shared" si="9"/>
        <v>59646</v>
      </c>
      <c r="K40" s="345">
        <f t="shared" si="9"/>
        <v>15676</v>
      </c>
      <c r="L40" s="343">
        <f t="shared" si="9"/>
        <v>492538</v>
      </c>
      <c r="M40" s="343">
        <f t="shared" si="9"/>
        <v>58704</v>
      </c>
      <c r="N40" s="345">
        <f t="shared" si="9"/>
        <v>566918</v>
      </c>
      <c r="O40" s="345">
        <f t="shared" si="9"/>
        <v>67882</v>
      </c>
      <c r="P40" s="343">
        <f t="shared" si="9"/>
        <v>805401</v>
      </c>
      <c r="Q40" s="343">
        <f t="shared" si="9"/>
        <v>507617</v>
      </c>
      <c r="R40" s="345">
        <f t="shared" si="9"/>
        <v>1380900</v>
      </c>
      <c r="S40" s="345">
        <f t="shared" si="9"/>
        <v>277679</v>
      </c>
      <c r="T40" s="343">
        <f t="shared" si="9"/>
        <v>128901</v>
      </c>
      <c r="U40" s="343">
        <f t="shared" si="9"/>
        <v>106900</v>
      </c>
      <c r="V40" s="345">
        <f t="shared" si="9"/>
        <v>513480</v>
      </c>
      <c r="W40" s="345">
        <f t="shared" si="9"/>
        <v>2520944</v>
      </c>
      <c r="X40" s="343">
        <f t="shared" si="9"/>
        <v>4083200</v>
      </c>
      <c r="Y40" s="345">
        <f t="shared" si="9"/>
        <v>-1562256</v>
      </c>
      <c r="Z40" s="336">
        <f>+IF(X40&lt;&gt;0,+(Y40/X40)*100,0)</f>
        <v>-38.26057993730407</v>
      </c>
      <c r="AA40" s="350">
        <f>SUM(AA41:AA49)</f>
        <v>4083200</v>
      </c>
    </row>
    <row r="41" spans="1:27" ht="12.75">
      <c r="A41" s="361" t="s">
        <v>248</v>
      </c>
      <c r="B41" s="142"/>
      <c r="C41" s="362">
        <v>910355</v>
      </c>
      <c r="D41" s="363"/>
      <c r="E41" s="362">
        <v>800000</v>
      </c>
      <c r="F41" s="364">
        <v>800000</v>
      </c>
      <c r="G41" s="364">
        <v>5448</v>
      </c>
      <c r="H41" s="362">
        <v>5508</v>
      </c>
      <c r="I41" s="362">
        <v>6139</v>
      </c>
      <c r="J41" s="364">
        <v>17095</v>
      </c>
      <c r="K41" s="364">
        <v>5550</v>
      </c>
      <c r="L41" s="362">
        <v>491493</v>
      </c>
      <c r="M41" s="362">
        <v>47704</v>
      </c>
      <c r="N41" s="364">
        <v>544747</v>
      </c>
      <c r="O41" s="364">
        <v>90035</v>
      </c>
      <c r="P41" s="362">
        <v>205819</v>
      </c>
      <c r="Q41" s="362">
        <v>157749</v>
      </c>
      <c r="R41" s="364">
        <v>453603</v>
      </c>
      <c r="S41" s="364">
        <v>139309</v>
      </c>
      <c r="T41" s="362">
        <v>110801</v>
      </c>
      <c r="U41" s="362">
        <v>106439</v>
      </c>
      <c r="V41" s="364">
        <v>356549</v>
      </c>
      <c r="W41" s="364">
        <v>1371994</v>
      </c>
      <c r="X41" s="362">
        <v>800000</v>
      </c>
      <c r="Y41" s="364">
        <v>571994</v>
      </c>
      <c r="Z41" s="365">
        <v>71.5</v>
      </c>
      <c r="AA41" s="366">
        <v>800000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1261200</v>
      </c>
      <c r="F43" s="370">
        <v>1261200</v>
      </c>
      <c r="G43" s="370">
        <v>19400</v>
      </c>
      <c r="H43" s="305">
        <v>20295</v>
      </c>
      <c r="I43" s="305"/>
      <c r="J43" s="370">
        <v>39695</v>
      </c>
      <c r="K43" s="370">
        <v>10126</v>
      </c>
      <c r="L43" s="305"/>
      <c r="M43" s="305"/>
      <c r="N43" s="370">
        <v>10126</v>
      </c>
      <c r="O43" s="370">
        <v>25847</v>
      </c>
      <c r="P43" s="305">
        <v>204800</v>
      </c>
      <c r="Q43" s="305"/>
      <c r="R43" s="370">
        <v>230647</v>
      </c>
      <c r="S43" s="370">
        <v>1750</v>
      </c>
      <c r="T43" s="305"/>
      <c r="U43" s="305"/>
      <c r="V43" s="370">
        <v>1750</v>
      </c>
      <c r="W43" s="370">
        <v>282218</v>
      </c>
      <c r="X43" s="305">
        <v>1261200</v>
      </c>
      <c r="Y43" s="370">
        <v>-978982</v>
      </c>
      <c r="Z43" s="371">
        <v>-77.62</v>
      </c>
      <c r="AA43" s="303">
        <v>1261200</v>
      </c>
    </row>
    <row r="44" spans="1:27" ht="12.75">
      <c r="A44" s="361" t="s">
        <v>251</v>
      </c>
      <c r="B44" s="136"/>
      <c r="C44" s="60">
        <v>1361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>
        <v>32177</v>
      </c>
      <c r="Q44" s="54"/>
      <c r="R44" s="53">
        <v>32177</v>
      </c>
      <c r="S44" s="53"/>
      <c r="T44" s="54"/>
      <c r="U44" s="54"/>
      <c r="V44" s="53"/>
      <c r="W44" s="53">
        <v>32177</v>
      </c>
      <c r="X44" s="54"/>
      <c r="Y44" s="53">
        <v>32177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473808</v>
      </c>
      <c r="D48" s="368"/>
      <c r="E48" s="54">
        <v>1500000</v>
      </c>
      <c r="F48" s="53">
        <v>1500000</v>
      </c>
      <c r="G48" s="53">
        <v>770</v>
      </c>
      <c r="H48" s="54">
        <v>521</v>
      </c>
      <c r="I48" s="54">
        <v>1565</v>
      </c>
      <c r="J48" s="53">
        <v>2856</v>
      </c>
      <c r="K48" s="53"/>
      <c r="L48" s="54">
        <v>1045</v>
      </c>
      <c r="M48" s="54">
        <v>11000</v>
      </c>
      <c r="N48" s="53">
        <v>12045</v>
      </c>
      <c r="O48" s="53"/>
      <c r="P48" s="54">
        <v>277783</v>
      </c>
      <c r="Q48" s="54"/>
      <c r="R48" s="53">
        <v>277783</v>
      </c>
      <c r="S48" s="53">
        <v>136620</v>
      </c>
      <c r="T48" s="54">
        <v>18100</v>
      </c>
      <c r="U48" s="54">
        <v>461</v>
      </c>
      <c r="V48" s="53">
        <v>155181</v>
      </c>
      <c r="W48" s="53">
        <v>447865</v>
      </c>
      <c r="X48" s="54">
        <v>1500000</v>
      </c>
      <c r="Y48" s="53">
        <v>-1052135</v>
      </c>
      <c r="Z48" s="94">
        <v>-70.14</v>
      </c>
      <c r="AA48" s="95">
        <v>1500000</v>
      </c>
    </row>
    <row r="49" spans="1:27" ht="12.75">
      <c r="A49" s="361" t="s">
        <v>93</v>
      </c>
      <c r="B49" s="136"/>
      <c r="C49" s="54">
        <v>92095</v>
      </c>
      <c r="D49" s="368"/>
      <c r="E49" s="54">
        <v>522000</v>
      </c>
      <c r="F49" s="53">
        <v>522000</v>
      </c>
      <c r="G49" s="53"/>
      <c r="H49" s="54"/>
      <c r="I49" s="54"/>
      <c r="J49" s="53"/>
      <c r="K49" s="53"/>
      <c r="L49" s="54"/>
      <c r="M49" s="54"/>
      <c r="N49" s="53"/>
      <c r="O49" s="53">
        <v>-48000</v>
      </c>
      <c r="P49" s="54">
        <v>84822</v>
      </c>
      <c r="Q49" s="54">
        <v>349868</v>
      </c>
      <c r="R49" s="53">
        <v>386690</v>
      </c>
      <c r="S49" s="53"/>
      <c r="T49" s="54"/>
      <c r="U49" s="54"/>
      <c r="V49" s="53"/>
      <c r="W49" s="53">
        <v>386690</v>
      </c>
      <c r="X49" s="54">
        <v>522000</v>
      </c>
      <c r="Y49" s="53">
        <v>-135310</v>
      </c>
      <c r="Z49" s="94">
        <v>-25.92</v>
      </c>
      <c r="AA49" s="95">
        <v>522000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2636165</v>
      </c>
      <c r="D60" s="346">
        <f t="shared" si="14"/>
        <v>0</v>
      </c>
      <c r="E60" s="219">
        <f t="shared" si="14"/>
        <v>18747658</v>
      </c>
      <c r="F60" s="264">
        <f t="shared" si="14"/>
        <v>18747658</v>
      </c>
      <c r="G60" s="264">
        <f t="shared" si="14"/>
        <v>1339499</v>
      </c>
      <c r="H60" s="219">
        <f t="shared" si="14"/>
        <v>1319191</v>
      </c>
      <c r="I60" s="219">
        <f t="shared" si="14"/>
        <v>1813622</v>
      </c>
      <c r="J60" s="264">
        <f t="shared" si="14"/>
        <v>4472312</v>
      </c>
      <c r="K60" s="264">
        <f t="shared" si="14"/>
        <v>747858</v>
      </c>
      <c r="L60" s="219">
        <f t="shared" si="14"/>
        <v>954207</v>
      </c>
      <c r="M60" s="219">
        <f t="shared" si="14"/>
        <v>493207</v>
      </c>
      <c r="N60" s="264">
        <f t="shared" si="14"/>
        <v>2195272</v>
      </c>
      <c r="O60" s="264">
        <f t="shared" si="14"/>
        <v>582558</v>
      </c>
      <c r="P60" s="219">
        <f t="shared" si="14"/>
        <v>1494485</v>
      </c>
      <c r="Q60" s="219">
        <f t="shared" si="14"/>
        <v>1037261</v>
      </c>
      <c r="R60" s="264">
        <f t="shared" si="14"/>
        <v>3114304</v>
      </c>
      <c r="S60" s="264">
        <f t="shared" si="14"/>
        <v>742723</v>
      </c>
      <c r="T60" s="219">
        <f t="shared" si="14"/>
        <v>677000</v>
      </c>
      <c r="U60" s="219">
        <f t="shared" si="14"/>
        <v>846025</v>
      </c>
      <c r="V60" s="264">
        <f t="shared" si="14"/>
        <v>2265748</v>
      </c>
      <c r="W60" s="264">
        <f t="shared" si="14"/>
        <v>12047636</v>
      </c>
      <c r="X60" s="219">
        <f t="shared" si="14"/>
        <v>18747658</v>
      </c>
      <c r="Y60" s="264">
        <f t="shared" si="14"/>
        <v>-6700022</v>
      </c>
      <c r="Z60" s="337">
        <f>+IF(X60&lt;&gt;0,+(Y60/X60)*100,0)</f>
        <v>-35.73791457044928</v>
      </c>
      <c r="AA60" s="232">
        <f>+AA57+AA54+AA51+AA40+AA37+AA34+AA22+AA5</f>
        <v>18747658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248639401</v>
      </c>
      <c r="D5" s="153">
        <f>SUM(D6:D8)</f>
        <v>0</v>
      </c>
      <c r="E5" s="154">
        <f t="shared" si="0"/>
        <v>326136878</v>
      </c>
      <c r="F5" s="100">
        <f t="shared" si="0"/>
        <v>332838901</v>
      </c>
      <c r="G5" s="100">
        <f t="shared" si="0"/>
        <v>93186095</v>
      </c>
      <c r="H5" s="100">
        <f t="shared" si="0"/>
        <v>8401744</v>
      </c>
      <c r="I5" s="100">
        <f t="shared" si="0"/>
        <v>6116637</v>
      </c>
      <c r="J5" s="100">
        <f t="shared" si="0"/>
        <v>107704476</v>
      </c>
      <c r="K5" s="100">
        <f t="shared" si="0"/>
        <v>8362593</v>
      </c>
      <c r="L5" s="100">
        <f t="shared" si="0"/>
        <v>45332613</v>
      </c>
      <c r="M5" s="100">
        <f t="shared" si="0"/>
        <v>6272654</v>
      </c>
      <c r="N5" s="100">
        <f t="shared" si="0"/>
        <v>59967860</v>
      </c>
      <c r="O5" s="100">
        <f t="shared" si="0"/>
        <v>9216443</v>
      </c>
      <c r="P5" s="100">
        <f t="shared" si="0"/>
        <v>3735118</v>
      </c>
      <c r="Q5" s="100">
        <f t="shared" si="0"/>
        <v>87629652</v>
      </c>
      <c r="R5" s="100">
        <f t="shared" si="0"/>
        <v>100581213</v>
      </c>
      <c r="S5" s="100">
        <f t="shared" si="0"/>
        <v>30473858</v>
      </c>
      <c r="T5" s="100">
        <f t="shared" si="0"/>
        <v>8832210</v>
      </c>
      <c r="U5" s="100">
        <f t="shared" si="0"/>
        <v>9580595</v>
      </c>
      <c r="V5" s="100">
        <f t="shared" si="0"/>
        <v>48886663</v>
      </c>
      <c r="W5" s="100">
        <f t="shared" si="0"/>
        <v>317140212</v>
      </c>
      <c r="X5" s="100">
        <f t="shared" si="0"/>
        <v>326136878</v>
      </c>
      <c r="Y5" s="100">
        <f t="shared" si="0"/>
        <v>-8996666</v>
      </c>
      <c r="Z5" s="137">
        <f>+IF(X5&lt;&gt;0,+(Y5/X5)*100,0)</f>
        <v>-2.7585552591203744</v>
      </c>
      <c r="AA5" s="153">
        <f>SUM(AA6:AA8)</f>
        <v>332838901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32427883</v>
      </c>
      <c r="D7" s="157"/>
      <c r="E7" s="158">
        <v>107138501</v>
      </c>
      <c r="F7" s="159">
        <v>112405483</v>
      </c>
      <c r="G7" s="159">
        <v>3602130</v>
      </c>
      <c r="H7" s="159">
        <v>4865442</v>
      </c>
      <c r="I7" s="159">
        <v>1635786</v>
      </c>
      <c r="J7" s="159">
        <v>10103358</v>
      </c>
      <c r="K7" s="159">
        <v>4397455</v>
      </c>
      <c r="L7" s="159">
        <v>4359164</v>
      </c>
      <c r="M7" s="159">
        <v>9370198</v>
      </c>
      <c r="N7" s="159">
        <v>18126817</v>
      </c>
      <c r="O7" s="159">
        <v>4290467</v>
      </c>
      <c r="P7" s="159">
        <v>-301493</v>
      </c>
      <c r="Q7" s="159">
        <v>4107164</v>
      </c>
      <c r="R7" s="159">
        <v>8096138</v>
      </c>
      <c r="S7" s="159">
        <v>21964982</v>
      </c>
      <c r="T7" s="159">
        <v>4848160</v>
      </c>
      <c r="U7" s="159">
        <v>5142195</v>
      </c>
      <c r="V7" s="159">
        <v>31955337</v>
      </c>
      <c r="W7" s="159">
        <v>68281650</v>
      </c>
      <c r="X7" s="159">
        <v>107138500</v>
      </c>
      <c r="Y7" s="159">
        <v>-38856850</v>
      </c>
      <c r="Z7" s="141">
        <v>-36.27</v>
      </c>
      <c r="AA7" s="157">
        <v>112405483</v>
      </c>
    </row>
    <row r="8" spans="1:27" ht="12.75">
      <c r="A8" s="138" t="s">
        <v>77</v>
      </c>
      <c r="B8" s="136"/>
      <c r="C8" s="155">
        <v>216211518</v>
      </c>
      <c r="D8" s="155"/>
      <c r="E8" s="156">
        <v>218998377</v>
      </c>
      <c r="F8" s="60">
        <v>220433418</v>
      </c>
      <c r="G8" s="60">
        <v>89583965</v>
      </c>
      <c r="H8" s="60">
        <v>3536302</v>
      </c>
      <c r="I8" s="60">
        <v>4480851</v>
      </c>
      <c r="J8" s="60">
        <v>97601118</v>
      </c>
      <c r="K8" s="60">
        <v>3965138</v>
      </c>
      <c r="L8" s="60">
        <v>40973449</v>
      </c>
      <c r="M8" s="60">
        <v>-3097544</v>
      </c>
      <c r="N8" s="60">
        <v>41841043</v>
      </c>
      <c r="O8" s="60">
        <v>4925976</v>
      </c>
      <c r="P8" s="60">
        <v>4036611</v>
      </c>
      <c r="Q8" s="60">
        <v>83522488</v>
      </c>
      <c r="R8" s="60">
        <v>92485075</v>
      </c>
      <c r="S8" s="60">
        <v>8508876</v>
      </c>
      <c r="T8" s="60">
        <v>3984050</v>
      </c>
      <c r="U8" s="60">
        <v>4438400</v>
      </c>
      <c r="V8" s="60">
        <v>16931326</v>
      </c>
      <c r="W8" s="60">
        <v>248858562</v>
      </c>
      <c r="X8" s="60">
        <v>218998378</v>
      </c>
      <c r="Y8" s="60">
        <v>29860184</v>
      </c>
      <c r="Z8" s="140">
        <v>13.63</v>
      </c>
      <c r="AA8" s="155">
        <v>220433418</v>
      </c>
    </row>
    <row r="9" spans="1:27" ht="12.75">
      <c r="A9" s="135" t="s">
        <v>78</v>
      </c>
      <c r="B9" s="136"/>
      <c r="C9" s="153">
        <f aca="true" t="shared" si="1" ref="C9:Y9">SUM(C10:C14)</f>
        <v>3079814</v>
      </c>
      <c r="D9" s="153">
        <f>SUM(D10:D14)</f>
        <v>0</v>
      </c>
      <c r="E9" s="154">
        <f t="shared" si="1"/>
        <v>8646832</v>
      </c>
      <c r="F9" s="100">
        <f t="shared" si="1"/>
        <v>8703197</v>
      </c>
      <c r="G9" s="100">
        <f t="shared" si="1"/>
        <v>46938</v>
      </c>
      <c r="H9" s="100">
        <f t="shared" si="1"/>
        <v>36970</v>
      </c>
      <c r="I9" s="100">
        <f t="shared" si="1"/>
        <v>90404</v>
      </c>
      <c r="J9" s="100">
        <f t="shared" si="1"/>
        <v>174312</v>
      </c>
      <c r="K9" s="100">
        <f t="shared" si="1"/>
        <v>93631</v>
      </c>
      <c r="L9" s="100">
        <f t="shared" si="1"/>
        <v>88026</v>
      </c>
      <c r="M9" s="100">
        <f t="shared" si="1"/>
        <v>-30436</v>
      </c>
      <c r="N9" s="100">
        <f t="shared" si="1"/>
        <v>151221</v>
      </c>
      <c r="O9" s="100">
        <f t="shared" si="1"/>
        <v>36407</v>
      </c>
      <c r="P9" s="100">
        <f t="shared" si="1"/>
        <v>36353</v>
      </c>
      <c r="Q9" s="100">
        <f t="shared" si="1"/>
        <v>32245</v>
      </c>
      <c r="R9" s="100">
        <f t="shared" si="1"/>
        <v>105005</v>
      </c>
      <c r="S9" s="100">
        <f t="shared" si="1"/>
        <v>58741</v>
      </c>
      <c r="T9" s="100">
        <f t="shared" si="1"/>
        <v>49974</v>
      </c>
      <c r="U9" s="100">
        <f t="shared" si="1"/>
        <v>64543</v>
      </c>
      <c r="V9" s="100">
        <f t="shared" si="1"/>
        <v>173258</v>
      </c>
      <c r="W9" s="100">
        <f t="shared" si="1"/>
        <v>603796</v>
      </c>
      <c r="X9" s="100">
        <f t="shared" si="1"/>
        <v>8646833</v>
      </c>
      <c r="Y9" s="100">
        <f t="shared" si="1"/>
        <v>-8043037</v>
      </c>
      <c r="Z9" s="137">
        <f>+IF(X9&lt;&gt;0,+(Y9/X9)*100,0)</f>
        <v>-93.01714280823974</v>
      </c>
      <c r="AA9" s="153">
        <f>SUM(AA10:AA14)</f>
        <v>8703197</v>
      </c>
    </row>
    <row r="10" spans="1:27" ht="12.75">
      <c r="A10" s="138" t="s">
        <v>79</v>
      </c>
      <c r="B10" s="136"/>
      <c r="C10" s="155">
        <v>150436</v>
      </c>
      <c r="D10" s="155"/>
      <c r="E10" s="156">
        <v>55334</v>
      </c>
      <c r="F10" s="60">
        <v>61469</v>
      </c>
      <c r="G10" s="60">
        <v>7254</v>
      </c>
      <c r="H10" s="60">
        <v>3395</v>
      </c>
      <c r="I10" s="60">
        <v>2518</v>
      </c>
      <c r="J10" s="60">
        <v>13167</v>
      </c>
      <c r="K10" s="60">
        <v>3746</v>
      </c>
      <c r="L10" s="60">
        <v>2781</v>
      </c>
      <c r="M10" s="60">
        <v>-2254</v>
      </c>
      <c r="N10" s="60">
        <v>4273</v>
      </c>
      <c r="O10" s="60">
        <v>7132</v>
      </c>
      <c r="P10" s="60">
        <v>7018</v>
      </c>
      <c r="Q10" s="60">
        <v>3860</v>
      </c>
      <c r="R10" s="60">
        <v>18010</v>
      </c>
      <c r="S10" s="60">
        <v>825</v>
      </c>
      <c r="T10" s="60">
        <v>2535</v>
      </c>
      <c r="U10" s="60">
        <v>10615</v>
      </c>
      <c r="V10" s="60">
        <v>13975</v>
      </c>
      <c r="W10" s="60">
        <v>49425</v>
      </c>
      <c r="X10" s="60">
        <v>55333</v>
      </c>
      <c r="Y10" s="60">
        <v>-5908</v>
      </c>
      <c r="Z10" s="140">
        <v>-10.68</v>
      </c>
      <c r="AA10" s="155">
        <v>61469</v>
      </c>
    </row>
    <row r="11" spans="1:27" ht="12.75">
      <c r="A11" s="138" t="s">
        <v>80</v>
      </c>
      <c r="B11" s="136"/>
      <c r="C11" s="155">
        <v>10632</v>
      </c>
      <c r="D11" s="155"/>
      <c r="E11" s="156">
        <v>70000</v>
      </c>
      <c r="F11" s="60">
        <v>120230</v>
      </c>
      <c r="G11" s="60"/>
      <c r="H11" s="60">
        <v>175</v>
      </c>
      <c r="I11" s="60">
        <v>158</v>
      </c>
      <c r="J11" s="60">
        <v>333</v>
      </c>
      <c r="K11" s="60">
        <v>1316</v>
      </c>
      <c r="L11" s="60">
        <v>2807</v>
      </c>
      <c r="M11" s="60">
        <v>-2632</v>
      </c>
      <c r="N11" s="60">
        <v>1491</v>
      </c>
      <c r="O11" s="60"/>
      <c r="P11" s="60"/>
      <c r="Q11" s="60">
        <v>110</v>
      </c>
      <c r="R11" s="60">
        <v>110</v>
      </c>
      <c r="S11" s="60">
        <v>1053</v>
      </c>
      <c r="T11" s="60">
        <v>110</v>
      </c>
      <c r="U11" s="60">
        <v>2368</v>
      </c>
      <c r="V11" s="60">
        <v>3531</v>
      </c>
      <c r="W11" s="60">
        <v>5465</v>
      </c>
      <c r="X11" s="60">
        <v>70000</v>
      </c>
      <c r="Y11" s="60">
        <v>-64535</v>
      </c>
      <c r="Z11" s="140">
        <v>-92.19</v>
      </c>
      <c r="AA11" s="155">
        <v>120230</v>
      </c>
    </row>
    <row r="12" spans="1:27" ht="12.75">
      <c r="A12" s="138" t="s">
        <v>81</v>
      </c>
      <c r="B12" s="136"/>
      <c r="C12" s="155">
        <v>2918746</v>
      </c>
      <c r="D12" s="155"/>
      <c r="E12" s="156">
        <v>8521498</v>
      </c>
      <c r="F12" s="60">
        <v>8521498</v>
      </c>
      <c r="G12" s="60">
        <v>39684</v>
      </c>
      <c r="H12" s="60">
        <v>33400</v>
      </c>
      <c r="I12" s="60">
        <v>87728</v>
      </c>
      <c r="J12" s="60">
        <v>160812</v>
      </c>
      <c r="K12" s="60">
        <v>88569</v>
      </c>
      <c r="L12" s="60">
        <v>82438</v>
      </c>
      <c r="M12" s="60">
        <v>-25550</v>
      </c>
      <c r="N12" s="60">
        <v>145457</v>
      </c>
      <c r="O12" s="60">
        <v>29275</v>
      </c>
      <c r="P12" s="60">
        <v>29335</v>
      </c>
      <c r="Q12" s="60">
        <v>28275</v>
      </c>
      <c r="R12" s="60">
        <v>86885</v>
      </c>
      <c r="S12" s="60">
        <v>56863</v>
      </c>
      <c r="T12" s="60">
        <v>47329</v>
      </c>
      <c r="U12" s="60">
        <v>51560</v>
      </c>
      <c r="V12" s="60">
        <v>155752</v>
      </c>
      <c r="W12" s="60">
        <v>548906</v>
      </c>
      <c r="X12" s="60">
        <v>8521500</v>
      </c>
      <c r="Y12" s="60">
        <v>-7972594</v>
      </c>
      <c r="Z12" s="140">
        <v>-93.56</v>
      </c>
      <c r="AA12" s="155">
        <v>8521498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36146130</v>
      </c>
      <c r="D15" s="153">
        <f>SUM(D16:D18)</f>
        <v>0</v>
      </c>
      <c r="E15" s="154">
        <f t="shared" si="2"/>
        <v>68043687</v>
      </c>
      <c r="F15" s="100">
        <f t="shared" si="2"/>
        <v>73543687</v>
      </c>
      <c r="G15" s="100">
        <f t="shared" si="2"/>
        <v>2744028</v>
      </c>
      <c r="H15" s="100">
        <f t="shared" si="2"/>
        <v>2511713</v>
      </c>
      <c r="I15" s="100">
        <f t="shared" si="2"/>
        <v>2393874</v>
      </c>
      <c r="J15" s="100">
        <f t="shared" si="2"/>
        <v>7649615</v>
      </c>
      <c r="K15" s="100">
        <f t="shared" si="2"/>
        <v>6223261</v>
      </c>
      <c r="L15" s="100">
        <f t="shared" si="2"/>
        <v>5305001</v>
      </c>
      <c r="M15" s="100">
        <f t="shared" si="2"/>
        <v>-2397013</v>
      </c>
      <c r="N15" s="100">
        <f t="shared" si="2"/>
        <v>9131249</v>
      </c>
      <c r="O15" s="100">
        <f t="shared" si="2"/>
        <v>2381355</v>
      </c>
      <c r="P15" s="100">
        <f t="shared" si="2"/>
        <v>4758135</v>
      </c>
      <c r="Q15" s="100">
        <f t="shared" si="2"/>
        <v>12968081</v>
      </c>
      <c r="R15" s="100">
        <f t="shared" si="2"/>
        <v>20107571</v>
      </c>
      <c r="S15" s="100">
        <f t="shared" si="2"/>
        <v>1556921</v>
      </c>
      <c r="T15" s="100">
        <f t="shared" si="2"/>
        <v>1675404</v>
      </c>
      <c r="U15" s="100">
        <f t="shared" si="2"/>
        <v>16204662</v>
      </c>
      <c r="V15" s="100">
        <f t="shared" si="2"/>
        <v>19436987</v>
      </c>
      <c r="W15" s="100">
        <f t="shared" si="2"/>
        <v>56325422</v>
      </c>
      <c r="X15" s="100">
        <f t="shared" si="2"/>
        <v>68043687</v>
      </c>
      <c r="Y15" s="100">
        <f t="shared" si="2"/>
        <v>-11718265</v>
      </c>
      <c r="Z15" s="137">
        <f>+IF(X15&lt;&gt;0,+(Y15/X15)*100,0)</f>
        <v>-17.221678478416376</v>
      </c>
      <c r="AA15" s="153">
        <f>SUM(AA16:AA18)</f>
        <v>73543687</v>
      </c>
    </row>
    <row r="16" spans="1:27" ht="12.75">
      <c r="A16" s="138" t="s">
        <v>85</v>
      </c>
      <c r="B16" s="136"/>
      <c r="C16" s="155">
        <v>599237</v>
      </c>
      <c r="D16" s="155"/>
      <c r="E16" s="156">
        <v>158087</v>
      </c>
      <c r="F16" s="60">
        <v>158087</v>
      </c>
      <c r="G16" s="60">
        <v>20704</v>
      </c>
      <c r="H16" s="60">
        <v>9610</v>
      </c>
      <c r="I16" s="60">
        <v>23914</v>
      </c>
      <c r="J16" s="60">
        <v>54228</v>
      </c>
      <c r="K16" s="60">
        <v>39193</v>
      </c>
      <c r="L16" s="60">
        <v>28405</v>
      </c>
      <c r="M16" s="60">
        <v>-26886</v>
      </c>
      <c r="N16" s="60">
        <v>40712</v>
      </c>
      <c r="O16" s="60">
        <v>13090</v>
      </c>
      <c r="P16" s="60">
        <v>7443</v>
      </c>
      <c r="Q16" s="60">
        <v>7702</v>
      </c>
      <c r="R16" s="60">
        <v>28235</v>
      </c>
      <c r="S16" s="60">
        <v>31840</v>
      </c>
      <c r="T16" s="60">
        <v>9139</v>
      </c>
      <c r="U16" s="60">
        <v>11197</v>
      </c>
      <c r="V16" s="60">
        <v>52176</v>
      </c>
      <c r="W16" s="60">
        <v>175351</v>
      </c>
      <c r="X16" s="60">
        <v>158087</v>
      </c>
      <c r="Y16" s="60">
        <v>17264</v>
      </c>
      <c r="Z16" s="140">
        <v>10.92</v>
      </c>
      <c r="AA16" s="155">
        <v>158087</v>
      </c>
    </row>
    <row r="17" spans="1:27" ht="12.75">
      <c r="A17" s="138" t="s">
        <v>86</v>
      </c>
      <c r="B17" s="136"/>
      <c r="C17" s="155">
        <v>35546893</v>
      </c>
      <c r="D17" s="155"/>
      <c r="E17" s="156">
        <v>67885600</v>
      </c>
      <c r="F17" s="60">
        <v>73385600</v>
      </c>
      <c r="G17" s="60">
        <v>2723324</v>
      </c>
      <c r="H17" s="60">
        <v>2502103</v>
      </c>
      <c r="I17" s="60">
        <v>2369960</v>
      </c>
      <c r="J17" s="60">
        <v>7595387</v>
      </c>
      <c r="K17" s="60">
        <v>6184068</v>
      </c>
      <c r="L17" s="60">
        <v>5276596</v>
      </c>
      <c r="M17" s="60">
        <v>-2370127</v>
      </c>
      <c r="N17" s="60">
        <v>9090537</v>
      </c>
      <c r="O17" s="60">
        <v>2368265</v>
      </c>
      <c r="P17" s="60">
        <v>4750692</v>
      </c>
      <c r="Q17" s="60">
        <v>12960379</v>
      </c>
      <c r="R17" s="60">
        <v>20079336</v>
      </c>
      <c r="S17" s="60">
        <v>1525081</v>
      </c>
      <c r="T17" s="60">
        <v>1666265</v>
      </c>
      <c r="U17" s="60">
        <v>16193465</v>
      </c>
      <c r="V17" s="60">
        <v>19384811</v>
      </c>
      <c r="W17" s="60">
        <v>56150071</v>
      </c>
      <c r="X17" s="60">
        <v>67885600</v>
      </c>
      <c r="Y17" s="60">
        <v>-11735529</v>
      </c>
      <c r="Z17" s="140">
        <v>-17.29</v>
      </c>
      <c r="AA17" s="155">
        <v>73385600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9715422</v>
      </c>
      <c r="D19" s="153">
        <f>SUM(D20:D23)</f>
        <v>0</v>
      </c>
      <c r="E19" s="154">
        <f t="shared" si="3"/>
        <v>19325780</v>
      </c>
      <c r="F19" s="100">
        <f t="shared" si="3"/>
        <v>19522825</v>
      </c>
      <c r="G19" s="100">
        <f t="shared" si="3"/>
        <v>793003</v>
      </c>
      <c r="H19" s="100">
        <f t="shared" si="3"/>
        <v>506937</v>
      </c>
      <c r="I19" s="100">
        <f t="shared" si="3"/>
        <v>790578</v>
      </c>
      <c r="J19" s="100">
        <f t="shared" si="3"/>
        <v>2090518</v>
      </c>
      <c r="K19" s="100">
        <f t="shared" si="3"/>
        <v>1000213</v>
      </c>
      <c r="L19" s="100">
        <f t="shared" si="3"/>
        <v>795380</v>
      </c>
      <c r="M19" s="100">
        <f t="shared" si="3"/>
        <v>-582812</v>
      </c>
      <c r="N19" s="100">
        <f t="shared" si="3"/>
        <v>1212781</v>
      </c>
      <c r="O19" s="100">
        <f t="shared" si="3"/>
        <v>507468</v>
      </c>
      <c r="P19" s="100">
        <f t="shared" si="3"/>
        <v>451110</v>
      </c>
      <c r="Q19" s="100">
        <f t="shared" si="3"/>
        <v>502845</v>
      </c>
      <c r="R19" s="100">
        <f t="shared" si="3"/>
        <v>1461423</v>
      </c>
      <c r="S19" s="100">
        <f t="shared" si="3"/>
        <v>1970406</v>
      </c>
      <c r="T19" s="100">
        <f t="shared" si="3"/>
        <v>821824</v>
      </c>
      <c r="U19" s="100">
        <f t="shared" si="3"/>
        <v>6015636</v>
      </c>
      <c r="V19" s="100">
        <f t="shared" si="3"/>
        <v>8807866</v>
      </c>
      <c r="W19" s="100">
        <f t="shared" si="3"/>
        <v>13572588</v>
      </c>
      <c r="X19" s="100">
        <f t="shared" si="3"/>
        <v>19325778</v>
      </c>
      <c r="Y19" s="100">
        <f t="shared" si="3"/>
        <v>-5753190</v>
      </c>
      <c r="Z19" s="137">
        <f>+IF(X19&lt;&gt;0,+(Y19/X19)*100,0)</f>
        <v>-29.76951303073025</v>
      </c>
      <c r="AA19" s="153">
        <f>SUM(AA20:AA23)</f>
        <v>19522825</v>
      </c>
    </row>
    <row r="20" spans="1:27" ht="12.75">
      <c r="A20" s="138" t="s">
        <v>89</v>
      </c>
      <c r="B20" s="136"/>
      <c r="C20" s="155">
        <v>1010871</v>
      </c>
      <c r="D20" s="155"/>
      <c r="E20" s="156">
        <v>10000000</v>
      </c>
      <c r="F20" s="60">
        <v>10000000</v>
      </c>
      <c r="G20" s="60"/>
      <c r="H20" s="60"/>
      <c r="I20" s="60"/>
      <c r="J20" s="60"/>
      <c r="K20" s="60"/>
      <c r="L20" s="60">
        <v>288379</v>
      </c>
      <c r="M20" s="60"/>
      <c r="N20" s="60">
        <v>288379</v>
      </c>
      <c r="O20" s="60"/>
      <c r="P20" s="60"/>
      <c r="Q20" s="60"/>
      <c r="R20" s="60"/>
      <c r="S20" s="60"/>
      <c r="T20" s="60"/>
      <c r="U20" s="60">
        <v>4881477</v>
      </c>
      <c r="V20" s="60">
        <v>4881477</v>
      </c>
      <c r="W20" s="60">
        <v>5169856</v>
      </c>
      <c r="X20" s="60">
        <v>10000000</v>
      </c>
      <c r="Y20" s="60">
        <v>-4830144</v>
      </c>
      <c r="Z20" s="140">
        <v>-48.3</v>
      </c>
      <c r="AA20" s="155">
        <v>10000000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8704551</v>
      </c>
      <c r="D23" s="155"/>
      <c r="E23" s="156">
        <v>9325780</v>
      </c>
      <c r="F23" s="60">
        <v>9522825</v>
      </c>
      <c r="G23" s="60">
        <v>793003</v>
      </c>
      <c r="H23" s="60">
        <v>506937</v>
      </c>
      <c r="I23" s="60">
        <v>790578</v>
      </c>
      <c r="J23" s="60">
        <v>2090518</v>
      </c>
      <c r="K23" s="60">
        <v>1000213</v>
      </c>
      <c r="L23" s="60">
        <v>507001</v>
      </c>
      <c r="M23" s="60">
        <v>-582812</v>
      </c>
      <c r="N23" s="60">
        <v>924402</v>
      </c>
      <c r="O23" s="60">
        <v>507468</v>
      </c>
      <c r="P23" s="60">
        <v>451110</v>
      </c>
      <c r="Q23" s="60">
        <v>502845</v>
      </c>
      <c r="R23" s="60">
        <v>1461423</v>
      </c>
      <c r="S23" s="60">
        <v>1970406</v>
      </c>
      <c r="T23" s="60">
        <v>821824</v>
      </c>
      <c r="U23" s="60">
        <v>1134159</v>
      </c>
      <c r="V23" s="60">
        <v>3926389</v>
      </c>
      <c r="W23" s="60">
        <v>8402732</v>
      </c>
      <c r="X23" s="60">
        <v>9325778</v>
      </c>
      <c r="Y23" s="60">
        <v>-923046</v>
      </c>
      <c r="Z23" s="140">
        <v>-9.9</v>
      </c>
      <c r="AA23" s="155">
        <v>9522825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297580767</v>
      </c>
      <c r="D25" s="168">
        <f>+D5+D9+D15+D19+D24</f>
        <v>0</v>
      </c>
      <c r="E25" s="169">
        <f t="shared" si="4"/>
        <v>422153177</v>
      </c>
      <c r="F25" s="73">
        <f t="shared" si="4"/>
        <v>434608610</v>
      </c>
      <c r="G25" s="73">
        <f t="shared" si="4"/>
        <v>96770064</v>
      </c>
      <c r="H25" s="73">
        <f t="shared" si="4"/>
        <v>11457364</v>
      </c>
      <c r="I25" s="73">
        <f t="shared" si="4"/>
        <v>9391493</v>
      </c>
      <c r="J25" s="73">
        <f t="shared" si="4"/>
        <v>117618921</v>
      </c>
      <c r="K25" s="73">
        <f t="shared" si="4"/>
        <v>15679698</v>
      </c>
      <c r="L25" s="73">
        <f t="shared" si="4"/>
        <v>51521020</v>
      </c>
      <c r="M25" s="73">
        <f t="shared" si="4"/>
        <v>3262393</v>
      </c>
      <c r="N25" s="73">
        <f t="shared" si="4"/>
        <v>70463111</v>
      </c>
      <c r="O25" s="73">
        <f t="shared" si="4"/>
        <v>12141673</v>
      </c>
      <c r="P25" s="73">
        <f t="shared" si="4"/>
        <v>8980716</v>
      </c>
      <c r="Q25" s="73">
        <f t="shared" si="4"/>
        <v>101132823</v>
      </c>
      <c r="R25" s="73">
        <f t="shared" si="4"/>
        <v>122255212</v>
      </c>
      <c r="S25" s="73">
        <f t="shared" si="4"/>
        <v>34059926</v>
      </c>
      <c r="T25" s="73">
        <f t="shared" si="4"/>
        <v>11379412</v>
      </c>
      <c r="U25" s="73">
        <f t="shared" si="4"/>
        <v>31865436</v>
      </c>
      <c r="V25" s="73">
        <f t="shared" si="4"/>
        <v>77304774</v>
      </c>
      <c r="W25" s="73">
        <f t="shared" si="4"/>
        <v>387642018</v>
      </c>
      <c r="X25" s="73">
        <f t="shared" si="4"/>
        <v>422153176</v>
      </c>
      <c r="Y25" s="73">
        <f t="shared" si="4"/>
        <v>-34511158</v>
      </c>
      <c r="Z25" s="170">
        <f>+IF(X25&lt;&gt;0,+(Y25/X25)*100,0)</f>
        <v>-8.175032183105026</v>
      </c>
      <c r="AA25" s="168">
        <f>+AA5+AA9+AA15+AA19+AA24</f>
        <v>434608610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169147087</v>
      </c>
      <c r="D28" s="153">
        <f>SUM(D29:D31)</f>
        <v>0</v>
      </c>
      <c r="E28" s="154">
        <f t="shared" si="5"/>
        <v>222796524</v>
      </c>
      <c r="F28" s="100">
        <f t="shared" si="5"/>
        <v>228382958</v>
      </c>
      <c r="G28" s="100">
        <f t="shared" si="5"/>
        <v>8287973</v>
      </c>
      <c r="H28" s="100">
        <f t="shared" si="5"/>
        <v>8919501</v>
      </c>
      <c r="I28" s="100">
        <f t="shared" si="5"/>
        <v>12074187</v>
      </c>
      <c r="J28" s="100">
        <f t="shared" si="5"/>
        <v>29281661</v>
      </c>
      <c r="K28" s="100">
        <f t="shared" si="5"/>
        <v>11084721</v>
      </c>
      <c r="L28" s="100">
        <f t="shared" si="5"/>
        <v>9537165</v>
      </c>
      <c r="M28" s="100">
        <f t="shared" si="5"/>
        <v>9547613</v>
      </c>
      <c r="N28" s="100">
        <f t="shared" si="5"/>
        <v>30169499</v>
      </c>
      <c r="O28" s="100">
        <f t="shared" si="5"/>
        <v>9879178</v>
      </c>
      <c r="P28" s="100">
        <f t="shared" si="5"/>
        <v>10270729</v>
      </c>
      <c r="Q28" s="100">
        <f t="shared" si="5"/>
        <v>10728048</v>
      </c>
      <c r="R28" s="100">
        <f t="shared" si="5"/>
        <v>30877955</v>
      </c>
      <c r="S28" s="100">
        <f t="shared" si="5"/>
        <v>11845107</v>
      </c>
      <c r="T28" s="100">
        <f t="shared" si="5"/>
        <v>9237249</v>
      </c>
      <c r="U28" s="100">
        <f t="shared" si="5"/>
        <v>11263564</v>
      </c>
      <c r="V28" s="100">
        <f t="shared" si="5"/>
        <v>32345920</v>
      </c>
      <c r="W28" s="100">
        <f t="shared" si="5"/>
        <v>122675035</v>
      </c>
      <c r="X28" s="100">
        <f t="shared" si="5"/>
        <v>222796524</v>
      </c>
      <c r="Y28" s="100">
        <f t="shared" si="5"/>
        <v>-100121489</v>
      </c>
      <c r="Z28" s="137">
        <f>+IF(X28&lt;&gt;0,+(Y28/X28)*100,0)</f>
        <v>-44.938532793267456</v>
      </c>
      <c r="AA28" s="153">
        <f>SUM(AA29:AA31)</f>
        <v>228382958</v>
      </c>
    </row>
    <row r="29" spans="1:27" ht="12.75">
      <c r="A29" s="138" t="s">
        <v>75</v>
      </c>
      <c r="B29" s="136"/>
      <c r="C29" s="155">
        <v>23264665</v>
      </c>
      <c r="D29" s="155"/>
      <c r="E29" s="156">
        <v>31124386</v>
      </c>
      <c r="F29" s="60">
        <v>31689710</v>
      </c>
      <c r="G29" s="60">
        <v>1975806</v>
      </c>
      <c r="H29" s="60">
        <v>2066645</v>
      </c>
      <c r="I29" s="60">
        <v>3332315</v>
      </c>
      <c r="J29" s="60">
        <v>7374766</v>
      </c>
      <c r="K29" s="60">
        <v>2241106</v>
      </c>
      <c r="L29" s="60">
        <v>2179101</v>
      </c>
      <c r="M29" s="60">
        <v>1988060</v>
      </c>
      <c r="N29" s="60">
        <v>6408267</v>
      </c>
      <c r="O29" s="60">
        <v>2365717</v>
      </c>
      <c r="P29" s="60">
        <v>2075270</v>
      </c>
      <c r="Q29" s="60">
        <v>2776283</v>
      </c>
      <c r="R29" s="60">
        <v>7217270</v>
      </c>
      <c r="S29" s="60">
        <v>3331427</v>
      </c>
      <c r="T29" s="60">
        <v>2124256</v>
      </c>
      <c r="U29" s="60">
        <v>2214263</v>
      </c>
      <c r="V29" s="60">
        <v>7669946</v>
      </c>
      <c r="W29" s="60">
        <v>28670249</v>
      </c>
      <c r="X29" s="60">
        <v>31124387</v>
      </c>
      <c r="Y29" s="60">
        <v>-2454138</v>
      </c>
      <c r="Z29" s="140">
        <v>-7.88</v>
      </c>
      <c r="AA29" s="155">
        <v>31689710</v>
      </c>
    </row>
    <row r="30" spans="1:27" ht="12.75">
      <c r="A30" s="138" t="s">
        <v>76</v>
      </c>
      <c r="B30" s="136"/>
      <c r="C30" s="157">
        <v>44713596</v>
      </c>
      <c r="D30" s="157"/>
      <c r="E30" s="158">
        <v>70803643</v>
      </c>
      <c r="F30" s="159">
        <v>69937643</v>
      </c>
      <c r="G30" s="159">
        <v>161713</v>
      </c>
      <c r="H30" s="159">
        <v>168851</v>
      </c>
      <c r="I30" s="159">
        <v>440460</v>
      </c>
      <c r="J30" s="159">
        <v>771024</v>
      </c>
      <c r="K30" s="159">
        <v>745654</v>
      </c>
      <c r="L30" s="159">
        <v>971799</v>
      </c>
      <c r="M30" s="159">
        <v>187315</v>
      </c>
      <c r="N30" s="159">
        <v>1904768</v>
      </c>
      <c r="O30" s="159">
        <v>175545</v>
      </c>
      <c r="P30" s="159">
        <v>1268583</v>
      </c>
      <c r="Q30" s="159">
        <v>204553</v>
      </c>
      <c r="R30" s="159">
        <v>1648681</v>
      </c>
      <c r="S30" s="159">
        <v>259217</v>
      </c>
      <c r="T30" s="159">
        <v>174534</v>
      </c>
      <c r="U30" s="159">
        <v>199893</v>
      </c>
      <c r="V30" s="159">
        <v>633644</v>
      </c>
      <c r="W30" s="159">
        <v>4958117</v>
      </c>
      <c r="X30" s="159">
        <v>70803641</v>
      </c>
      <c r="Y30" s="159">
        <v>-65845524</v>
      </c>
      <c r="Z30" s="141">
        <v>-93</v>
      </c>
      <c r="AA30" s="157">
        <v>69937643</v>
      </c>
    </row>
    <row r="31" spans="1:27" ht="12.75">
      <c r="A31" s="138" t="s">
        <v>77</v>
      </c>
      <c r="B31" s="136"/>
      <c r="C31" s="155">
        <v>101168826</v>
      </c>
      <c r="D31" s="155"/>
      <c r="E31" s="156">
        <v>120868495</v>
      </c>
      <c r="F31" s="60">
        <v>126755605</v>
      </c>
      <c r="G31" s="60">
        <v>6150454</v>
      </c>
      <c r="H31" s="60">
        <v>6684005</v>
      </c>
      <c r="I31" s="60">
        <v>8301412</v>
      </c>
      <c r="J31" s="60">
        <v>21135871</v>
      </c>
      <c r="K31" s="60">
        <v>8097961</v>
      </c>
      <c r="L31" s="60">
        <v>6386265</v>
      </c>
      <c r="M31" s="60">
        <v>7372238</v>
      </c>
      <c r="N31" s="60">
        <v>21856464</v>
      </c>
      <c r="O31" s="60">
        <v>7337916</v>
      </c>
      <c r="P31" s="60">
        <v>6926876</v>
      </c>
      <c r="Q31" s="60">
        <v>7747212</v>
      </c>
      <c r="R31" s="60">
        <v>22012004</v>
      </c>
      <c r="S31" s="60">
        <v>8254463</v>
      </c>
      <c r="T31" s="60">
        <v>6938459</v>
      </c>
      <c r="U31" s="60">
        <v>8849408</v>
      </c>
      <c r="V31" s="60">
        <v>24042330</v>
      </c>
      <c r="W31" s="60">
        <v>89046669</v>
      </c>
      <c r="X31" s="60">
        <v>120868496</v>
      </c>
      <c r="Y31" s="60">
        <v>-31821827</v>
      </c>
      <c r="Z31" s="140">
        <v>-26.33</v>
      </c>
      <c r="AA31" s="155">
        <v>126755605</v>
      </c>
    </row>
    <row r="32" spans="1:27" ht="12.75">
      <c r="A32" s="135" t="s">
        <v>78</v>
      </c>
      <c r="B32" s="136"/>
      <c r="C32" s="153">
        <f aca="true" t="shared" si="6" ref="C32:Y32">SUM(C33:C37)</f>
        <v>1193036</v>
      </c>
      <c r="D32" s="153">
        <f>SUM(D33:D37)</f>
        <v>0</v>
      </c>
      <c r="E32" s="154">
        <f t="shared" si="6"/>
        <v>2351792</v>
      </c>
      <c r="F32" s="100">
        <f t="shared" si="6"/>
        <v>2151792</v>
      </c>
      <c r="G32" s="100">
        <f t="shared" si="6"/>
        <v>2971</v>
      </c>
      <c r="H32" s="100">
        <f t="shared" si="6"/>
        <v>397714</v>
      </c>
      <c r="I32" s="100">
        <f t="shared" si="6"/>
        <v>22571</v>
      </c>
      <c r="J32" s="100">
        <f t="shared" si="6"/>
        <v>423256</v>
      </c>
      <c r="K32" s="100">
        <f t="shared" si="6"/>
        <v>41579</v>
      </c>
      <c r="L32" s="100">
        <f t="shared" si="6"/>
        <v>34684</v>
      </c>
      <c r="M32" s="100">
        <f t="shared" si="6"/>
        <v>25098</v>
      </c>
      <c r="N32" s="100">
        <f t="shared" si="6"/>
        <v>101361</v>
      </c>
      <c r="O32" s="100">
        <f t="shared" si="6"/>
        <v>22784</v>
      </c>
      <c r="P32" s="100">
        <f t="shared" si="6"/>
        <v>14484</v>
      </c>
      <c r="Q32" s="100">
        <f t="shared" si="6"/>
        <v>13689</v>
      </c>
      <c r="R32" s="100">
        <f t="shared" si="6"/>
        <v>50957</v>
      </c>
      <c r="S32" s="100">
        <f t="shared" si="6"/>
        <v>198389</v>
      </c>
      <c r="T32" s="100">
        <f t="shared" si="6"/>
        <v>108181</v>
      </c>
      <c r="U32" s="100">
        <f t="shared" si="6"/>
        <v>252099</v>
      </c>
      <c r="V32" s="100">
        <f t="shared" si="6"/>
        <v>558669</v>
      </c>
      <c r="W32" s="100">
        <f t="shared" si="6"/>
        <v>1134243</v>
      </c>
      <c r="X32" s="100">
        <f t="shared" si="6"/>
        <v>2351791</v>
      </c>
      <c r="Y32" s="100">
        <f t="shared" si="6"/>
        <v>-1217548</v>
      </c>
      <c r="Z32" s="137">
        <f>+IF(X32&lt;&gt;0,+(Y32/X32)*100,0)</f>
        <v>-51.7710970064942</v>
      </c>
      <c r="AA32" s="153">
        <f>SUM(AA33:AA37)</f>
        <v>2151792</v>
      </c>
    </row>
    <row r="33" spans="1:27" ht="12.75">
      <c r="A33" s="138" t="s">
        <v>79</v>
      </c>
      <c r="B33" s="136"/>
      <c r="C33" s="155"/>
      <c r="D33" s="155"/>
      <c r="E33" s="156">
        <v>1150000</v>
      </c>
      <c r="F33" s="60">
        <v>950000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20840</v>
      </c>
      <c r="U33" s="60">
        <v>12145</v>
      </c>
      <c r="V33" s="60">
        <v>32985</v>
      </c>
      <c r="W33" s="60">
        <v>32985</v>
      </c>
      <c r="X33" s="60">
        <v>1150000</v>
      </c>
      <c r="Y33" s="60">
        <v>-1117015</v>
      </c>
      <c r="Z33" s="140">
        <v>-97.13</v>
      </c>
      <c r="AA33" s="155">
        <v>950000</v>
      </c>
    </row>
    <row r="34" spans="1:27" ht="12.75">
      <c r="A34" s="138" t="s">
        <v>80</v>
      </c>
      <c r="B34" s="136"/>
      <c r="C34" s="155">
        <v>190268</v>
      </c>
      <c r="D34" s="155"/>
      <c r="E34" s="156">
        <v>621792</v>
      </c>
      <c r="F34" s="60">
        <v>621792</v>
      </c>
      <c r="G34" s="60"/>
      <c r="H34" s="60">
        <v>382136</v>
      </c>
      <c r="I34" s="60">
        <v>3378</v>
      </c>
      <c r="J34" s="60">
        <v>385514</v>
      </c>
      <c r="K34" s="60">
        <v>24300</v>
      </c>
      <c r="L34" s="60">
        <v>20000</v>
      </c>
      <c r="M34" s="60">
        <v>6880</v>
      </c>
      <c r="N34" s="60">
        <v>51180</v>
      </c>
      <c r="O34" s="60">
        <v>9100</v>
      </c>
      <c r="P34" s="60"/>
      <c r="Q34" s="60"/>
      <c r="R34" s="60">
        <v>9100</v>
      </c>
      <c r="S34" s="60">
        <v>18577</v>
      </c>
      <c r="T34" s="60">
        <v>33664</v>
      </c>
      <c r="U34" s="60">
        <v>117428</v>
      </c>
      <c r="V34" s="60">
        <v>169669</v>
      </c>
      <c r="W34" s="60">
        <v>615463</v>
      </c>
      <c r="X34" s="60">
        <v>621791</v>
      </c>
      <c r="Y34" s="60">
        <v>-6328</v>
      </c>
      <c r="Z34" s="140">
        <v>-1.02</v>
      </c>
      <c r="AA34" s="155">
        <v>621792</v>
      </c>
    </row>
    <row r="35" spans="1:27" ht="12.75">
      <c r="A35" s="138" t="s">
        <v>81</v>
      </c>
      <c r="B35" s="136"/>
      <c r="C35" s="155">
        <v>1002768</v>
      </c>
      <c r="D35" s="155"/>
      <c r="E35" s="156">
        <v>580000</v>
      </c>
      <c r="F35" s="60">
        <v>580000</v>
      </c>
      <c r="G35" s="60">
        <v>2971</v>
      </c>
      <c r="H35" s="60">
        <v>15578</v>
      </c>
      <c r="I35" s="60">
        <v>19193</v>
      </c>
      <c r="J35" s="60">
        <v>37742</v>
      </c>
      <c r="K35" s="60">
        <v>17279</v>
      </c>
      <c r="L35" s="60">
        <v>14684</v>
      </c>
      <c r="M35" s="60">
        <v>18218</v>
      </c>
      <c r="N35" s="60">
        <v>50181</v>
      </c>
      <c r="O35" s="60">
        <v>13684</v>
      </c>
      <c r="P35" s="60">
        <v>14484</v>
      </c>
      <c r="Q35" s="60">
        <v>13689</v>
      </c>
      <c r="R35" s="60">
        <v>41857</v>
      </c>
      <c r="S35" s="60">
        <v>179812</v>
      </c>
      <c r="T35" s="60">
        <v>53677</v>
      </c>
      <c r="U35" s="60">
        <v>122526</v>
      </c>
      <c r="V35" s="60">
        <v>356015</v>
      </c>
      <c r="W35" s="60">
        <v>485795</v>
      </c>
      <c r="X35" s="60">
        <v>580000</v>
      </c>
      <c r="Y35" s="60">
        <v>-94205</v>
      </c>
      <c r="Z35" s="140">
        <v>-16.24</v>
      </c>
      <c r="AA35" s="155">
        <v>580000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1958714</v>
      </c>
      <c r="D38" s="153">
        <f>SUM(D39:D41)</f>
        <v>0</v>
      </c>
      <c r="E38" s="154">
        <f t="shared" si="7"/>
        <v>15670005</v>
      </c>
      <c r="F38" s="100">
        <f t="shared" si="7"/>
        <v>15088005</v>
      </c>
      <c r="G38" s="100">
        <f t="shared" si="7"/>
        <v>1266862</v>
      </c>
      <c r="H38" s="100">
        <f t="shared" si="7"/>
        <v>1251039</v>
      </c>
      <c r="I38" s="100">
        <f t="shared" si="7"/>
        <v>1245243</v>
      </c>
      <c r="J38" s="100">
        <f t="shared" si="7"/>
        <v>3763144</v>
      </c>
      <c r="K38" s="100">
        <f t="shared" si="7"/>
        <v>768947</v>
      </c>
      <c r="L38" s="100">
        <f t="shared" si="7"/>
        <v>580859</v>
      </c>
      <c r="M38" s="100">
        <f t="shared" si="7"/>
        <v>652405</v>
      </c>
      <c r="N38" s="100">
        <f t="shared" si="7"/>
        <v>2002211</v>
      </c>
      <c r="O38" s="100">
        <f t="shared" si="7"/>
        <v>477581</v>
      </c>
      <c r="P38" s="100">
        <f t="shared" si="7"/>
        <v>1114752</v>
      </c>
      <c r="Q38" s="100">
        <f t="shared" si="7"/>
        <v>497293</v>
      </c>
      <c r="R38" s="100">
        <f t="shared" si="7"/>
        <v>2089626</v>
      </c>
      <c r="S38" s="100">
        <f t="shared" si="7"/>
        <v>577749</v>
      </c>
      <c r="T38" s="100">
        <f t="shared" si="7"/>
        <v>744354</v>
      </c>
      <c r="U38" s="100">
        <f t="shared" si="7"/>
        <v>677433</v>
      </c>
      <c r="V38" s="100">
        <f t="shared" si="7"/>
        <v>1999536</v>
      </c>
      <c r="W38" s="100">
        <f t="shared" si="7"/>
        <v>9854517</v>
      </c>
      <c r="X38" s="100">
        <f t="shared" si="7"/>
        <v>15670005</v>
      </c>
      <c r="Y38" s="100">
        <f t="shared" si="7"/>
        <v>-5815488</v>
      </c>
      <c r="Z38" s="137">
        <f>+IF(X38&lt;&gt;0,+(Y38/X38)*100,0)</f>
        <v>-37.11222810713844</v>
      </c>
      <c r="AA38" s="153">
        <f>SUM(AA39:AA41)</f>
        <v>15088005</v>
      </c>
    </row>
    <row r="39" spans="1:27" ht="12.75">
      <c r="A39" s="138" t="s">
        <v>85</v>
      </c>
      <c r="B39" s="136"/>
      <c r="C39" s="155">
        <v>882999</v>
      </c>
      <c r="D39" s="155"/>
      <c r="E39" s="156">
        <v>2489350</v>
      </c>
      <c r="F39" s="60">
        <v>2407350</v>
      </c>
      <c r="G39" s="60"/>
      <c r="H39" s="60">
        <v>1960</v>
      </c>
      <c r="I39" s="60">
        <v>7950</v>
      </c>
      <c r="J39" s="60">
        <v>9910</v>
      </c>
      <c r="K39" s="60">
        <v>68873</v>
      </c>
      <c r="L39" s="60">
        <v>179718</v>
      </c>
      <c r="M39" s="60">
        <v>265282</v>
      </c>
      <c r="N39" s="60">
        <v>513873</v>
      </c>
      <c r="O39" s="60">
        <v>1047</v>
      </c>
      <c r="P39" s="60">
        <v>457376</v>
      </c>
      <c r="Q39" s="60">
        <v>35689</v>
      </c>
      <c r="R39" s="60">
        <v>494112</v>
      </c>
      <c r="S39" s="60">
        <v>186056</v>
      </c>
      <c r="T39" s="60">
        <v>160013</v>
      </c>
      <c r="U39" s="60">
        <v>207155</v>
      </c>
      <c r="V39" s="60">
        <v>553224</v>
      </c>
      <c r="W39" s="60">
        <v>1571119</v>
      </c>
      <c r="X39" s="60">
        <v>2489351</v>
      </c>
      <c r="Y39" s="60">
        <v>-918232</v>
      </c>
      <c r="Z39" s="140">
        <v>-36.89</v>
      </c>
      <c r="AA39" s="155">
        <v>2407350</v>
      </c>
    </row>
    <row r="40" spans="1:27" ht="12.75">
      <c r="A40" s="138" t="s">
        <v>86</v>
      </c>
      <c r="B40" s="136"/>
      <c r="C40" s="155">
        <v>1075715</v>
      </c>
      <c r="D40" s="155"/>
      <c r="E40" s="156">
        <v>13180655</v>
      </c>
      <c r="F40" s="60">
        <v>12680655</v>
      </c>
      <c r="G40" s="60">
        <v>1266862</v>
      </c>
      <c r="H40" s="60">
        <v>1249079</v>
      </c>
      <c r="I40" s="60">
        <v>1237293</v>
      </c>
      <c r="J40" s="60">
        <v>3753234</v>
      </c>
      <c r="K40" s="60">
        <v>700074</v>
      </c>
      <c r="L40" s="60">
        <v>401141</v>
      </c>
      <c r="M40" s="60">
        <v>387123</v>
      </c>
      <c r="N40" s="60">
        <v>1488338</v>
      </c>
      <c r="O40" s="60">
        <v>476534</v>
      </c>
      <c r="P40" s="60">
        <v>657376</v>
      </c>
      <c r="Q40" s="60">
        <v>461604</v>
      </c>
      <c r="R40" s="60">
        <v>1595514</v>
      </c>
      <c r="S40" s="60">
        <v>391693</v>
      </c>
      <c r="T40" s="60">
        <v>584341</v>
      </c>
      <c r="U40" s="60">
        <v>470278</v>
      </c>
      <c r="V40" s="60">
        <v>1446312</v>
      </c>
      <c r="W40" s="60">
        <v>8283398</v>
      </c>
      <c r="X40" s="60">
        <v>13180654</v>
      </c>
      <c r="Y40" s="60">
        <v>-4897256</v>
      </c>
      <c r="Z40" s="140">
        <v>-37.15</v>
      </c>
      <c r="AA40" s="155">
        <v>12680655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11881245</v>
      </c>
      <c r="D42" s="153">
        <f>SUM(D43:D46)</f>
        <v>0</v>
      </c>
      <c r="E42" s="154">
        <f t="shared" si="8"/>
        <v>52059349</v>
      </c>
      <c r="F42" s="100">
        <f t="shared" si="8"/>
        <v>48051510</v>
      </c>
      <c r="G42" s="100">
        <f t="shared" si="8"/>
        <v>589361</v>
      </c>
      <c r="H42" s="100">
        <f t="shared" si="8"/>
        <v>1579690</v>
      </c>
      <c r="I42" s="100">
        <f t="shared" si="8"/>
        <v>1450773</v>
      </c>
      <c r="J42" s="100">
        <f t="shared" si="8"/>
        <v>3619824</v>
      </c>
      <c r="K42" s="100">
        <f t="shared" si="8"/>
        <v>3094492</v>
      </c>
      <c r="L42" s="100">
        <f t="shared" si="8"/>
        <v>1368661</v>
      </c>
      <c r="M42" s="100">
        <f t="shared" si="8"/>
        <v>1645725</v>
      </c>
      <c r="N42" s="100">
        <f t="shared" si="8"/>
        <v>6108878</v>
      </c>
      <c r="O42" s="100">
        <f t="shared" si="8"/>
        <v>1071513</v>
      </c>
      <c r="P42" s="100">
        <f t="shared" si="8"/>
        <v>1740789</v>
      </c>
      <c r="Q42" s="100">
        <f t="shared" si="8"/>
        <v>1970987</v>
      </c>
      <c r="R42" s="100">
        <f t="shared" si="8"/>
        <v>4783289</v>
      </c>
      <c r="S42" s="100">
        <f t="shared" si="8"/>
        <v>1332637</v>
      </c>
      <c r="T42" s="100">
        <f t="shared" si="8"/>
        <v>1901425</v>
      </c>
      <c r="U42" s="100">
        <f t="shared" si="8"/>
        <v>8648243</v>
      </c>
      <c r="V42" s="100">
        <f t="shared" si="8"/>
        <v>11882305</v>
      </c>
      <c r="W42" s="100">
        <f t="shared" si="8"/>
        <v>26394296</v>
      </c>
      <c r="X42" s="100">
        <f t="shared" si="8"/>
        <v>52059349</v>
      </c>
      <c r="Y42" s="100">
        <f t="shared" si="8"/>
        <v>-25665053</v>
      </c>
      <c r="Z42" s="137">
        <f>+IF(X42&lt;&gt;0,+(Y42/X42)*100,0)</f>
        <v>-49.299604188289024</v>
      </c>
      <c r="AA42" s="153">
        <f>SUM(AA43:AA46)</f>
        <v>48051510</v>
      </c>
    </row>
    <row r="43" spans="1:27" ht="12.75">
      <c r="A43" s="138" t="s">
        <v>89</v>
      </c>
      <c r="B43" s="136"/>
      <c r="C43" s="155">
        <v>8961245</v>
      </c>
      <c r="D43" s="155"/>
      <c r="E43" s="156">
        <v>34798749</v>
      </c>
      <c r="F43" s="60">
        <v>38301510</v>
      </c>
      <c r="G43" s="60">
        <v>588911</v>
      </c>
      <c r="H43" s="60">
        <v>934433</v>
      </c>
      <c r="I43" s="60">
        <v>1450773</v>
      </c>
      <c r="J43" s="60">
        <v>2974117</v>
      </c>
      <c r="K43" s="60">
        <v>1515598</v>
      </c>
      <c r="L43" s="60">
        <v>1232561</v>
      </c>
      <c r="M43" s="60">
        <v>1099720</v>
      </c>
      <c r="N43" s="60">
        <v>3847879</v>
      </c>
      <c r="O43" s="60">
        <v>1071513</v>
      </c>
      <c r="P43" s="60">
        <v>1066947</v>
      </c>
      <c r="Q43" s="60">
        <v>792234</v>
      </c>
      <c r="R43" s="60">
        <v>2930694</v>
      </c>
      <c r="S43" s="60">
        <v>1054276</v>
      </c>
      <c r="T43" s="60">
        <v>1122630</v>
      </c>
      <c r="U43" s="60">
        <v>8210274</v>
      </c>
      <c r="V43" s="60">
        <v>10387180</v>
      </c>
      <c r="W43" s="60">
        <v>20139870</v>
      </c>
      <c r="X43" s="60">
        <v>34798749</v>
      </c>
      <c r="Y43" s="60">
        <v>-14658879</v>
      </c>
      <c r="Z43" s="140">
        <v>-42.12</v>
      </c>
      <c r="AA43" s="155">
        <v>38301510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2920000</v>
      </c>
      <c r="D46" s="155"/>
      <c r="E46" s="156">
        <v>17260600</v>
      </c>
      <c r="F46" s="60">
        <v>9750000</v>
      </c>
      <c r="G46" s="60">
        <v>450</v>
      </c>
      <c r="H46" s="60">
        <v>645257</v>
      </c>
      <c r="I46" s="60"/>
      <c r="J46" s="60">
        <v>645707</v>
      </c>
      <c r="K46" s="60">
        <v>1578894</v>
      </c>
      <c r="L46" s="60">
        <v>136100</v>
      </c>
      <c r="M46" s="60">
        <v>546005</v>
      </c>
      <c r="N46" s="60">
        <v>2260999</v>
      </c>
      <c r="O46" s="60"/>
      <c r="P46" s="60">
        <v>673842</v>
      </c>
      <c r="Q46" s="60">
        <v>1178753</v>
      </c>
      <c r="R46" s="60">
        <v>1852595</v>
      </c>
      <c r="S46" s="60">
        <v>278361</v>
      </c>
      <c r="T46" s="60">
        <v>778795</v>
      </c>
      <c r="U46" s="60">
        <v>437969</v>
      </c>
      <c r="V46" s="60">
        <v>1495125</v>
      </c>
      <c r="W46" s="60">
        <v>6254426</v>
      </c>
      <c r="X46" s="60">
        <v>17260600</v>
      </c>
      <c r="Y46" s="60">
        <v>-11006174</v>
      </c>
      <c r="Z46" s="140">
        <v>-63.76</v>
      </c>
      <c r="AA46" s="155">
        <v>9750000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184180082</v>
      </c>
      <c r="D48" s="168">
        <f>+D28+D32+D38+D42+D47</f>
        <v>0</v>
      </c>
      <c r="E48" s="169">
        <f t="shared" si="9"/>
        <v>292877670</v>
      </c>
      <c r="F48" s="73">
        <f t="shared" si="9"/>
        <v>293674265</v>
      </c>
      <c r="G48" s="73">
        <f t="shared" si="9"/>
        <v>10147167</v>
      </c>
      <c r="H48" s="73">
        <f t="shared" si="9"/>
        <v>12147944</v>
      </c>
      <c r="I48" s="73">
        <f t="shared" si="9"/>
        <v>14792774</v>
      </c>
      <c r="J48" s="73">
        <f t="shared" si="9"/>
        <v>37087885</v>
      </c>
      <c r="K48" s="73">
        <f t="shared" si="9"/>
        <v>14989739</v>
      </c>
      <c r="L48" s="73">
        <f t="shared" si="9"/>
        <v>11521369</v>
      </c>
      <c r="M48" s="73">
        <f t="shared" si="9"/>
        <v>11870841</v>
      </c>
      <c r="N48" s="73">
        <f t="shared" si="9"/>
        <v>38381949</v>
      </c>
      <c r="O48" s="73">
        <f t="shared" si="9"/>
        <v>11451056</v>
      </c>
      <c r="P48" s="73">
        <f t="shared" si="9"/>
        <v>13140754</v>
      </c>
      <c r="Q48" s="73">
        <f t="shared" si="9"/>
        <v>13210017</v>
      </c>
      <c r="R48" s="73">
        <f t="shared" si="9"/>
        <v>37801827</v>
      </c>
      <c r="S48" s="73">
        <f t="shared" si="9"/>
        <v>13953882</v>
      </c>
      <c r="T48" s="73">
        <f t="shared" si="9"/>
        <v>11991209</v>
      </c>
      <c r="U48" s="73">
        <f t="shared" si="9"/>
        <v>20841339</v>
      </c>
      <c r="V48" s="73">
        <f t="shared" si="9"/>
        <v>46786430</v>
      </c>
      <c r="W48" s="73">
        <f t="shared" si="9"/>
        <v>160058091</v>
      </c>
      <c r="X48" s="73">
        <f t="shared" si="9"/>
        <v>292877669</v>
      </c>
      <c r="Y48" s="73">
        <f t="shared" si="9"/>
        <v>-132819578</v>
      </c>
      <c r="Z48" s="170">
        <f>+IF(X48&lt;&gt;0,+(Y48/X48)*100,0)</f>
        <v>-45.34984809647607</v>
      </c>
      <c r="AA48" s="168">
        <f>+AA28+AA32+AA38+AA42+AA47</f>
        <v>293674265</v>
      </c>
    </row>
    <row r="49" spans="1:27" ht="12.75">
      <c r="A49" s="148" t="s">
        <v>49</v>
      </c>
      <c r="B49" s="149"/>
      <c r="C49" s="171">
        <f aca="true" t="shared" si="10" ref="C49:Y49">+C25-C48</f>
        <v>113400685</v>
      </c>
      <c r="D49" s="171">
        <f>+D25-D48</f>
        <v>0</v>
      </c>
      <c r="E49" s="172">
        <f t="shared" si="10"/>
        <v>129275507</v>
      </c>
      <c r="F49" s="173">
        <f t="shared" si="10"/>
        <v>140934345</v>
      </c>
      <c r="G49" s="173">
        <f t="shared" si="10"/>
        <v>86622897</v>
      </c>
      <c r="H49" s="173">
        <f t="shared" si="10"/>
        <v>-690580</v>
      </c>
      <c r="I49" s="173">
        <f t="shared" si="10"/>
        <v>-5401281</v>
      </c>
      <c r="J49" s="173">
        <f t="shared" si="10"/>
        <v>80531036</v>
      </c>
      <c r="K49" s="173">
        <f t="shared" si="10"/>
        <v>689959</v>
      </c>
      <c r="L49" s="173">
        <f t="shared" si="10"/>
        <v>39999651</v>
      </c>
      <c r="M49" s="173">
        <f t="shared" si="10"/>
        <v>-8608448</v>
      </c>
      <c r="N49" s="173">
        <f t="shared" si="10"/>
        <v>32081162</v>
      </c>
      <c r="O49" s="173">
        <f t="shared" si="10"/>
        <v>690617</v>
      </c>
      <c r="P49" s="173">
        <f t="shared" si="10"/>
        <v>-4160038</v>
      </c>
      <c r="Q49" s="173">
        <f t="shared" si="10"/>
        <v>87922806</v>
      </c>
      <c r="R49" s="173">
        <f t="shared" si="10"/>
        <v>84453385</v>
      </c>
      <c r="S49" s="173">
        <f t="shared" si="10"/>
        <v>20106044</v>
      </c>
      <c r="T49" s="173">
        <f t="shared" si="10"/>
        <v>-611797</v>
      </c>
      <c r="U49" s="173">
        <f t="shared" si="10"/>
        <v>11024097</v>
      </c>
      <c r="V49" s="173">
        <f t="shared" si="10"/>
        <v>30518344</v>
      </c>
      <c r="W49" s="173">
        <f t="shared" si="10"/>
        <v>227583927</v>
      </c>
      <c r="X49" s="173">
        <f>IF(F25=F48,0,X25-X48)</f>
        <v>129275507</v>
      </c>
      <c r="Y49" s="173">
        <f t="shared" si="10"/>
        <v>98308420</v>
      </c>
      <c r="Z49" s="174">
        <f>+IF(X49&lt;&gt;0,+(Y49/X49)*100,0)</f>
        <v>76.04566578880252</v>
      </c>
      <c r="AA49" s="171">
        <f>+AA25-AA48</f>
        <v>140934345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18786098</v>
      </c>
      <c r="D5" s="155">
        <v>0</v>
      </c>
      <c r="E5" s="156">
        <v>20037449</v>
      </c>
      <c r="F5" s="60">
        <v>20037449</v>
      </c>
      <c r="G5" s="60">
        <v>1499308</v>
      </c>
      <c r="H5" s="60">
        <v>2080543</v>
      </c>
      <c r="I5" s="60">
        <v>-239680</v>
      </c>
      <c r="J5" s="60">
        <v>3340171</v>
      </c>
      <c r="K5" s="60">
        <v>1796959</v>
      </c>
      <c r="L5" s="60">
        <v>1794907</v>
      </c>
      <c r="M5" s="60">
        <v>-1798102</v>
      </c>
      <c r="N5" s="60">
        <v>1793764</v>
      </c>
      <c r="O5" s="60">
        <v>1798326</v>
      </c>
      <c r="P5" s="60">
        <v>-677306</v>
      </c>
      <c r="Q5" s="60">
        <v>1799738</v>
      </c>
      <c r="R5" s="60">
        <v>2920758</v>
      </c>
      <c r="S5" s="60">
        <v>3599261</v>
      </c>
      <c r="T5" s="60">
        <v>1799645</v>
      </c>
      <c r="U5" s="60">
        <v>1799655</v>
      </c>
      <c r="V5" s="60">
        <v>7198561</v>
      </c>
      <c r="W5" s="60">
        <v>15253254</v>
      </c>
      <c r="X5" s="60">
        <v>20037449</v>
      </c>
      <c r="Y5" s="60">
        <v>-4784195</v>
      </c>
      <c r="Z5" s="140">
        <v>-23.88</v>
      </c>
      <c r="AA5" s="155">
        <v>20037449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5660751</v>
      </c>
      <c r="D10" s="155">
        <v>0</v>
      </c>
      <c r="E10" s="156">
        <v>6132380</v>
      </c>
      <c r="F10" s="54">
        <v>6132380</v>
      </c>
      <c r="G10" s="54">
        <v>508003</v>
      </c>
      <c r="H10" s="54">
        <v>506937</v>
      </c>
      <c r="I10" s="54">
        <v>505578</v>
      </c>
      <c r="J10" s="54">
        <v>1520518</v>
      </c>
      <c r="K10" s="54">
        <v>430213</v>
      </c>
      <c r="L10" s="54">
        <v>507001</v>
      </c>
      <c r="M10" s="54">
        <v>-582812</v>
      </c>
      <c r="N10" s="54">
        <v>354402</v>
      </c>
      <c r="O10" s="54">
        <v>507468</v>
      </c>
      <c r="P10" s="54">
        <v>451110</v>
      </c>
      <c r="Q10" s="54">
        <v>502845</v>
      </c>
      <c r="R10" s="54">
        <v>1461423</v>
      </c>
      <c r="S10" s="54">
        <v>1017546</v>
      </c>
      <c r="T10" s="54">
        <v>509524</v>
      </c>
      <c r="U10" s="54">
        <v>509559</v>
      </c>
      <c r="V10" s="54">
        <v>2036629</v>
      </c>
      <c r="W10" s="54">
        <v>5372972</v>
      </c>
      <c r="X10" s="54">
        <v>6132378</v>
      </c>
      <c r="Y10" s="54">
        <v>-759406</v>
      </c>
      <c r="Z10" s="184">
        <v>-12.38</v>
      </c>
      <c r="AA10" s="130">
        <v>6132380</v>
      </c>
    </row>
    <row r="11" spans="1:27" ht="12.75">
      <c r="A11" s="183" t="s">
        <v>107</v>
      </c>
      <c r="B11" s="185"/>
      <c r="C11" s="155">
        <v>405110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218124</v>
      </c>
      <c r="D12" s="155">
        <v>0</v>
      </c>
      <c r="E12" s="156">
        <v>540313</v>
      </c>
      <c r="F12" s="60">
        <v>566814</v>
      </c>
      <c r="G12" s="60">
        <v>34143</v>
      </c>
      <c r="H12" s="60">
        <v>28311</v>
      </c>
      <c r="I12" s="60">
        <v>25548</v>
      </c>
      <c r="J12" s="60">
        <v>88002</v>
      </c>
      <c r="K12" s="60">
        <v>22038</v>
      </c>
      <c r="L12" s="60">
        <v>27706</v>
      </c>
      <c r="M12" s="60">
        <v>-50487</v>
      </c>
      <c r="N12" s="60">
        <v>-743</v>
      </c>
      <c r="O12" s="60">
        <v>27054</v>
      </c>
      <c r="P12" s="60">
        <v>35977</v>
      </c>
      <c r="Q12" s="60">
        <v>11476</v>
      </c>
      <c r="R12" s="60">
        <v>74507</v>
      </c>
      <c r="S12" s="60">
        <v>39071</v>
      </c>
      <c r="T12" s="60">
        <v>26515</v>
      </c>
      <c r="U12" s="60">
        <v>72164</v>
      </c>
      <c r="V12" s="60">
        <v>137750</v>
      </c>
      <c r="W12" s="60">
        <v>299516</v>
      </c>
      <c r="X12" s="60">
        <v>540313</v>
      </c>
      <c r="Y12" s="60">
        <v>-240797</v>
      </c>
      <c r="Z12" s="140">
        <v>-44.57</v>
      </c>
      <c r="AA12" s="155">
        <v>566814</v>
      </c>
    </row>
    <row r="13" spans="1:27" ht="12.75">
      <c r="A13" s="181" t="s">
        <v>109</v>
      </c>
      <c r="B13" s="185"/>
      <c r="C13" s="155">
        <v>5493145</v>
      </c>
      <c r="D13" s="155">
        <v>0</v>
      </c>
      <c r="E13" s="156">
        <v>5258981</v>
      </c>
      <c r="F13" s="60">
        <v>10517963</v>
      </c>
      <c r="G13" s="60">
        <v>549417</v>
      </c>
      <c r="H13" s="60">
        <v>1050254</v>
      </c>
      <c r="I13" s="60">
        <v>997897</v>
      </c>
      <c r="J13" s="60">
        <v>2597568</v>
      </c>
      <c r="K13" s="60">
        <v>869397</v>
      </c>
      <c r="L13" s="60">
        <v>899059</v>
      </c>
      <c r="M13" s="60">
        <v>-888421</v>
      </c>
      <c r="N13" s="60">
        <v>880035</v>
      </c>
      <c r="O13" s="60">
        <v>1373049</v>
      </c>
      <c r="P13" s="60">
        <v>968821</v>
      </c>
      <c r="Q13" s="60">
        <v>884058</v>
      </c>
      <c r="R13" s="60">
        <v>3225928</v>
      </c>
      <c r="S13" s="60">
        <v>1360096</v>
      </c>
      <c r="T13" s="60">
        <v>1202119</v>
      </c>
      <c r="U13" s="60">
        <v>1197352</v>
      </c>
      <c r="V13" s="60">
        <v>3759567</v>
      </c>
      <c r="W13" s="60">
        <v>10463098</v>
      </c>
      <c r="X13" s="60">
        <v>5258982</v>
      </c>
      <c r="Y13" s="60">
        <v>5204116</v>
      </c>
      <c r="Z13" s="140">
        <v>98.96</v>
      </c>
      <c r="AA13" s="155">
        <v>10517963</v>
      </c>
    </row>
    <row r="14" spans="1:27" ht="12.75">
      <c r="A14" s="181" t="s">
        <v>110</v>
      </c>
      <c r="B14" s="185"/>
      <c r="C14" s="155">
        <v>5380490</v>
      </c>
      <c r="D14" s="155">
        <v>0</v>
      </c>
      <c r="E14" s="156">
        <v>4927957</v>
      </c>
      <c r="F14" s="60">
        <v>4927957</v>
      </c>
      <c r="G14" s="60">
        <v>1431925</v>
      </c>
      <c r="H14" s="60">
        <v>1471825</v>
      </c>
      <c r="I14" s="60">
        <v>759785</v>
      </c>
      <c r="J14" s="60">
        <v>3663535</v>
      </c>
      <c r="K14" s="60">
        <v>1523482</v>
      </c>
      <c r="L14" s="60">
        <v>1569779</v>
      </c>
      <c r="M14" s="60">
        <v>12121181</v>
      </c>
      <c r="N14" s="60">
        <v>15214442</v>
      </c>
      <c r="O14" s="60">
        <v>995050</v>
      </c>
      <c r="P14" s="60">
        <v>-826158</v>
      </c>
      <c r="Q14" s="60">
        <v>1340610</v>
      </c>
      <c r="R14" s="60">
        <v>1509502</v>
      </c>
      <c r="S14" s="60">
        <v>16323746</v>
      </c>
      <c r="T14" s="60">
        <v>1574962</v>
      </c>
      <c r="U14" s="60">
        <v>1593074</v>
      </c>
      <c r="V14" s="60">
        <v>19491782</v>
      </c>
      <c r="W14" s="60">
        <v>39879261</v>
      </c>
      <c r="X14" s="60">
        <v>4927959</v>
      </c>
      <c r="Y14" s="60">
        <v>34951302</v>
      </c>
      <c r="Z14" s="140">
        <v>709.24</v>
      </c>
      <c r="AA14" s="155">
        <v>4927957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2665500</v>
      </c>
      <c r="D16" s="155">
        <v>0</v>
      </c>
      <c r="E16" s="156">
        <v>7968154</v>
      </c>
      <c r="F16" s="60">
        <v>7968154</v>
      </c>
      <c r="G16" s="60">
        <v>36965</v>
      </c>
      <c r="H16" s="60">
        <v>33400</v>
      </c>
      <c r="I16" s="60">
        <v>39000</v>
      </c>
      <c r="J16" s="60">
        <v>109365</v>
      </c>
      <c r="K16" s="60">
        <v>39595</v>
      </c>
      <c r="L16" s="60">
        <v>25675</v>
      </c>
      <c r="M16" s="60">
        <v>-25550</v>
      </c>
      <c r="N16" s="60">
        <v>39720</v>
      </c>
      <c r="O16" s="60">
        <v>27740</v>
      </c>
      <c r="P16" s="60">
        <v>29335</v>
      </c>
      <c r="Q16" s="60">
        <v>28275</v>
      </c>
      <c r="R16" s="60">
        <v>85350</v>
      </c>
      <c r="S16" s="60">
        <v>32284</v>
      </c>
      <c r="T16" s="60">
        <v>22890</v>
      </c>
      <c r="U16" s="60">
        <v>28435</v>
      </c>
      <c r="V16" s="60">
        <v>83609</v>
      </c>
      <c r="W16" s="60">
        <v>318044</v>
      </c>
      <c r="X16" s="60">
        <v>7968151</v>
      </c>
      <c r="Y16" s="60">
        <v>-7650107</v>
      </c>
      <c r="Z16" s="140">
        <v>-96.01</v>
      </c>
      <c r="AA16" s="155">
        <v>7968154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54502297</v>
      </c>
      <c r="D18" s="155">
        <v>0</v>
      </c>
      <c r="E18" s="156">
        <v>9445207</v>
      </c>
      <c r="F18" s="60">
        <v>9445207</v>
      </c>
      <c r="G18" s="60">
        <v>5073476</v>
      </c>
      <c r="H18" s="60">
        <v>4152325</v>
      </c>
      <c r="I18" s="60">
        <v>4033936</v>
      </c>
      <c r="J18" s="60">
        <v>13259737</v>
      </c>
      <c r="K18" s="60">
        <v>4520763</v>
      </c>
      <c r="L18" s="60">
        <v>4863246</v>
      </c>
      <c r="M18" s="60">
        <v>-3424285</v>
      </c>
      <c r="N18" s="60">
        <v>5959724</v>
      </c>
      <c r="O18" s="60">
        <v>4028026</v>
      </c>
      <c r="P18" s="60">
        <v>4660997</v>
      </c>
      <c r="Q18" s="60">
        <v>-73818</v>
      </c>
      <c r="R18" s="60">
        <v>8615205</v>
      </c>
      <c r="S18" s="60">
        <v>8759156</v>
      </c>
      <c r="T18" s="60">
        <v>3315839</v>
      </c>
      <c r="U18" s="60">
        <v>4628225</v>
      </c>
      <c r="V18" s="60">
        <v>16703220</v>
      </c>
      <c r="W18" s="60">
        <v>44537886</v>
      </c>
      <c r="X18" s="60">
        <v>9445209</v>
      </c>
      <c r="Y18" s="60">
        <v>35092677</v>
      </c>
      <c r="Z18" s="140">
        <v>371.54</v>
      </c>
      <c r="AA18" s="155">
        <v>9445207</v>
      </c>
    </row>
    <row r="19" spans="1:27" ht="12.75">
      <c r="A19" s="181" t="s">
        <v>34</v>
      </c>
      <c r="B19" s="185"/>
      <c r="C19" s="155">
        <v>169001090</v>
      </c>
      <c r="D19" s="155">
        <v>0</v>
      </c>
      <c r="E19" s="156">
        <v>213405326</v>
      </c>
      <c r="F19" s="60">
        <v>214816411</v>
      </c>
      <c r="G19" s="60">
        <v>85768661</v>
      </c>
      <c r="H19" s="60">
        <v>243457</v>
      </c>
      <c r="I19" s="60">
        <v>541998</v>
      </c>
      <c r="J19" s="60">
        <v>86554116</v>
      </c>
      <c r="K19" s="60">
        <v>846295</v>
      </c>
      <c r="L19" s="60">
        <v>36871655</v>
      </c>
      <c r="M19" s="60">
        <v>-181686</v>
      </c>
      <c r="N19" s="60">
        <v>37536264</v>
      </c>
      <c r="O19" s="60">
        <v>154077</v>
      </c>
      <c r="P19" s="60">
        <v>251697</v>
      </c>
      <c r="Q19" s="60">
        <v>83553509</v>
      </c>
      <c r="R19" s="60">
        <v>83959283</v>
      </c>
      <c r="S19" s="60">
        <v>2047668</v>
      </c>
      <c r="T19" s="60">
        <v>718178</v>
      </c>
      <c r="U19" s="60">
        <v>1482085</v>
      </c>
      <c r="V19" s="60">
        <v>4247931</v>
      </c>
      <c r="W19" s="60">
        <v>212297594</v>
      </c>
      <c r="X19" s="60">
        <v>213405327</v>
      </c>
      <c r="Y19" s="60">
        <v>-1107733</v>
      </c>
      <c r="Z19" s="140">
        <v>-0.52</v>
      </c>
      <c r="AA19" s="155">
        <v>214816411</v>
      </c>
    </row>
    <row r="20" spans="1:27" ht="12.75">
      <c r="A20" s="181" t="s">
        <v>35</v>
      </c>
      <c r="B20" s="185"/>
      <c r="C20" s="155">
        <v>2586182</v>
      </c>
      <c r="D20" s="155">
        <v>0</v>
      </c>
      <c r="E20" s="156">
        <v>77759410</v>
      </c>
      <c r="F20" s="54">
        <v>77961910</v>
      </c>
      <c r="G20" s="54">
        <v>90808</v>
      </c>
      <c r="H20" s="54">
        <v>142449</v>
      </c>
      <c r="I20" s="54">
        <v>171662</v>
      </c>
      <c r="J20" s="54">
        <v>404919</v>
      </c>
      <c r="K20" s="54">
        <v>191057</v>
      </c>
      <c r="L20" s="54">
        <v>126110</v>
      </c>
      <c r="M20" s="54">
        <v>-69143</v>
      </c>
      <c r="N20" s="54">
        <v>248024</v>
      </c>
      <c r="O20" s="54">
        <v>114184</v>
      </c>
      <c r="P20" s="54">
        <v>155556</v>
      </c>
      <c r="Q20" s="54">
        <v>61657</v>
      </c>
      <c r="R20" s="54">
        <v>331397</v>
      </c>
      <c r="S20" s="54">
        <v>140512</v>
      </c>
      <c r="T20" s="54">
        <v>253508</v>
      </c>
      <c r="U20" s="54">
        <v>368245</v>
      </c>
      <c r="V20" s="54">
        <v>762265</v>
      </c>
      <c r="W20" s="54">
        <v>1746605</v>
      </c>
      <c r="X20" s="54">
        <v>77759411</v>
      </c>
      <c r="Y20" s="54">
        <v>-76012806</v>
      </c>
      <c r="Z20" s="184">
        <v>-97.75</v>
      </c>
      <c r="AA20" s="130">
        <v>77961910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264698787</v>
      </c>
      <c r="D22" s="188">
        <f>SUM(D5:D21)</f>
        <v>0</v>
      </c>
      <c r="E22" s="189">
        <f t="shared" si="0"/>
        <v>345475177</v>
      </c>
      <c r="F22" s="190">
        <f t="shared" si="0"/>
        <v>352374245</v>
      </c>
      <c r="G22" s="190">
        <f t="shared" si="0"/>
        <v>94992706</v>
      </c>
      <c r="H22" s="190">
        <f t="shared" si="0"/>
        <v>9709501</v>
      </c>
      <c r="I22" s="190">
        <f t="shared" si="0"/>
        <v>6835724</v>
      </c>
      <c r="J22" s="190">
        <f t="shared" si="0"/>
        <v>111537931</v>
      </c>
      <c r="K22" s="190">
        <f t="shared" si="0"/>
        <v>10239799</v>
      </c>
      <c r="L22" s="190">
        <f t="shared" si="0"/>
        <v>46685138</v>
      </c>
      <c r="M22" s="190">
        <f t="shared" si="0"/>
        <v>5100695</v>
      </c>
      <c r="N22" s="190">
        <f t="shared" si="0"/>
        <v>62025632</v>
      </c>
      <c r="O22" s="190">
        <f t="shared" si="0"/>
        <v>9024974</v>
      </c>
      <c r="P22" s="190">
        <f t="shared" si="0"/>
        <v>5050029</v>
      </c>
      <c r="Q22" s="190">
        <f t="shared" si="0"/>
        <v>88108350</v>
      </c>
      <c r="R22" s="190">
        <f t="shared" si="0"/>
        <v>102183353</v>
      </c>
      <c r="S22" s="190">
        <f t="shared" si="0"/>
        <v>33319340</v>
      </c>
      <c r="T22" s="190">
        <f t="shared" si="0"/>
        <v>9423180</v>
      </c>
      <c r="U22" s="190">
        <f t="shared" si="0"/>
        <v>11678794</v>
      </c>
      <c r="V22" s="190">
        <f t="shared" si="0"/>
        <v>54421314</v>
      </c>
      <c r="W22" s="190">
        <f t="shared" si="0"/>
        <v>330168230</v>
      </c>
      <c r="X22" s="190">
        <f t="shared" si="0"/>
        <v>345475179</v>
      </c>
      <c r="Y22" s="190">
        <f t="shared" si="0"/>
        <v>-15306949</v>
      </c>
      <c r="Z22" s="191">
        <f>+IF(X22&lt;&gt;0,+(Y22/X22)*100,0)</f>
        <v>-4.430694281513057</v>
      </c>
      <c r="AA22" s="188">
        <f>SUM(AA5:AA21)</f>
        <v>352374245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70248841</v>
      </c>
      <c r="D25" s="155">
        <v>0</v>
      </c>
      <c r="E25" s="156">
        <v>77012866</v>
      </c>
      <c r="F25" s="60">
        <v>80538165</v>
      </c>
      <c r="G25" s="60">
        <v>4916092</v>
      </c>
      <c r="H25" s="60">
        <v>5250742</v>
      </c>
      <c r="I25" s="60">
        <v>6694693</v>
      </c>
      <c r="J25" s="60">
        <v>16861527</v>
      </c>
      <c r="K25" s="60">
        <v>6386965</v>
      </c>
      <c r="L25" s="60">
        <v>5754559</v>
      </c>
      <c r="M25" s="60">
        <v>5725245</v>
      </c>
      <c r="N25" s="60">
        <v>17866769</v>
      </c>
      <c r="O25" s="60">
        <v>5658817</v>
      </c>
      <c r="P25" s="60">
        <v>5482666</v>
      </c>
      <c r="Q25" s="60">
        <v>5685336</v>
      </c>
      <c r="R25" s="60">
        <v>16826819</v>
      </c>
      <c r="S25" s="60">
        <v>5955027</v>
      </c>
      <c r="T25" s="60">
        <v>5790846</v>
      </c>
      <c r="U25" s="60">
        <v>6024190</v>
      </c>
      <c r="V25" s="60">
        <v>17770063</v>
      </c>
      <c r="W25" s="60">
        <v>69325178</v>
      </c>
      <c r="X25" s="60">
        <v>77012867</v>
      </c>
      <c r="Y25" s="60">
        <v>-7687689</v>
      </c>
      <c r="Z25" s="140">
        <v>-9.98</v>
      </c>
      <c r="AA25" s="155">
        <v>80538165</v>
      </c>
    </row>
    <row r="26" spans="1:27" ht="12.75">
      <c r="A26" s="183" t="s">
        <v>38</v>
      </c>
      <c r="B26" s="182"/>
      <c r="C26" s="155">
        <v>15794896</v>
      </c>
      <c r="D26" s="155">
        <v>0</v>
      </c>
      <c r="E26" s="156">
        <v>18134224</v>
      </c>
      <c r="F26" s="60">
        <v>18134224</v>
      </c>
      <c r="G26" s="60">
        <v>1325054</v>
      </c>
      <c r="H26" s="60">
        <v>1325054</v>
      </c>
      <c r="I26" s="60">
        <v>1325054</v>
      </c>
      <c r="J26" s="60">
        <v>3975162</v>
      </c>
      <c r="K26" s="60">
        <v>1325054</v>
      </c>
      <c r="L26" s="60">
        <v>1325054</v>
      </c>
      <c r="M26" s="60">
        <v>1325054</v>
      </c>
      <c r="N26" s="60">
        <v>3975162</v>
      </c>
      <c r="O26" s="60">
        <v>1825132</v>
      </c>
      <c r="P26" s="60">
        <v>1396490</v>
      </c>
      <c r="Q26" s="60">
        <v>1396490</v>
      </c>
      <c r="R26" s="60">
        <v>4618112</v>
      </c>
      <c r="S26" s="60">
        <v>1407279</v>
      </c>
      <c r="T26" s="60">
        <v>1401885</v>
      </c>
      <c r="U26" s="60">
        <v>1401885</v>
      </c>
      <c r="V26" s="60">
        <v>4211049</v>
      </c>
      <c r="W26" s="60">
        <v>16779485</v>
      </c>
      <c r="X26" s="60">
        <v>18134223</v>
      </c>
      <c r="Y26" s="60">
        <v>-1354738</v>
      </c>
      <c r="Z26" s="140">
        <v>-7.47</v>
      </c>
      <c r="AA26" s="155">
        <v>18134224</v>
      </c>
    </row>
    <row r="27" spans="1:27" ht="12.75">
      <c r="A27" s="183" t="s">
        <v>118</v>
      </c>
      <c r="B27" s="182"/>
      <c r="C27" s="155">
        <v>12440837</v>
      </c>
      <c r="D27" s="155">
        <v>0</v>
      </c>
      <c r="E27" s="156">
        <v>29557299</v>
      </c>
      <c r="F27" s="60">
        <v>29557299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29557300</v>
      </c>
      <c r="Y27" s="60">
        <v>-29557300</v>
      </c>
      <c r="Z27" s="140">
        <v>-100</v>
      </c>
      <c r="AA27" s="155">
        <v>29557299</v>
      </c>
    </row>
    <row r="28" spans="1:27" ht="12.75">
      <c r="A28" s="183" t="s">
        <v>39</v>
      </c>
      <c r="B28" s="182"/>
      <c r="C28" s="155">
        <v>27262896</v>
      </c>
      <c r="D28" s="155">
        <v>0</v>
      </c>
      <c r="E28" s="156">
        <v>35178537</v>
      </c>
      <c r="F28" s="60">
        <v>35178537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35178537</v>
      </c>
      <c r="Y28" s="60">
        <v>-35178537</v>
      </c>
      <c r="Z28" s="140">
        <v>-100</v>
      </c>
      <c r="AA28" s="155">
        <v>35178537</v>
      </c>
    </row>
    <row r="29" spans="1:27" ht="12.75">
      <c r="A29" s="183" t="s">
        <v>40</v>
      </c>
      <c r="B29" s="182"/>
      <c r="C29" s="155">
        <v>18954</v>
      </c>
      <c r="D29" s="155">
        <v>0</v>
      </c>
      <c r="E29" s="156">
        <v>26450</v>
      </c>
      <c r="F29" s="60">
        <v>26450</v>
      </c>
      <c r="G29" s="60">
        <v>0</v>
      </c>
      <c r="H29" s="60">
        <v>0</v>
      </c>
      <c r="I29" s="60">
        <v>855</v>
      </c>
      <c r="J29" s="60">
        <v>855</v>
      </c>
      <c r="K29" s="60">
        <v>0</v>
      </c>
      <c r="L29" s="60">
        <v>0</v>
      </c>
      <c r="M29" s="60">
        <v>0</v>
      </c>
      <c r="N29" s="60">
        <v>0</v>
      </c>
      <c r="O29" s="60">
        <v>24367</v>
      </c>
      <c r="P29" s="60">
        <v>0</v>
      </c>
      <c r="Q29" s="60">
        <v>11435</v>
      </c>
      <c r="R29" s="60">
        <v>35802</v>
      </c>
      <c r="S29" s="60">
        <v>11132</v>
      </c>
      <c r="T29" s="60">
        <v>10826</v>
      </c>
      <c r="U29" s="60">
        <v>0</v>
      </c>
      <c r="V29" s="60">
        <v>21958</v>
      </c>
      <c r="W29" s="60">
        <v>58615</v>
      </c>
      <c r="X29" s="60">
        <v>26451</v>
      </c>
      <c r="Y29" s="60">
        <v>32164</v>
      </c>
      <c r="Z29" s="140">
        <v>121.6</v>
      </c>
      <c r="AA29" s="155">
        <v>26450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2636165</v>
      </c>
      <c r="D31" s="155">
        <v>0</v>
      </c>
      <c r="E31" s="156">
        <v>18747658</v>
      </c>
      <c r="F31" s="60">
        <v>18297659</v>
      </c>
      <c r="G31" s="60">
        <v>1339499</v>
      </c>
      <c r="H31" s="60">
        <v>1319191</v>
      </c>
      <c r="I31" s="60">
        <v>1813622</v>
      </c>
      <c r="J31" s="60">
        <v>4472312</v>
      </c>
      <c r="K31" s="60">
        <v>747859</v>
      </c>
      <c r="L31" s="60">
        <v>954207</v>
      </c>
      <c r="M31" s="60">
        <v>493207</v>
      </c>
      <c r="N31" s="60">
        <v>2195273</v>
      </c>
      <c r="O31" s="60">
        <v>582558</v>
      </c>
      <c r="P31" s="60">
        <v>1494485</v>
      </c>
      <c r="Q31" s="60">
        <v>1037261</v>
      </c>
      <c r="R31" s="60">
        <v>3114304</v>
      </c>
      <c r="S31" s="60">
        <v>606103</v>
      </c>
      <c r="T31" s="60">
        <v>656160</v>
      </c>
      <c r="U31" s="60">
        <v>846025</v>
      </c>
      <c r="V31" s="60">
        <v>2108288</v>
      </c>
      <c r="W31" s="60">
        <v>11890177</v>
      </c>
      <c r="X31" s="60">
        <v>18747659</v>
      </c>
      <c r="Y31" s="60">
        <v>-6857482</v>
      </c>
      <c r="Z31" s="140">
        <v>-36.58</v>
      </c>
      <c r="AA31" s="155">
        <v>18297659</v>
      </c>
    </row>
    <row r="32" spans="1:27" ht="12.75">
      <c r="A32" s="183" t="s">
        <v>121</v>
      </c>
      <c r="B32" s="182"/>
      <c r="C32" s="155">
        <v>9035377</v>
      </c>
      <c r="D32" s="155">
        <v>0</v>
      </c>
      <c r="E32" s="156">
        <v>20389389</v>
      </c>
      <c r="F32" s="60">
        <v>20389389</v>
      </c>
      <c r="G32" s="60">
        <v>314656</v>
      </c>
      <c r="H32" s="60">
        <v>576633</v>
      </c>
      <c r="I32" s="60">
        <v>150561</v>
      </c>
      <c r="J32" s="60">
        <v>1041850</v>
      </c>
      <c r="K32" s="60">
        <v>764965</v>
      </c>
      <c r="L32" s="60">
        <v>2816</v>
      </c>
      <c r="M32" s="60">
        <v>632259</v>
      </c>
      <c r="N32" s="60">
        <v>1400040</v>
      </c>
      <c r="O32" s="60">
        <v>1021052</v>
      </c>
      <c r="P32" s="60">
        <v>44677</v>
      </c>
      <c r="Q32" s="60">
        <v>1134513</v>
      </c>
      <c r="R32" s="60">
        <v>2200242</v>
      </c>
      <c r="S32" s="60">
        <v>969301</v>
      </c>
      <c r="T32" s="60">
        <v>480827</v>
      </c>
      <c r="U32" s="60">
        <v>471277</v>
      </c>
      <c r="V32" s="60">
        <v>1921405</v>
      </c>
      <c r="W32" s="60">
        <v>6563537</v>
      </c>
      <c r="X32" s="60">
        <v>20389389</v>
      </c>
      <c r="Y32" s="60">
        <v>-13825852</v>
      </c>
      <c r="Z32" s="140">
        <v>-67.81</v>
      </c>
      <c r="AA32" s="155">
        <v>20389389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45985314</v>
      </c>
      <c r="D34" s="155">
        <v>0</v>
      </c>
      <c r="E34" s="156">
        <v>93831247</v>
      </c>
      <c r="F34" s="60">
        <v>91552542</v>
      </c>
      <c r="G34" s="60">
        <v>2251866</v>
      </c>
      <c r="H34" s="60">
        <v>3676324</v>
      </c>
      <c r="I34" s="60">
        <v>4807989</v>
      </c>
      <c r="J34" s="60">
        <v>10736179</v>
      </c>
      <c r="K34" s="60">
        <v>5764896</v>
      </c>
      <c r="L34" s="60">
        <v>3484733</v>
      </c>
      <c r="M34" s="60">
        <v>3695076</v>
      </c>
      <c r="N34" s="60">
        <v>12944705</v>
      </c>
      <c r="O34" s="60">
        <v>2339130</v>
      </c>
      <c r="P34" s="60">
        <v>4722436</v>
      </c>
      <c r="Q34" s="60">
        <v>3944982</v>
      </c>
      <c r="R34" s="60">
        <v>11006548</v>
      </c>
      <c r="S34" s="60">
        <v>5005040</v>
      </c>
      <c r="T34" s="60">
        <v>3650665</v>
      </c>
      <c r="U34" s="60">
        <v>12097962</v>
      </c>
      <c r="V34" s="60">
        <v>20753667</v>
      </c>
      <c r="W34" s="60">
        <v>55441099</v>
      </c>
      <c r="X34" s="60">
        <v>93831249</v>
      </c>
      <c r="Y34" s="60">
        <v>-38390150</v>
      </c>
      <c r="Z34" s="140">
        <v>-40.91</v>
      </c>
      <c r="AA34" s="155">
        <v>91552542</v>
      </c>
    </row>
    <row r="35" spans="1:27" ht="12.75">
      <c r="A35" s="181" t="s">
        <v>122</v>
      </c>
      <c r="B35" s="185"/>
      <c r="C35" s="155">
        <v>756802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184180082</v>
      </c>
      <c r="D36" s="188">
        <f>SUM(D25:D35)</f>
        <v>0</v>
      </c>
      <c r="E36" s="189">
        <f t="shared" si="1"/>
        <v>292877670</v>
      </c>
      <c r="F36" s="190">
        <f t="shared" si="1"/>
        <v>293674265</v>
      </c>
      <c r="G36" s="190">
        <f t="shared" si="1"/>
        <v>10147167</v>
      </c>
      <c r="H36" s="190">
        <f t="shared" si="1"/>
        <v>12147944</v>
      </c>
      <c r="I36" s="190">
        <f t="shared" si="1"/>
        <v>14792774</v>
      </c>
      <c r="J36" s="190">
        <f t="shared" si="1"/>
        <v>37087885</v>
      </c>
      <c r="K36" s="190">
        <f t="shared" si="1"/>
        <v>14989739</v>
      </c>
      <c r="L36" s="190">
        <f t="shared" si="1"/>
        <v>11521369</v>
      </c>
      <c r="M36" s="190">
        <f t="shared" si="1"/>
        <v>11870841</v>
      </c>
      <c r="N36" s="190">
        <f t="shared" si="1"/>
        <v>38381949</v>
      </c>
      <c r="O36" s="190">
        <f t="shared" si="1"/>
        <v>11451056</v>
      </c>
      <c r="P36" s="190">
        <f t="shared" si="1"/>
        <v>13140754</v>
      </c>
      <c r="Q36" s="190">
        <f t="shared" si="1"/>
        <v>13210017</v>
      </c>
      <c r="R36" s="190">
        <f t="shared" si="1"/>
        <v>37801827</v>
      </c>
      <c r="S36" s="190">
        <f t="shared" si="1"/>
        <v>13953882</v>
      </c>
      <c r="T36" s="190">
        <f t="shared" si="1"/>
        <v>11991209</v>
      </c>
      <c r="U36" s="190">
        <f t="shared" si="1"/>
        <v>20841339</v>
      </c>
      <c r="V36" s="190">
        <f t="shared" si="1"/>
        <v>46786430</v>
      </c>
      <c r="W36" s="190">
        <f t="shared" si="1"/>
        <v>160058091</v>
      </c>
      <c r="X36" s="190">
        <f t="shared" si="1"/>
        <v>292877675</v>
      </c>
      <c r="Y36" s="190">
        <f t="shared" si="1"/>
        <v>-132819584</v>
      </c>
      <c r="Z36" s="191">
        <f>+IF(X36&lt;&gt;0,+(Y36/X36)*100,0)</f>
        <v>-45.349849216059226</v>
      </c>
      <c r="AA36" s="188">
        <f>SUM(AA25:AA35)</f>
        <v>293674265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80518705</v>
      </c>
      <c r="D38" s="199">
        <f>+D22-D36</f>
        <v>0</v>
      </c>
      <c r="E38" s="200">
        <f t="shared" si="2"/>
        <v>52597507</v>
      </c>
      <c r="F38" s="106">
        <f t="shared" si="2"/>
        <v>58699980</v>
      </c>
      <c r="G38" s="106">
        <f t="shared" si="2"/>
        <v>84845539</v>
      </c>
      <c r="H38" s="106">
        <f t="shared" si="2"/>
        <v>-2438443</v>
      </c>
      <c r="I38" s="106">
        <f t="shared" si="2"/>
        <v>-7957050</v>
      </c>
      <c r="J38" s="106">
        <f t="shared" si="2"/>
        <v>74450046</v>
      </c>
      <c r="K38" s="106">
        <f t="shared" si="2"/>
        <v>-4749940</v>
      </c>
      <c r="L38" s="106">
        <f t="shared" si="2"/>
        <v>35163769</v>
      </c>
      <c r="M38" s="106">
        <f t="shared" si="2"/>
        <v>-6770146</v>
      </c>
      <c r="N38" s="106">
        <f t="shared" si="2"/>
        <v>23643683</v>
      </c>
      <c r="O38" s="106">
        <f t="shared" si="2"/>
        <v>-2426082</v>
      </c>
      <c r="P38" s="106">
        <f t="shared" si="2"/>
        <v>-8090725</v>
      </c>
      <c r="Q38" s="106">
        <f t="shared" si="2"/>
        <v>74898333</v>
      </c>
      <c r="R38" s="106">
        <f t="shared" si="2"/>
        <v>64381526</v>
      </c>
      <c r="S38" s="106">
        <f t="shared" si="2"/>
        <v>19365458</v>
      </c>
      <c r="T38" s="106">
        <f t="shared" si="2"/>
        <v>-2568029</v>
      </c>
      <c r="U38" s="106">
        <f t="shared" si="2"/>
        <v>-9162545</v>
      </c>
      <c r="V38" s="106">
        <f t="shared" si="2"/>
        <v>7634884</v>
      </c>
      <c r="W38" s="106">
        <f t="shared" si="2"/>
        <v>170110139</v>
      </c>
      <c r="X38" s="106">
        <f>IF(F22=F36,0,X22-X36)</f>
        <v>52597504</v>
      </c>
      <c r="Y38" s="106">
        <f t="shared" si="2"/>
        <v>117512635</v>
      </c>
      <c r="Z38" s="201">
        <f>+IF(X38&lt;&gt;0,+(Y38/X38)*100,0)</f>
        <v>223.41865309806334</v>
      </c>
      <c r="AA38" s="199">
        <f>+AA22-AA36</f>
        <v>58699980</v>
      </c>
    </row>
    <row r="39" spans="1:27" ht="12.75">
      <c r="A39" s="181" t="s">
        <v>46</v>
      </c>
      <c r="B39" s="185"/>
      <c r="C39" s="155">
        <v>32881980</v>
      </c>
      <c r="D39" s="155">
        <v>0</v>
      </c>
      <c r="E39" s="156">
        <v>76678000</v>
      </c>
      <c r="F39" s="60">
        <v>82234365</v>
      </c>
      <c r="G39" s="60">
        <v>1777358</v>
      </c>
      <c r="H39" s="60">
        <v>1747863</v>
      </c>
      <c r="I39" s="60">
        <v>2555769</v>
      </c>
      <c r="J39" s="60">
        <v>6080990</v>
      </c>
      <c r="K39" s="60">
        <v>5439899</v>
      </c>
      <c r="L39" s="60">
        <v>4835882</v>
      </c>
      <c r="M39" s="60">
        <v>-1838302</v>
      </c>
      <c r="N39" s="60">
        <v>8437479</v>
      </c>
      <c r="O39" s="60">
        <v>3116699</v>
      </c>
      <c r="P39" s="60">
        <v>3930687</v>
      </c>
      <c r="Q39" s="60">
        <v>13024473</v>
      </c>
      <c r="R39" s="60">
        <v>20071859</v>
      </c>
      <c r="S39" s="60">
        <v>740586</v>
      </c>
      <c r="T39" s="60">
        <v>1956232</v>
      </c>
      <c r="U39" s="60">
        <v>20186642</v>
      </c>
      <c r="V39" s="60">
        <v>22883460</v>
      </c>
      <c r="W39" s="60">
        <v>57473788</v>
      </c>
      <c r="X39" s="60">
        <v>76678000</v>
      </c>
      <c r="Y39" s="60">
        <v>-19204212</v>
      </c>
      <c r="Z39" s="140">
        <v>-25.05</v>
      </c>
      <c r="AA39" s="155">
        <v>82234365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113400685</v>
      </c>
      <c r="D42" s="206">
        <f>SUM(D38:D41)</f>
        <v>0</v>
      </c>
      <c r="E42" s="207">
        <f t="shared" si="3"/>
        <v>129275507</v>
      </c>
      <c r="F42" s="88">
        <f t="shared" si="3"/>
        <v>140934345</v>
      </c>
      <c r="G42" s="88">
        <f t="shared" si="3"/>
        <v>86622897</v>
      </c>
      <c r="H42" s="88">
        <f t="shared" si="3"/>
        <v>-690580</v>
      </c>
      <c r="I42" s="88">
        <f t="shared" si="3"/>
        <v>-5401281</v>
      </c>
      <c r="J42" s="88">
        <f t="shared" si="3"/>
        <v>80531036</v>
      </c>
      <c r="K42" s="88">
        <f t="shared" si="3"/>
        <v>689959</v>
      </c>
      <c r="L42" s="88">
        <f t="shared" si="3"/>
        <v>39999651</v>
      </c>
      <c r="M42" s="88">
        <f t="shared" si="3"/>
        <v>-8608448</v>
      </c>
      <c r="N42" s="88">
        <f t="shared" si="3"/>
        <v>32081162</v>
      </c>
      <c r="O42" s="88">
        <f t="shared" si="3"/>
        <v>690617</v>
      </c>
      <c r="P42" s="88">
        <f t="shared" si="3"/>
        <v>-4160038</v>
      </c>
      <c r="Q42" s="88">
        <f t="shared" si="3"/>
        <v>87922806</v>
      </c>
      <c r="R42" s="88">
        <f t="shared" si="3"/>
        <v>84453385</v>
      </c>
      <c r="S42" s="88">
        <f t="shared" si="3"/>
        <v>20106044</v>
      </c>
      <c r="T42" s="88">
        <f t="shared" si="3"/>
        <v>-611797</v>
      </c>
      <c r="U42" s="88">
        <f t="shared" si="3"/>
        <v>11024097</v>
      </c>
      <c r="V42" s="88">
        <f t="shared" si="3"/>
        <v>30518344</v>
      </c>
      <c r="W42" s="88">
        <f t="shared" si="3"/>
        <v>227583927</v>
      </c>
      <c r="X42" s="88">
        <f t="shared" si="3"/>
        <v>129275504</v>
      </c>
      <c r="Y42" s="88">
        <f t="shared" si="3"/>
        <v>98308423</v>
      </c>
      <c r="Z42" s="208">
        <f>+IF(X42&lt;&gt;0,+(Y42/X42)*100,0)</f>
        <v>76.0456698741627</v>
      </c>
      <c r="AA42" s="206">
        <f>SUM(AA38:AA41)</f>
        <v>140934345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113400685</v>
      </c>
      <c r="D44" s="210">
        <f>+D42-D43</f>
        <v>0</v>
      </c>
      <c r="E44" s="211">
        <f t="shared" si="4"/>
        <v>129275507</v>
      </c>
      <c r="F44" s="77">
        <f t="shared" si="4"/>
        <v>140934345</v>
      </c>
      <c r="G44" s="77">
        <f t="shared" si="4"/>
        <v>86622897</v>
      </c>
      <c r="H44" s="77">
        <f t="shared" si="4"/>
        <v>-690580</v>
      </c>
      <c r="I44" s="77">
        <f t="shared" si="4"/>
        <v>-5401281</v>
      </c>
      <c r="J44" s="77">
        <f t="shared" si="4"/>
        <v>80531036</v>
      </c>
      <c r="K44" s="77">
        <f t="shared" si="4"/>
        <v>689959</v>
      </c>
      <c r="L44" s="77">
        <f t="shared" si="4"/>
        <v>39999651</v>
      </c>
      <c r="M44" s="77">
        <f t="shared" si="4"/>
        <v>-8608448</v>
      </c>
      <c r="N44" s="77">
        <f t="shared" si="4"/>
        <v>32081162</v>
      </c>
      <c r="O44" s="77">
        <f t="shared" si="4"/>
        <v>690617</v>
      </c>
      <c r="P44" s="77">
        <f t="shared" si="4"/>
        <v>-4160038</v>
      </c>
      <c r="Q44" s="77">
        <f t="shared" si="4"/>
        <v>87922806</v>
      </c>
      <c r="R44" s="77">
        <f t="shared" si="4"/>
        <v>84453385</v>
      </c>
      <c r="S44" s="77">
        <f t="shared" si="4"/>
        <v>20106044</v>
      </c>
      <c r="T44" s="77">
        <f t="shared" si="4"/>
        <v>-611797</v>
      </c>
      <c r="U44" s="77">
        <f t="shared" si="4"/>
        <v>11024097</v>
      </c>
      <c r="V44" s="77">
        <f t="shared" si="4"/>
        <v>30518344</v>
      </c>
      <c r="W44" s="77">
        <f t="shared" si="4"/>
        <v>227583927</v>
      </c>
      <c r="X44" s="77">
        <f t="shared" si="4"/>
        <v>129275504</v>
      </c>
      <c r="Y44" s="77">
        <f t="shared" si="4"/>
        <v>98308423</v>
      </c>
      <c r="Z44" s="212">
        <f>+IF(X44&lt;&gt;0,+(Y44/X44)*100,0)</f>
        <v>76.0456698741627</v>
      </c>
      <c r="AA44" s="210">
        <f>+AA42-AA43</f>
        <v>140934345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113400685</v>
      </c>
      <c r="D46" s="206">
        <f>SUM(D44:D45)</f>
        <v>0</v>
      </c>
      <c r="E46" s="207">
        <f t="shared" si="5"/>
        <v>129275507</v>
      </c>
      <c r="F46" s="88">
        <f t="shared" si="5"/>
        <v>140934345</v>
      </c>
      <c r="G46" s="88">
        <f t="shared" si="5"/>
        <v>86622897</v>
      </c>
      <c r="H46" s="88">
        <f t="shared" si="5"/>
        <v>-690580</v>
      </c>
      <c r="I46" s="88">
        <f t="shared" si="5"/>
        <v>-5401281</v>
      </c>
      <c r="J46" s="88">
        <f t="shared" si="5"/>
        <v>80531036</v>
      </c>
      <c r="K46" s="88">
        <f t="shared" si="5"/>
        <v>689959</v>
      </c>
      <c r="L46" s="88">
        <f t="shared" si="5"/>
        <v>39999651</v>
      </c>
      <c r="M46" s="88">
        <f t="shared" si="5"/>
        <v>-8608448</v>
      </c>
      <c r="N46" s="88">
        <f t="shared" si="5"/>
        <v>32081162</v>
      </c>
      <c r="O46" s="88">
        <f t="shared" si="5"/>
        <v>690617</v>
      </c>
      <c r="P46" s="88">
        <f t="shared" si="5"/>
        <v>-4160038</v>
      </c>
      <c r="Q46" s="88">
        <f t="shared" si="5"/>
        <v>87922806</v>
      </c>
      <c r="R46" s="88">
        <f t="shared" si="5"/>
        <v>84453385</v>
      </c>
      <c r="S46" s="88">
        <f t="shared" si="5"/>
        <v>20106044</v>
      </c>
      <c r="T46" s="88">
        <f t="shared" si="5"/>
        <v>-611797</v>
      </c>
      <c r="U46" s="88">
        <f t="shared" si="5"/>
        <v>11024097</v>
      </c>
      <c r="V46" s="88">
        <f t="shared" si="5"/>
        <v>30518344</v>
      </c>
      <c r="W46" s="88">
        <f t="shared" si="5"/>
        <v>227583927</v>
      </c>
      <c r="X46" s="88">
        <f t="shared" si="5"/>
        <v>129275504</v>
      </c>
      <c r="Y46" s="88">
        <f t="shared" si="5"/>
        <v>98308423</v>
      </c>
      <c r="Z46" s="208">
        <f>+IF(X46&lt;&gt;0,+(Y46/X46)*100,0)</f>
        <v>76.0456698741627</v>
      </c>
      <c r="AA46" s="206">
        <f>SUM(AA44:AA45)</f>
        <v>140934345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113400685</v>
      </c>
      <c r="D48" s="217">
        <f>SUM(D46:D47)</f>
        <v>0</v>
      </c>
      <c r="E48" s="218">
        <f t="shared" si="6"/>
        <v>129275507</v>
      </c>
      <c r="F48" s="219">
        <f t="shared" si="6"/>
        <v>140934345</v>
      </c>
      <c r="G48" s="219">
        <f t="shared" si="6"/>
        <v>86622897</v>
      </c>
      <c r="H48" s="220">
        <f t="shared" si="6"/>
        <v>-690580</v>
      </c>
      <c r="I48" s="220">
        <f t="shared" si="6"/>
        <v>-5401281</v>
      </c>
      <c r="J48" s="220">
        <f t="shared" si="6"/>
        <v>80531036</v>
      </c>
      <c r="K48" s="220">
        <f t="shared" si="6"/>
        <v>689959</v>
      </c>
      <c r="L48" s="220">
        <f t="shared" si="6"/>
        <v>39999651</v>
      </c>
      <c r="M48" s="219">
        <f t="shared" si="6"/>
        <v>-8608448</v>
      </c>
      <c r="N48" s="219">
        <f t="shared" si="6"/>
        <v>32081162</v>
      </c>
      <c r="O48" s="220">
        <f t="shared" si="6"/>
        <v>690617</v>
      </c>
      <c r="P48" s="220">
        <f t="shared" si="6"/>
        <v>-4160038</v>
      </c>
      <c r="Q48" s="220">
        <f t="shared" si="6"/>
        <v>87922806</v>
      </c>
      <c r="R48" s="220">
        <f t="shared" si="6"/>
        <v>84453385</v>
      </c>
      <c r="S48" s="220">
        <f t="shared" si="6"/>
        <v>20106044</v>
      </c>
      <c r="T48" s="219">
        <f t="shared" si="6"/>
        <v>-611797</v>
      </c>
      <c r="U48" s="219">
        <f t="shared" si="6"/>
        <v>11024097</v>
      </c>
      <c r="V48" s="220">
        <f t="shared" si="6"/>
        <v>30518344</v>
      </c>
      <c r="W48" s="220">
        <f t="shared" si="6"/>
        <v>227583927</v>
      </c>
      <c r="X48" s="220">
        <f t="shared" si="6"/>
        <v>129275504</v>
      </c>
      <c r="Y48" s="220">
        <f t="shared" si="6"/>
        <v>98308423</v>
      </c>
      <c r="Z48" s="221">
        <f>+IF(X48&lt;&gt;0,+(Y48/X48)*100,0)</f>
        <v>76.0456698741627</v>
      </c>
      <c r="AA48" s="222">
        <f>SUM(AA46:AA47)</f>
        <v>140934345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7625219</v>
      </c>
      <c r="D5" s="153">
        <f>SUM(D6:D8)</f>
        <v>0</v>
      </c>
      <c r="E5" s="154">
        <f t="shared" si="0"/>
        <v>25565000</v>
      </c>
      <c r="F5" s="100">
        <f t="shared" si="0"/>
        <v>25565000</v>
      </c>
      <c r="G5" s="100">
        <f t="shared" si="0"/>
        <v>0</v>
      </c>
      <c r="H5" s="100">
        <f t="shared" si="0"/>
        <v>1226930</v>
      </c>
      <c r="I5" s="100">
        <f t="shared" si="0"/>
        <v>0</v>
      </c>
      <c r="J5" s="100">
        <f t="shared" si="0"/>
        <v>1226930</v>
      </c>
      <c r="K5" s="100">
        <f t="shared" si="0"/>
        <v>3410697</v>
      </c>
      <c r="L5" s="100">
        <f t="shared" si="0"/>
        <v>211140</v>
      </c>
      <c r="M5" s="100">
        <f t="shared" si="0"/>
        <v>75500</v>
      </c>
      <c r="N5" s="100">
        <f t="shared" si="0"/>
        <v>3697337</v>
      </c>
      <c r="O5" s="100">
        <f t="shared" si="0"/>
        <v>4379491</v>
      </c>
      <c r="P5" s="100">
        <f t="shared" si="0"/>
        <v>613460</v>
      </c>
      <c r="Q5" s="100">
        <f t="shared" si="0"/>
        <v>495000</v>
      </c>
      <c r="R5" s="100">
        <f t="shared" si="0"/>
        <v>5487951</v>
      </c>
      <c r="S5" s="100">
        <f t="shared" si="0"/>
        <v>2061404</v>
      </c>
      <c r="T5" s="100">
        <f t="shared" si="0"/>
        <v>5200</v>
      </c>
      <c r="U5" s="100">
        <f t="shared" si="0"/>
        <v>4015947</v>
      </c>
      <c r="V5" s="100">
        <f t="shared" si="0"/>
        <v>6082551</v>
      </c>
      <c r="W5" s="100">
        <f t="shared" si="0"/>
        <v>16494769</v>
      </c>
      <c r="X5" s="100">
        <f t="shared" si="0"/>
        <v>25565000</v>
      </c>
      <c r="Y5" s="100">
        <f t="shared" si="0"/>
        <v>-9070231</v>
      </c>
      <c r="Z5" s="137">
        <f>+IF(X5&lt;&gt;0,+(Y5/X5)*100,0)</f>
        <v>-35.479096420887934</v>
      </c>
      <c r="AA5" s="153">
        <f>SUM(AA6:AA8)</f>
        <v>25565000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7625219</v>
      </c>
      <c r="D8" s="155"/>
      <c r="E8" s="156">
        <v>25565000</v>
      </c>
      <c r="F8" s="60">
        <v>25565000</v>
      </c>
      <c r="G8" s="60"/>
      <c r="H8" s="60">
        <v>1226930</v>
      </c>
      <c r="I8" s="60"/>
      <c r="J8" s="60">
        <v>1226930</v>
      </c>
      <c r="K8" s="60">
        <v>3410697</v>
      </c>
      <c r="L8" s="60">
        <v>211140</v>
      </c>
      <c r="M8" s="60">
        <v>75500</v>
      </c>
      <c r="N8" s="60">
        <v>3697337</v>
      </c>
      <c r="O8" s="60">
        <v>4379491</v>
      </c>
      <c r="P8" s="60">
        <v>613460</v>
      </c>
      <c r="Q8" s="60">
        <v>495000</v>
      </c>
      <c r="R8" s="60">
        <v>5487951</v>
      </c>
      <c r="S8" s="60">
        <v>2061404</v>
      </c>
      <c r="T8" s="60">
        <v>5200</v>
      </c>
      <c r="U8" s="60">
        <v>4015947</v>
      </c>
      <c r="V8" s="60">
        <v>6082551</v>
      </c>
      <c r="W8" s="60">
        <v>16494769</v>
      </c>
      <c r="X8" s="60">
        <v>25565000</v>
      </c>
      <c r="Y8" s="60">
        <v>-9070231</v>
      </c>
      <c r="Z8" s="140">
        <v>-35.48</v>
      </c>
      <c r="AA8" s="62">
        <v>25565000</v>
      </c>
    </row>
    <row r="9" spans="1:27" ht="12.75">
      <c r="A9" s="135" t="s">
        <v>78</v>
      </c>
      <c r="B9" s="136"/>
      <c r="C9" s="153">
        <f aca="true" t="shared" si="1" ref="C9:Y9">SUM(C10:C14)</f>
        <v>8031798</v>
      </c>
      <c r="D9" s="153">
        <f>SUM(D10:D14)</f>
        <v>0</v>
      </c>
      <c r="E9" s="154">
        <f t="shared" si="1"/>
        <v>34455000</v>
      </c>
      <c r="F9" s="100">
        <f t="shared" si="1"/>
        <v>34455000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91800</v>
      </c>
      <c r="M9" s="100">
        <f t="shared" si="1"/>
        <v>0</v>
      </c>
      <c r="N9" s="100">
        <f t="shared" si="1"/>
        <v>91800</v>
      </c>
      <c r="O9" s="100">
        <f t="shared" si="1"/>
        <v>0</v>
      </c>
      <c r="P9" s="100">
        <f t="shared" si="1"/>
        <v>2319128</v>
      </c>
      <c r="Q9" s="100">
        <f t="shared" si="1"/>
        <v>1677881</v>
      </c>
      <c r="R9" s="100">
        <f t="shared" si="1"/>
        <v>3997009</v>
      </c>
      <c r="S9" s="100">
        <f t="shared" si="1"/>
        <v>1398379</v>
      </c>
      <c r="T9" s="100">
        <f t="shared" si="1"/>
        <v>3836862</v>
      </c>
      <c r="U9" s="100">
        <f t="shared" si="1"/>
        <v>0</v>
      </c>
      <c r="V9" s="100">
        <f t="shared" si="1"/>
        <v>5235241</v>
      </c>
      <c r="W9" s="100">
        <f t="shared" si="1"/>
        <v>9324050</v>
      </c>
      <c r="X9" s="100">
        <f t="shared" si="1"/>
        <v>34455000</v>
      </c>
      <c r="Y9" s="100">
        <f t="shared" si="1"/>
        <v>-25130950</v>
      </c>
      <c r="Z9" s="137">
        <f>+IF(X9&lt;&gt;0,+(Y9/X9)*100,0)</f>
        <v>-72.93847046872732</v>
      </c>
      <c r="AA9" s="102">
        <f>SUM(AA10:AA14)</f>
        <v>34455000</v>
      </c>
    </row>
    <row r="10" spans="1:27" ht="12.75">
      <c r="A10" s="138" t="s">
        <v>79</v>
      </c>
      <c r="B10" s="136"/>
      <c r="C10" s="155">
        <v>6044804</v>
      </c>
      <c r="D10" s="155"/>
      <c r="E10" s="156">
        <v>22500000</v>
      </c>
      <c r="F10" s="60">
        <v>22500000</v>
      </c>
      <c r="G10" s="60"/>
      <c r="H10" s="60"/>
      <c r="I10" s="60"/>
      <c r="J10" s="60"/>
      <c r="K10" s="60"/>
      <c r="L10" s="60">
        <v>91800</v>
      </c>
      <c r="M10" s="60"/>
      <c r="N10" s="60">
        <v>91800</v>
      </c>
      <c r="O10" s="60"/>
      <c r="P10" s="60">
        <v>1251137</v>
      </c>
      <c r="Q10" s="60">
        <v>1152101</v>
      </c>
      <c r="R10" s="60">
        <v>2403238</v>
      </c>
      <c r="S10" s="60">
        <v>1227379</v>
      </c>
      <c r="T10" s="60">
        <v>3102756</v>
      </c>
      <c r="U10" s="60"/>
      <c r="V10" s="60">
        <v>4330135</v>
      </c>
      <c r="W10" s="60">
        <v>6825173</v>
      </c>
      <c r="X10" s="60">
        <v>22500000</v>
      </c>
      <c r="Y10" s="60">
        <v>-15674827</v>
      </c>
      <c r="Z10" s="140">
        <v>-69.67</v>
      </c>
      <c r="AA10" s="62">
        <v>22500000</v>
      </c>
    </row>
    <row r="11" spans="1:27" ht="12.75">
      <c r="A11" s="138" t="s">
        <v>80</v>
      </c>
      <c r="B11" s="136"/>
      <c r="C11" s="155">
        <v>1986994</v>
      </c>
      <c r="D11" s="155"/>
      <c r="E11" s="156">
        <v>7955000</v>
      </c>
      <c r="F11" s="60">
        <v>7955000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7955000</v>
      </c>
      <c r="Y11" s="60">
        <v>-7955000</v>
      </c>
      <c r="Z11" s="140">
        <v>-100</v>
      </c>
      <c r="AA11" s="62">
        <v>7955000</v>
      </c>
    </row>
    <row r="12" spans="1:27" ht="12.75">
      <c r="A12" s="138" t="s">
        <v>81</v>
      </c>
      <c r="B12" s="136"/>
      <c r="C12" s="155"/>
      <c r="D12" s="155"/>
      <c r="E12" s="156">
        <v>4000000</v>
      </c>
      <c r="F12" s="60">
        <v>4000000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1067991</v>
      </c>
      <c r="Q12" s="60">
        <v>525780</v>
      </c>
      <c r="R12" s="60">
        <v>1593771</v>
      </c>
      <c r="S12" s="60">
        <v>171000</v>
      </c>
      <c r="T12" s="60">
        <v>734106</v>
      </c>
      <c r="U12" s="60"/>
      <c r="V12" s="60">
        <v>905106</v>
      </c>
      <c r="W12" s="60">
        <v>2498877</v>
      </c>
      <c r="X12" s="60">
        <v>4000000</v>
      </c>
      <c r="Y12" s="60">
        <v>-1501123</v>
      </c>
      <c r="Z12" s="140">
        <v>-37.53</v>
      </c>
      <c r="AA12" s="62">
        <v>4000000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31138397</v>
      </c>
      <c r="D15" s="153">
        <f>SUM(D16:D18)</f>
        <v>0</v>
      </c>
      <c r="E15" s="154">
        <f t="shared" si="2"/>
        <v>69592150</v>
      </c>
      <c r="F15" s="100">
        <f t="shared" si="2"/>
        <v>69592150</v>
      </c>
      <c r="G15" s="100">
        <f t="shared" si="2"/>
        <v>0</v>
      </c>
      <c r="H15" s="100">
        <f t="shared" si="2"/>
        <v>1297124</v>
      </c>
      <c r="I15" s="100">
        <f t="shared" si="2"/>
        <v>2779665</v>
      </c>
      <c r="J15" s="100">
        <f t="shared" si="2"/>
        <v>4076789</v>
      </c>
      <c r="K15" s="100">
        <f t="shared" si="2"/>
        <v>4252258</v>
      </c>
      <c r="L15" s="100">
        <f t="shared" si="2"/>
        <v>3547051</v>
      </c>
      <c r="M15" s="100">
        <f t="shared" si="2"/>
        <v>1344139</v>
      </c>
      <c r="N15" s="100">
        <f t="shared" si="2"/>
        <v>9143448</v>
      </c>
      <c r="O15" s="100">
        <f t="shared" si="2"/>
        <v>2162689</v>
      </c>
      <c r="P15" s="100">
        <f t="shared" si="2"/>
        <v>2148778</v>
      </c>
      <c r="Q15" s="100">
        <f t="shared" si="2"/>
        <v>3427015</v>
      </c>
      <c r="R15" s="100">
        <f t="shared" si="2"/>
        <v>7738482</v>
      </c>
      <c r="S15" s="100">
        <f t="shared" si="2"/>
        <v>4852714</v>
      </c>
      <c r="T15" s="100">
        <f t="shared" si="2"/>
        <v>2354165</v>
      </c>
      <c r="U15" s="100">
        <f t="shared" si="2"/>
        <v>10322340</v>
      </c>
      <c r="V15" s="100">
        <f t="shared" si="2"/>
        <v>17529219</v>
      </c>
      <c r="W15" s="100">
        <f t="shared" si="2"/>
        <v>38487938</v>
      </c>
      <c r="X15" s="100">
        <f t="shared" si="2"/>
        <v>69592151</v>
      </c>
      <c r="Y15" s="100">
        <f t="shared" si="2"/>
        <v>-31104213</v>
      </c>
      <c r="Z15" s="137">
        <f>+IF(X15&lt;&gt;0,+(Y15/X15)*100,0)</f>
        <v>-44.69500159579778</v>
      </c>
      <c r="AA15" s="102">
        <f>SUM(AA16:AA18)</f>
        <v>69592150</v>
      </c>
    </row>
    <row r="16" spans="1:27" ht="12.75">
      <c r="A16" s="138" t="s">
        <v>85</v>
      </c>
      <c r="B16" s="136"/>
      <c r="C16" s="155"/>
      <c r="D16" s="155"/>
      <c r="E16" s="156">
        <v>2600000</v>
      </c>
      <c r="F16" s="60">
        <v>2600000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2600000</v>
      </c>
      <c r="Y16" s="60">
        <v>-2600000</v>
      </c>
      <c r="Z16" s="140">
        <v>-100</v>
      </c>
      <c r="AA16" s="62">
        <v>2600000</v>
      </c>
    </row>
    <row r="17" spans="1:27" ht="12.75">
      <c r="A17" s="138" t="s">
        <v>86</v>
      </c>
      <c r="B17" s="136"/>
      <c r="C17" s="155">
        <v>31138397</v>
      </c>
      <c r="D17" s="155"/>
      <c r="E17" s="156">
        <v>66992150</v>
      </c>
      <c r="F17" s="60">
        <v>66992150</v>
      </c>
      <c r="G17" s="60"/>
      <c r="H17" s="60">
        <v>1297124</v>
      </c>
      <c r="I17" s="60">
        <v>2779665</v>
      </c>
      <c r="J17" s="60">
        <v>4076789</v>
      </c>
      <c r="K17" s="60">
        <v>4252258</v>
      </c>
      <c r="L17" s="60">
        <v>3547051</v>
      </c>
      <c r="M17" s="60">
        <v>1344139</v>
      </c>
      <c r="N17" s="60">
        <v>9143448</v>
      </c>
      <c r="O17" s="60">
        <v>2162689</v>
      </c>
      <c r="P17" s="60">
        <v>2148778</v>
      </c>
      <c r="Q17" s="60">
        <v>3427015</v>
      </c>
      <c r="R17" s="60">
        <v>7738482</v>
      </c>
      <c r="S17" s="60">
        <v>4852714</v>
      </c>
      <c r="T17" s="60">
        <v>2354165</v>
      </c>
      <c r="U17" s="60">
        <v>10322340</v>
      </c>
      <c r="V17" s="60">
        <v>17529219</v>
      </c>
      <c r="W17" s="60">
        <v>38487938</v>
      </c>
      <c r="X17" s="60">
        <v>66992151</v>
      </c>
      <c r="Y17" s="60">
        <v>-28504213</v>
      </c>
      <c r="Z17" s="140">
        <v>-42.55</v>
      </c>
      <c r="AA17" s="62">
        <v>66992150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1079166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1079166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47874580</v>
      </c>
      <c r="D25" s="217">
        <f>+D5+D9+D15+D19+D24</f>
        <v>0</v>
      </c>
      <c r="E25" s="230">
        <f t="shared" si="4"/>
        <v>129612150</v>
      </c>
      <c r="F25" s="219">
        <f t="shared" si="4"/>
        <v>129612150</v>
      </c>
      <c r="G25" s="219">
        <f t="shared" si="4"/>
        <v>0</v>
      </c>
      <c r="H25" s="219">
        <f t="shared" si="4"/>
        <v>2524054</v>
      </c>
      <c r="I25" s="219">
        <f t="shared" si="4"/>
        <v>2779665</v>
      </c>
      <c r="J25" s="219">
        <f t="shared" si="4"/>
        <v>5303719</v>
      </c>
      <c r="K25" s="219">
        <f t="shared" si="4"/>
        <v>7662955</v>
      </c>
      <c r="L25" s="219">
        <f t="shared" si="4"/>
        <v>3849991</v>
      </c>
      <c r="M25" s="219">
        <f t="shared" si="4"/>
        <v>1419639</v>
      </c>
      <c r="N25" s="219">
        <f t="shared" si="4"/>
        <v>12932585</v>
      </c>
      <c r="O25" s="219">
        <f t="shared" si="4"/>
        <v>6542180</v>
      </c>
      <c r="P25" s="219">
        <f t="shared" si="4"/>
        <v>5081366</v>
      </c>
      <c r="Q25" s="219">
        <f t="shared" si="4"/>
        <v>5599896</v>
      </c>
      <c r="R25" s="219">
        <f t="shared" si="4"/>
        <v>17223442</v>
      </c>
      <c r="S25" s="219">
        <f t="shared" si="4"/>
        <v>8312497</v>
      </c>
      <c r="T25" s="219">
        <f t="shared" si="4"/>
        <v>6196227</v>
      </c>
      <c r="U25" s="219">
        <f t="shared" si="4"/>
        <v>14338287</v>
      </c>
      <c r="V25" s="219">
        <f t="shared" si="4"/>
        <v>28847011</v>
      </c>
      <c r="W25" s="219">
        <f t="shared" si="4"/>
        <v>64306757</v>
      </c>
      <c r="X25" s="219">
        <f t="shared" si="4"/>
        <v>129612151</v>
      </c>
      <c r="Y25" s="219">
        <f t="shared" si="4"/>
        <v>-65305394</v>
      </c>
      <c r="Z25" s="231">
        <f>+IF(X25&lt;&gt;0,+(Y25/X25)*100,0)</f>
        <v>-50.38524050110086</v>
      </c>
      <c r="AA25" s="232">
        <f>+AA5+AA9+AA15+AA19+AA24</f>
        <v>129612150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28287606</v>
      </c>
      <c r="D28" s="155"/>
      <c r="E28" s="156">
        <v>63997150</v>
      </c>
      <c r="F28" s="60">
        <v>63997150</v>
      </c>
      <c r="G28" s="60"/>
      <c r="H28" s="60">
        <v>1297124</v>
      </c>
      <c r="I28" s="60">
        <v>1873067</v>
      </c>
      <c r="J28" s="60">
        <v>3170191</v>
      </c>
      <c r="K28" s="60">
        <v>4252258</v>
      </c>
      <c r="L28" s="60">
        <v>3547051</v>
      </c>
      <c r="M28" s="60">
        <v>1344139</v>
      </c>
      <c r="N28" s="60">
        <v>9143448</v>
      </c>
      <c r="O28" s="60">
        <v>2162689</v>
      </c>
      <c r="P28" s="60">
        <v>3399915</v>
      </c>
      <c r="Q28" s="60">
        <v>3952795</v>
      </c>
      <c r="R28" s="60">
        <v>9515399</v>
      </c>
      <c r="S28" s="60">
        <v>4763294</v>
      </c>
      <c r="T28" s="60">
        <v>1147861</v>
      </c>
      <c r="U28" s="60">
        <v>5830323</v>
      </c>
      <c r="V28" s="60">
        <v>11741478</v>
      </c>
      <c r="W28" s="60">
        <v>33570516</v>
      </c>
      <c r="X28" s="60">
        <v>63997151</v>
      </c>
      <c r="Y28" s="60">
        <v>-30426635</v>
      </c>
      <c r="Z28" s="140">
        <v>-47.54</v>
      </c>
      <c r="AA28" s="155">
        <v>63997150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>
        <v>50000</v>
      </c>
      <c r="F30" s="159">
        <v>50000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50000</v>
      </c>
      <c r="Y30" s="159">
        <v>-50000</v>
      </c>
      <c r="Z30" s="141">
        <v>-100</v>
      </c>
      <c r="AA30" s="225">
        <v>50000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28287606</v>
      </c>
      <c r="D32" s="210">
        <f>SUM(D28:D31)</f>
        <v>0</v>
      </c>
      <c r="E32" s="211">
        <f t="shared" si="5"/>
        <v>64047150</v>
      </c>
      <c r="F32" s="77">
        <f t="shared" si="5"/>
        <v>64047150</v>
      </c>
      <c r="G32" s="77">
        <f t="shared" si="5"/>
        <v>0</v>
      </c>
      <c r="H32" s="77">
        <f t="shared" si="5"/>
        <v>1297124</v>
      </c>
      <c r="I32" s="77">
        <f t="shared" si="5"/>
        <v>1873067</v>
      </c>
      <c r="J32" s="77">
        <f t="shared" si="5"/>
        <v>3170191</v>
      </c>
      <c r="K32" s="77">
        <f t="shared" si="5"/>
        <v>4252258</v>
      </c>
      <c r="L32" s="77">
        <f t="shared" si="5"/>
        <v>3547051</v>
      </c>
      <c r="M32" s="77">
        <f t="shared" si="5"/>
        <v>1344139</v>
      </c>
      <c r="N32" s="77">
        <f t="shared" si="5"/>
        <v>9143448</v>
      </c>
      <c r="O32" s="77">
        <f t="shared" si="5"/>
        <v>2162689</v>
      </c>
      <c r="P32" s="77">
        <f t="shared" si="5"/>
        <v>3399915</v>
      </c>
      <c r="Q32" s="77">
        <f t="shared" si="5"/>
        <v>3952795</v>
      </c>
      <c r="R32" s="77">
        <f t="shared" si="5"/>
        <v>9515399</v>
      </c>
      <c r="S32" s="77">
        <f t="shared" si="5"/>
        <v>4763294</v>
      </c>
      <c r="T32" s="77">
        <f t="shared" si="5"/>
        <v>1147861</v>
      </c>
      <c r="U32" s="77">
        <f t="shared" si="5"/>
        <v>5830323</v>
      </c>
      <c r="V32" s="77">
        <f t="shared" si="5"/>
        <v>11741478</v>
      </c>
      <c r="W32" s="77">
        <f t="shared" si="5"/>
        <v>33570516</v>
      </c>
      <c r="X32" s="77">
        <f t="shared" si="5"/>
        <v>64047151</v>
      </c>
      <c r="Y32" s="77">
        <f t="shared" si="5"/>
        <v>-30476635</v>
      </c>
      <c r="Z32" s="212">
        <f>+IF(X32&lt;&gt;0,+(Y32/X32)*100,0)</f>
        <v>-47.584684914400015</v>
      </c>
      <c r="AA32" s="79">
        <f>SUM(AA28:AA31)</f>
        <v>64047150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19586974</v>
      </c>
      <c r="D35" s="155"/>
      <c r="E35" s="156">
        <v>65565000</v>
      </c>
      <c r="F35" s="60">
        <v>65565000</v>
      </c>
      <c r="G35" s="60"/>
      <c r="H35" s="60">
        <v>1226930</v>
      </c>
      <c r="I35" s="60">
        <v>906598</v>
      </c>
      <c r="J35" s="60">
        <v>2133528</v>
      </c>
      <c r="K35" s="60">
        <v>3410697</v>
      </c>
      <c r="L35" s="60">
        <v>302940</v>
      </c>
      <c r="M35" s="60">
        <v>75500</v>
      </c>
      <c r="N35" s="60">
        <v>3789137</v>
      </c>
      <c r="O35" s="60">
        <v>4379491</v>
      </c>
      <c r="P35" s="60">
        <v>1681451</v>
      </c>
      <c r="Q35" s="60">
        <v>1647101</v>
      </c>
      <c r="R35" s="60">
        <v>7708043</v>
      </c>
      <c r="S35" s="60">
        <v>3549204</v>
      </c>
      <c r="T35" s="60">
        <v>5048366</v>
      </c>
      <c r="U35" s="60">
        <v>8507964</v>
      </c>
      <c r="V35" s="60">
        <v>17105534</v>
      </c>
      <c r="W35" s="60">
        <v>30736242</v>
      </c>
      <c r="X35" s="60">
        <v>65565000</v>
      </c>
      <c r="Y35" s="60">
        <v>-34828758</v>
      </c>
      <c r="Z35" s="140">
        <v>-53.12</v>
      </c>
      <c r="AA35" s="62">
        <v>65565000</v>
      </c>
    </row>
    <row r="36" spans="1:27" ht="12.75">
      <c r="A36" s="238" t="s">
        <v>139</v>
      </c>
      <c r="B36" s="149"/>
      <c r="C36" s="222">
        <f aca="true" t="shared" si="6" ref="C36:Y36">SUM(C32:C35)</f>
        <v>47874580</v>
      </c>
      <c r="D36" s="222">
        <f>SUM(D32:D35)</f>
        <v>0</v>
      </c>
      <c r="E36" s="218">
        <f t="shared" si="6"/>
        <v>129612150</v>
      </c>
      <c r="F36" s="220">
        <f t="shared" si="6"/>
        <v>129612150</v>
      </c>
      <c r="G36" s="220">
        <f t="shared" si="6"/>
        <v>0</v>
      </c>
      <c r="H36" s="220">
        <f t="shared" si="6"/>
        <v>2524054</v>
      </c>
      <c r="I36" s="220">
        <f t="shared" si="6"/>
        <v>2779665</v>
      </c>
      <c r="J36" s="220">
        <f t="shared" si="6"/>
        <v>5303719</v>
      </c>
      <c r="K36" s="220">
        <f t="shared" si="6"/>
        <v>7662955</v>
      </c>
      <c r="L36" s="220">
        <f t="shared" si="6"/>
        <v>3849991</v>
      </c>
      <c r="M36" s="220">
        <f t="shared" si="6"/>
        <v>1419639</v>
      </c>
      <c r="N36" s="220">
        <f t="shared" si="6"/>
        <v>12932585</v>
      </c>
      <c r="O36" s="220">
        <f t="shared" si="6"/>
        <v>6542180</v>
      </c>
      <c r="P36" s="220">
        <f t="shared" si="6"/>
        <v>5081366</v>
      </c>
      <c r="Q36" s="220">
        <f t="shared" si="6"/>
        <v>5599896</v>
      </c>
      <c r="R36" s="220">
        <f t="shared" si="6"/>
        <v>17223442</v>
      </c>
      <c r="S36" s="220">
        <f t="shared" si="6"/>
        <v>8312498</v>
      </c>
      <c r="T36" s="220">
        <f t="shared" si="6"/>
        <v>6196227</v>
      </c>
      <c r="U36" s="220">
        <f t="shared" si="6"/>
        <v>14338287</v>
      </c>
      <c r="V36" s="220">
        <f t="shared" si="6"/>
        <v>28847012</v>
      </c>
      <c r="W36" s="220">
        <f t="shared" si="6"/>
        <v>64306758</v>
      </c>
      <c r="X36" s="220">
        <f t="shared" si="6"/>
        <v>129612151</v>
      </c>
      <c r="Y36" s="220">
        <f t="shared" si="6"/>
        <v>-65305393</v>
      </c>
      <c r="Z36" s="221">
        <f>+IF(X36&lt;&gt;0,+(Y36/X36)*100,0)</f>
        <v>-50.385239729568255</v>
      </c>
      <c r="AA36" s="239">
        <f>SUM(AA32:AA35)</f>
        <v>129612150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11454586</v>
      </c>
      <c r="D6" s="155"/>
      <c r="E6" s="59">
        <v>9300000</v>
      </c>
      <c r="F6" s="60"/>
      <c r="G6" s="60">
        <v>1827990</v>
      </c>
      <c r="H6" s="60">
        <v>4632530</v>
      </c>
      <c r="I6" s="60">
        <v>5416730</v>
      </c>
      <c r="J6" s="60">
        <v>5416730</v>
      </c>
      <c r="K6" s="60">
        <v>6541752</v>
      </c>
      <c r="L6" s="60">
        <v>40122456</v>
      </c>
      <c r="M6" s="60">
        <v>9609079</v>
      </c>
      <c r="N6" s="60">
        <v>9609079</v>
      </c>
      <c r="O6" s="60">
        <v>10773312</v>
      </c>
      <c r="P6" s="60">
        <v>9234619</v>
      </c>
      <c r="Q6" s="60">
        <v>23924291</v>
      </c>
      <c r="R6" s="60">
        <v>23924291</v>
      </c>
      <c r="S6" s="60">
        <v>22458201</v>
      </c>
      <c r="T6" s="60">
        <v>25376421</v>
      </c>
      <c r="U6" s="60">
        <v>1722714</v>
      </c>
      <c r="V6" s="60">
        <v>1722714</v>
      </c>
      <c r="W6" s="60">
        <v>1722714</v>
      </c>
      <c r="X6" s="60"/>
      <c r="Y6" s="60">
        <v>1722714</v>
      </c>
      <c r="Z6" s="140"/>
      <c r="AA6" s="62"/>
    </row>
    <row r="7" spans="1:27" ht="12.75">
      <c r="A7" s="249" t="s">
        <v>144</v>
      </c>
      <c r="B7" s="182"/>
      <c r="C7" s="155">
        <v>182352429</v>
      </c>
      <c r="D7" s="155"/>
      <c r="E7" s="59">
        <v>90000000</v>
      </c>
      <c r="F7" s="60">
        <v>99300000</v>
      </c>
      <c r="G7" s="60">
        <v>284901795</v>
      </c>
      <c r="H7" s="60">
        <v>271451998</v>
      </c>
      <c r="I7" s="60">
        <v>254449845</v>
      </c>
      <c r="J7" s="60">
        <v>254449845</v>
      </c>
      <c r="K7" s="60">
        <v>231319191</v>
      </c>
      <c r="L7" s="60">
        <v>221518199</v>
      </c>
      <c r="M7" s="60">
        <v>246206569</v>
      </c>
      <c r="N7" s="60">
        <v>246206569</v>
      </c>
      <c r="O7" s="60">
        <v>231201568</v>
      </c>
      <c r="P7" s="60">
        <v>215170339</v>
      </c>
      <c r="Q7" s="60">
        <v>291554345</v>
      </c>
      <c r="R7" s="60">
        <v>291554345</v>
      </c>
      <c r="S7" s="60">
        <v>275414390</v>
      </c>
      <c r="T7" s="60">
        <v>260116458</v>
      </c>
      <c r="U7" s="60">
        <v>254713758</v>
      </c>
      <c r="V7" s="60">
        <v>254713758</v>
      </c>
      <c r="W7" s="60">
        <v>254713758</v>
      </c>
      <c r="X7" s="60">
        <v>99300000</v>
      </c>
      <c r="Y7" s="60">
        <v>155413758</v>
      </c>
      <c r="Z7" s="140">
        <v>156.51</v>
      </c>
      <c r="AA7" s="62">
        <v>99300000</v>
      </c>
    </row>
    <row r="8" spans="1:27" ht="12.75">
      <c r="A8" s="249" t="s">
        <v>145</v>
      </c>
      <c r="B8" s="182"/>
      <c r="C8" s="155">
        <v>37353402</v>
      </c>
      <c r="D8" s="155"/>
      <c r="E8" s="59">
        <v>78628606</v>
      </c>
      <c r="F8" s="60">
        <v>78628606</v>
      </c>
      <c r="G8" s="60">
        <v>5803431</v>
      </c>
      <c r="H8" s="60">
        <v>12951777</v>
      </c>
      <c r="I8" s="60">
        <v>15158885</v>
      </c>
      <c r="J8" s="60">
        <v>15158885</v>
      </c>
      <c r="K8" s="60">
        <v>133469801</v>
      </c>
      <c r="L8" s="60">
        <v>28889344</v>
      </c>
      <c r="M8" s="60">
        <v>-21537785</v>
      </c>
      <c r="N8" s="60">
        <v>-21537785</v>
      </c>
      <c r="O8" s="60">
        <v>-13644140</v>
      </c>
      <c r="P8" s="60">
        <v>61103709</v>
      </c>
      <c r="Q8" s="60">
        <v>60659902</v>
      </c>
      <c r="R8" s="60">
        <v>60659902</v>
      </c>
      <c r="S8" s="60">
        <v>58929675</v>
      </c>
      <c r="T8" s="60">
        <v>8625899</v>
      </c>
      <c r="U8" s="60">
        <v>13233514</v>
      </c>
      <c r="V8" s="60">
        <v>13233514</v>
      </c>
      <c r="W8" s="60">
        <v>13233514</v>
      </c>
      <c r="X8" s="60">
        <v>78628606</v>
      </c>
      <c r="Y8" s="60">
        <v>-65395092</v>
      </c>
      <c r="Z8" s="140">
        <v>-83.17</v>
      </c>
      <c r="AA8" s="62">
        <v>78628606</v>
      </c>
    </row>
    <row r="9" spans="1:27" ht="12.75">
      <c r="A9" s="249" t="s">
        <v>146</v>
      </c>
      <c r="B9" s="182"/>
      <c r="C9" s="155">
        <v>85293302</v>
      </c>
      <c r="D9" s="155"/>
      <c r="E9" s="59">
        <v>29642404</v>
      </c>
      <c r="F9" s="60">
        <v>29642404</v>
      </c>
      <c r="G9" s="60"/>
      <c r="H9" s="60">
        <v>-14005</v>
      </c>
      <c r="I9" s="60">
        <v>-16450</v>
      </c>
      <c r="J9" s="60">
        <v>-16450</v>
      </c>
      <c r="K9" s="60">
        <v>-23885</v>
      </c>
      <c r="L9" s="60">
        <v>-29255</v>
      </c>
      <c r="M9" s="60">
        <v>-34625</v>
      </c>
      <c r="N9" s="60">
        <v>-34625</v>
      </c>
      <c r="O9" s="60">
        <v>-30576</v>
      </c>
      <c r="P9" s="60">
        <v>7160478</v>
      </c>
      <c r="Q9" s="60">
        <v>7155408</v>
      </c>
      <c r="R9" s="60">
        <v>7155408</v>
      </c>
      <c r="S9" s="60">
        <v>7145415</v>
      </c>
      <c r="T9" s="60">
        <v>-55779</v>
      </c>
      <c r="U9" s="60">
        <v>-55735</v>
      </c>
      <c r="V9" s="60">
        <v>-55735</v>
      </c>
      <c r="W9" s="60">
        <v>-55735</v>
      </c>
      <c r="X9" s="60">
        <v>29642404</v>
      </c>
      <c r="Y9" s="60">
        <v>-29698139</v>
      </c>
      <c r="Z9" s="140">
        <v>-100.19</v>
      </c>
      <c r="AA9" s="62">
        <v>29642404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>
        <v>-550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1500975</v>
      </c>
      <c r="D11" s="155"/>
      <c r="E11" s="59">
        <v>405000</v>
      </c>
      <c r="F11" s="60">
        <v>405000</v>
      </c>
      <c r="G11" s="60"/>
      <c r="H11" s="60">
        <v>65558</v>
      </c>
      <c r="I11" s="60">
        <v>-241336</v>
      </c>
      <c r="J11" s="60">
        <v>-241336</v>
      </c>
      <c r="K11" s="60">
        <v>-210489</v>
      </c>
      <c r="L11" s="60">
        <v>-238591</v>
      </c>
      <c r="M11" s="60">
        <v>215254</v>
      </c>
      <c r="N11" s="60">
        <v>215254</v>
      </c>
      <c r="O11" s="60">
        <v>185829</v>
      </c>
      <c r="P11" s="60">
        <v>1521325</v>
      </c>
      <c r="Q11" s="60">
        <v>1736630</v>
      </c>
      <c r="R11" s="60">
        <v>1736630</v>
      </c>
      <c r="S11" s="60">
        <v>1846985</v>
      </c>
      <c r="T11" s="60">
        <v>735599</v>
      </c>
      <c r="U11" s="60">
        <v>514639</v>
      </c>
      <c r="V11" s="60">
        <v>514639</v>
      </c>
      <c r="W11" s="60">
        <v>514639</v>
      </c>
      <c r="X11" s="60">
        <v>405000</v>
      </c>
      <c r="Y11" s="60">
        <v>109639</v>
      </c>
      <c r="Z11" s="140">
        <v>27.07</v>
      </c>
      <c r="AA11" s="62">
        <v>405000</v>
      </c>
    </row>
    <row r="12" spans="1:27" ht="12.75">
      <c r="A12" s="250" t="s">
        <v>56</v>
      </c>
      <c r="B12" s="251"/>
      <c r="C12" s="168">
        <f aca="true" t="shared" si="0" ref="C12:Y12">SUM(C6:C11)</f>
        <v>317954694</v>
      </c>
      <c r="D12" s="168">
        <f>SUM(D6:D11)</f>
        <v>0</v>
      </c>
      <c r="E12" s="72">
        <f t="shared" si="0"/>
        <v>207976010</v>
      </c>
      <c r="F12" s="73">
        <f t="shared" si="0"/>
        <v>207976010</v>
      </c>
      <c r="G12" s="73">
        <f t="shared" si="0"/>
        <v>292532666</v>
      </c>
      <c r="H12" s="73">
        <f t="shared" si="0"/>
        <v>289087858</v>
      </c>
      <c r="I12" s="73">
        <f t="shared" si="0"/>
        <v>274767674</v>
      </c>
      <c r="J12" s="73">
        <f t="shared" si="0"/>
        <v>274767674</v>
      </c>
      <c r="K12" s="73">
        <f t="shared" si="0"/>
        <v>371096370</v>
      </c>
      <c r="L12" s="73">
        <f t="shared" si="0"/>
        <v>290262153</v>
      </c>
      <c r="M12" s="73">
        <f t="shared" si="0"/>
        <v>234458492</v>
      </c>
      <c r="N12" s="73">
        <f t="shared" si="0"/>
        <v>234458492</v>
      </c>
      <c r="O12" s="73">
        <f t="shared" si="0"/>
        <v>228485993</v>
      </c>
      <c r="P12" s="73">
        <f t="shared" si="0"/>
        <v>294190470</v>
      </c>
      <c r="Q12" s="73">
        <f t="shared" si="0"/>
        <v>385030576</v>
      </c>
      <c r="R12" s="73">
        <f t="shared" si="0"/>
        <v>385030576</v>
      </c>
      <c r="S12" s="73">
        <f t="shared" si="0"/>
        <v>365794666</v>
      </c>
      <c r="T12" s="73">
        <f t="shared" si="0"/>
        <v>294798598</v>
      </c>
      <c r="U12" s="73">
        <f t="shared" si="0"/>
        <v>270128890</v>
      </c>
      <c r="V12" s="73">
        <f t="shared" si="0"/>
        <v>270128890</v>
      </c>
      <c r="W12" s="73">
        <f t="shared" si="0"/>
        <v>270128890</v>
      </c>
      <c r="X12" s="73">
        <f t="shared" si="0"/>
        <v>207976010</v>
      </c>
      <c r="Y12" s="73">
        <f t="shared" si="0"/>
        <v>62152880</v>
      </c>
      <c r="Z12" s="170">
        <f>+IF(X12&lt;&gt;0,+(Y12/X12)*100,0)</f>
        <v>29.884639098519106</v>
      </c>
      <c r="AA12" s="74">
        <f>SUM(AA6:AA11)</f>
        <v>207976010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517298229</v>
      </c>
      <c r="D19" s="155"/>
      <c r="E19" s="59">
        <v>620517830</v>
      </c>
      <c r="F19" s="60">
        <v>620517830</v>
      </c>
      <c r="G19" s="60"/>
      <c r="H19" s="60"/>
      <c r="I19" s="60"/>
      <c r="J19" s="60"/>
      <c r="K19" s="60"/>
      <c r="L19" s="60"/>
      <c r="M19" s="60"/>
      <c r="N19" s="60"/>
      <c r="O19" s="60"/>
      <c r="P19" s="60">
        <v>517483083</v>
      </c>
      <c r="Q19" s="60">
        <v>517483083</v>
      </c>
      <c r="R19" s="60">
        <v>517483083</v>
      </c>
      <c r="S19" s="60">
        <v>517483083</v>
      </c>
      <c r="T19" s="60"/>
      <c r="U19" s="60"/>
      <c r="V19" s="60"/>
      <c r="W19" s="60"/>
      <c r="X19" s="60">
        <v>620517830</v>
      </c>
      <c r="Y19" s="60">
        <v>-620517830</v>
      </c>
      <c r="Z19" s="140">
        <v>-100</v>
      </c>
      <c r="AA19" s="62">
        <v>620517830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184850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517483079</v>
      </c>
      <c r="D24" s="168">
        <f>SUM(D15:D23)</f>
        <v>0</v>
      </c>
      <c r="E24" s="76">
        <f t="shared" si="1"/>
        <v>620517830</v>
      </c>
      <c r="F24" s="77">
        <f t="shared" si="1"/>
        <v>620517830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517483083</v>
      </c>
      <c r="Q24" s="77">
        <f t="shared" si="1"/>
        <v>517483083</v>
      </c>
      <c r="R24" s="77">
        <f t="shared" si="1"/>
        <v>517483083</v>
      </c>
      <c r="S24" s="77">
        <f t="shared" si="1"/>
        <v>517483083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620517830</v>
      </c>
      <c r="Y24" s="77">
        <f t="shared" si="1"/>
        <v>-620517830</v>
      </c>
      <c r="Z24" s="212">
        <f>+IF(X24&lt;&gt;0,+(Y24/X24)*100,0)</f>
        <v>-100</v>
      </c>
      <c r="AA24" s="79">
        <f>SUM(AA15:AA23)</f>
        <v>620517830</v>
      </c>
    </row>
    <row r="25" spans="1:27" ht="12.75">
      <c r="A25" s="250" t="s">
        <v>159</v>
      </c>
      <c r="B25" s="251"/>
      <c r="C25" s="168">
        <f aca="true" t="shared" si="2" ref="C25:Y25">+C12+C24</f>
        <v>835437773</v>
      </c>
      <c r="D25" s="168">
        <f>+D12+D24</f>
        <v>0</v>
      </c>
      <c r="E25" s="72">
        <f t="shared" si="2"/>
        <v>828493840</v>
      </c>
      <c r="F25" s="73">
        <f t="shared" si="2"/>
        <v>828493840</v>
      </c>
      <c r="G25" s="73">
        <f t="shared" si="2"/>
        <v>292532666</v>
      </c>
      <c r="H25" s="73">
        <f t="shared" si="2"/>
        <v>289087858</v>
      </c>
      <c r="I25" s="73">
        <f t="shared" si="2"/>
        <v>274767674</v>
      </c>
      <c r="J25" s="73">
        <f t="shared" si="2"/>
        <v>274767674</v>
      </c>
      <c r="K25" s="73">
        <f t="shared" si="2"/>
        <v>371096370</v>
      </c>
      <c r="L25" s="73">
        <f t="shared" si="2"/>
        <v>290262153</v>
      </c>
      <c r="M25" s="73">
        <f t="shared" si="2"/>
        <v>234458492</v>
      </c>
      <c r="N25" s="73">
        <f t="shared" si="2"/>
        <v>234458492</v>
      </c>
      <c r="O25" s="73">
        <f t="shared" si="2"/>
        <v>228485993</v>
      </c>
      <c r="P25" s="73">
        <f t="shared" si="2"/>
        <v>811673553</v>
      </c>
      <c r="Q25" s="73">
        <f t="shared" si="2"/>
        <v>902513659</v>
      </c>
      <c r="R25" s="73">
        <f t="shared" si="2"/>
        <v>902513659</v>
      </c>
      <c r="S25" s="73">
        <f t="shared" si="2"/>
        <v>883277749</v>
      </c>
      <c r="T25" s="73">
        <f t="shared" si="2"/>
        <v>294798598</v>
      </c>
      <c r="U25" s="73">
        <f t="shared" si="2"/>
        <v>270128890</v>
      </c>
      <c r="V25" s="73">
        <f t="shared" si="2"/>
        <v>270128890</v>
      </c>
      <c r="W25" s="73">
        <f t="shared" si="2"/>
        <v>270128890</v>
      </c>
      <c r="X25" s="73">
        <f t="shared" si="2"/>
        <v>828493840</v>
      </c>
      <c r="Y25" s="73">
        <f t="shared" si="2"/>
        <v>-558364950</v>
      </c>
      <c r="Z25" s="170">
        <f>+IF(X25&lt;&gt;0,+(Y25/X25)*100,0)</f>
        <v>-67.39518425387448</v>
      </c>
      <c r="AA25" s="74">
        <f>+AA12+AA24</f>
        <v>828493840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72339</v>
      </c>
      <c r="D30" s="155"/>
      <c r="E30" s="59">
        <v>544500</v>
      </c>
      <c r="F30" s="60">
        <v>544500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544500</v>
      </c>
      <c r="Y30" s="60">
        <v>-544500</v>
      </c>
      <c r="Z30" s="140">
        <v>-100</v>
      </c>
      <c r="AA30" s="62">
        <v>544500</v>
      </c>
    </row>
    <row r="31" spans="1:27" ht="12.75">
      <c r="A31" s="249" t="s">
        <v>163</v>
      </c>
      <c r="B31" s="182"/>
      <c r="C31" s="155">
        <v>1768636</v>
      </c>
      <c r="D31" s="155"/>
      <c r="E31" s="59">
        <v>605000</v>
      </c>
      <c r="F31" s="60">
        <v>605000</v>
      </c>
      <c r="G31" s="60">
        <v>4000</v>
      </c>
      <c r="H31" s="60">
        <v>10000</v>
      </c>
      <c r="I31" s="60">
        <v>10800</v>
      </c>
      <c r="J31" s="60">
        <v>10800</v>
      </c>
      <c r="K31" s="60">
        <v>18000</v>
      </c>
      <c r="L31" s="60">
        <v>20800</v>
      </c>
      <c r="M31" s="60">
        <v>-22400</v>
      </c>
      <c r="N31" s="60">
        <v>-22400</v>
      </c>
      <c r="O31" s="60">
        <v>-28000</v>
      </c>
      <c r="P31" s="60">
        <v>-1801036</v>
      </c>
      <c r="Q31" s="60">
        <v>-1804236</v>
      </c>
      <c r="R31" s="60">
        <v>-1804236</v>
      </c>
      <c r="S31" s="60">
        <v>-1806636</v>
      </c>
      <c r="T31" s="60">
        <v>-52000</v>
      </c>
      <c r="U31" s="60">
        <v>54400</v>
      </c>
      <c r="V31" s="60">
        <v>54400</v>
      </c>
      <c r="W31" s="60">
        <v>54400</v>
      </c>
      <c r="X31" s="60">
        <v>605000</v>
      </c>
      <c r="Y31" s="60">
        <v>-550600</v>
      </c>
      <c r="Z31" s="140">
        <v>-91.01</v>
      </c>
      <c r="AA31" s="62">
        <v>605000</v>
      </c>
    </row>
    <row r="32" spans="1:27" ht="12.75">
      <c r="A32" s="249" t="s">
        <v>164</v>
      </c>
      <c r="B32" s="182"/>
      <c r="C32" s="155">
        <v>85649497</v>
      </c>
      <c r="D32" s="155"/>
      <c r="E32" s="59">
        <v>38000000</v>
      </c>
      <c r="F32" s="60">
        <v>38000000</v>
      </c>
      <c r="G32" s="60">
        <v>13248721</v>
      </c>
      <c r="H32" s="60">
        <v>13039701</v>
      </c>
      <c r="I32" s="60">
        <v>6988792</v>
      </c>
      <c r="J32" s="60">
        <v>6988792</v>
      </c>
      <c r="K32" s="60">
        <v>-1225639</v>
      </c>
      <c r="L32" s="60">
        <v>-5425080</v>
      </c>
      <c r="M32" s="60">
        <v>1698612</v>
      </c>
      <c r="N32" s="60">
        <v>1698612</v>
      </c>
      <c r="O32" s="60">
        <v>50124321</v>
      </c>
      <c r="P32" s="60">
        <v>-19576597</v>
      </c>
      <c r="Q32" s="60">
        <v>-20241716</v>
      </c>
      <c r="R32" s="60">
        <v>-20241716</v>
      </c>
      <c r="S32" s="60">
        <v>-17763727</v>
      </c>
      <c r="T32" s="60">
        <v>9090134</v>
      </c>
      <c r="U32" s="60">
        <v>-29003435</v>
      </c>
      <c r="V32" s="60">
        <v>-29003435</v>
      </c>
      <c r="W32" s="60">
        <v>-29003435</v>
      </c>
      <c r="X32" s="60">
        <v>38000000</v>
      </c>
      <c r="Y32" s="60">
        <v>-67003435</v>
      </c>
      <c r="Z32" s="140">
        <v>-176.32</v>
      </c>
      <c r="AA32" s="62">
        <v>38000000</v>
      </c>
    </row>
    <row r="33" spans="1:27" ht="12.75">
      <c r="A33" s="249" t="s">
        <v>165</v>
      </c>
      <c r="B33" s="182"/>
      <c r="C33" s="155">
        <v>5521360</v>
      </c>
      <c r="D33" s="155"/>
      <c r="E33" s="59"/>
      <c r="F33" s="60"/>
      <c r="G33" s="60">
        <v>-722016</v>
      </c>
      <c r="H33" s="60">
        <v>-190561</v>
      </c>
      <c r="I33" s="60">
        <v>-240381</v>
      </c>
      <c r="J33" s="60">
        <v>-240381</v>
      </c>
      <c r="K33" s="60">
        <v>-367252</v>
      </c>
      <c r="L33" s="60">
        <v>-476653</v>
      </c>
      <c r="M33" s="60">
        <v>767964</v>
      </c>
      <c r="N33" s="60">
        <v>767964</v>
      </c>
      <c r="O33" s="60">
        <v>1000243</v>
      </c>
      <c r="P33" s="60">
        <v>-5862575</v>
      </c>
      <c r="Q33" s="60">
        <v>-5781939</v>
      </c>
      <c r="R33" s="60">
        <v>-5781939</v>
      </c>
      <c r="S33" s="60">
        <v>-5580320</v>
      </c>
      <c r="T33" s="60">
        <v>1466481</v>
      </c>
      <c r="U33" s="60">
        <v>-1430487</v>
      </c>
      <c r="V33" s="60">
        <v>-1430487</v>
      </c>
      <c r="W33" s="60">
        <v>-1430487</v>
      </c>
      <c r="X33" s="60"/>
      <c r="Y33" s="60">
        <v>-1430487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93011832</v>
      </c>
      <c r="D34" s="168">
        <f>SUM(D29:D33)</f>
        <v>0</v>
      </c>
      <c r="E34" s="72">
        <f t="shared" si="3"/>
        <v>39149500</v>
      </c>
      <c r="F34" s="73">
        <f t="shared" si="3"/>
        <v>39149500</v>
      </c>
      <c r="G34" s="73">
        <f t="shared" si="3"/>
        <v>12530705</v>
      </c>
      <c r="H34" s="73">
        <f t="shared" si="3"/>
        <v>12859140</v>
      </c>
      <c r="I34" s="73">
        <f t="shared" si="3"/>
        <v>6759211</v>
      </c>
      <c r="J34" s="73">
        <f t="shared" si="3"/>
        <v>6759211</v>
      </c>
      <c r="K34" s="73">
        <f t="shared" si="3"/>
        <v>-1574891</v>
      </c>
      <c r="L34" s="73">
        <f t="shared" si="3"/>
        <v>-5880933</v>
      </c>
      <c r="M34" s="73">
        <f t="shared" si="3"/>
        <v>2444176</v>
      </c>
      <c r="N34" s="73">
        <f t="shared" si="3"/>
        <v>2444176</v>
      </c>
      <c r="O34" s="73">
        <f t="shared" si="3"/>
        <v>51096564</v>
      </c>
      <c r="P34" s="73">
        <f t="shared" si="3"/>
        <v>-27240208</v>
      </c>
      <c r="Q34" s="73">
        <f t="shared" si="3"/>
        <v>-27827891</v>
      </c>
      <c r="R34" s="73">
        <f t="shared" si="3"/>
        <v>-27827891</v>
      </c>
      <c r="S34" s="73">
        <f t="shared" si="3"/>
        <v>-25150683</v>
      </c>
      <c r="T34" s="73">
        <f t="shared" si="3"/>
        <v>10504615</v>
      </c>
      <c r="U34" s="73">
        <f t="shared" si="3"/>
        <v>-30379522</v>
      </c>
      <c r="V34" s="73">
        <f t="shared" si="3"/>
        <v>-30379522</v>
      </c>
      <c r="W34" s="73">
        <f t="shared" si="3"/>
        <v>-30379522</v>
      </c>
      <c r="X34" s="73">
        <f t="shared" si="3"/>
        <v>39149500</v>
      </c>
      <c r="Y34" s="73">
        <f t="shared" si="3"/>
        <v>-69529022</v>
      </c>
      <c r="Z34" s="170">
        <f>+IF(X34&lt;&gt;0,+(Y34/X34)*100,0)</f>
        <v>-177.59874838759114</v>
      </c>
      <c r="AA34" s="74">
        <f>SUM(AA29:AA33)</f>
        <v>39149500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375000</v>
      </c>
      <c r="F37" s="60">
        <v>375000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375000</v>
      </c>
      <c r="Y37" s="60">
        <v>-375000</v>
      </c>
      <c r="Z37" s="140">
        <v>-100</v>
      </c>
      <c r="AA37" s="62">
        <v>375000</v>
      </c>
    </row>
    <row r="38" spans="1:27" ht="12.75">
      <c r="A38" s="249" t="s">
        <v>165</v>
      </c>
      <c r="B38" s="182"/>
      <c r="C38" s="155">
        <v>12942913</v>
      </c>
      <c r="D38" s="155"/>
      <c r="E38" s="59">
        <v>1661000</v>
      </c>
      <c r="F38" s="60">
        <v>1661000</v>
      </c>
      <c r="G38" s="60">
        <v>4000</v>
      </c>
      <c r="H38" s="60">
        <v>10000</v>
      </c>
      <c r="I38" s="60">
        <v>10800</v>
      </c>
      <c r="J38" s="60">
        <v>10800</v>
      </c>
      <c r="K38" s="60">
        <v>18000</v>
      </c>
      <c r="L38" s="60">
        <v>20800</v>
      </c>
      <c r="M38" s="60">
        <v>-22400</v>
      </c>
      <c r="N38" s="60">
        <v>-22400</v>
      </c>
      <c r="O38" s="60"/>
      <c r="P38" s="60">
        <v>-14743949</v>
      </c>
      <c r="Q38" s="60">
        <v>-14747149</v>
      </c>
      <c r="R38" s="60">
        <v>-14747149</v>
      </c>
      <c r="S38" s="60">
        <v>-14747149</v>
      </c>
      <c r="T38" s="60"/>
      <c r="U38" s="60"/>
      <c r="V38" s="60"/>
      <c r="W38" s="60"/>
      <c r="X38" s="60">
        <v>1661000</v>
      </c>
      <c r="Y38" s="60">
        <v>-1661000</v>
      </c>
      <c r="Z38" s="140">
        <v>-100</v>
      </c>
      <c r="AA38" s="62">
        <v>1661000</v>
      </c>
    </row>
    <row r="39" spans="1:27" ht="12.75">
      <c r="A39" s="250" t="s">
        <v>59</v>
      </c>
      <c r="B39" s="253"/>
      <c r="C39" s="168">
        <f aca="true" t="shared" si="4" ref="C39:Y39">SUM(C37:C38)</f>
        <v>12942913</v>
      </c>
      <c r="D39" s="168">
        <f>SUM(D37:D38)</f>
        <v>0</v>
      </c>
      <c r="E39" s="76">
        <f t="shared" si="4"/>
        <v>2036000</v>
      </c>
      <c r="F39" s="77">
        <f t="shared" si="4"/>
        <v>2036000</v>
      </c>
      <c r="G39" s="77">
        <f t="shared" si="4"/>
        <v>4000</v>
      </c>
      <c r="H39" s="77">
        <f t="shared" si="4"/>
        <v>10000</v>
      </c>
      <c r="I39" s="77">
        <f t="shared" si="4"/>
        <v>10800</v>
      </c>
      <c r="J39" s="77">
        <f t="shared" si="4"/>
        <v>10800</v>
      </c>
      <c r="K39" s="77">
        <f t="shared" si="4"/>
        <v>18000</v>
      </c>
      <c r="L39" s="77">
        <f t="shared" si="4"/>
        <v>20800</v>
      </c>
      <c r="M39" s="77">
        <f t="shared" si="4"/>
        <v>-22400</v>
      </c>
      <c r="N39" s="77">
        <f t="shared" si="4"/>
        <v>-22400</v>
      </c>
      <c r="O39" s="77">
        <f t="shared" si="4"/>
        <v>0</v>
      </c>
      <c r="P39" s="77">
        <f t="shared" si="4"/>
        <v>-14743949</v>
      </c>
      <c r="Q39" s="77">
        <f t="shared" si="4"/>
        <v>-14747149</v>
      </c>
      <c r="R39" s="77">
        <f t="shared" si="4"/>
        <v>-14747149</v>
      </c>
      <c r="S39" s="77">
        <f t="shared" si="4"/>
        <v>-14747149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2036000</v>
      </c>
      <c r="Y39" s="77">
        <f t="shared" si="4"/>
        <v>-2036000</v>
      </c>
      <c r="Z39" s="212">
        <f>+IF(X39&lt;&gt;0,+(Y39/X39)*100,0)</f>
        <v>-100</v>
      </c>
      <c r="AA39" s="79">
        <f>SUM(AA37:AA38)</f>
        <v>2036000</v>
      </c>
    </row>
    <row r="40" spans="1:27" ht="12.75">
      <c r="A40" s="250" t="s">
        <v>167</v>
      </c>
      <c r="B40" s="251"/>
      <c r="C40" s="168">
        <f aca="true" t="shared" si="5" ref="C40:Y40">+C34+C39</f>
        <v>105954745</v>
      </c>
      <c r="D40" s="168">
        <f>+D34+D39</f>
        <v>0</v>
      </c>
      <c r="E40" s="72">
        <f t="shared" si="5"/>
        <v>41185500</v>
      </c>
      <c r="F40" s="73">
        <f t="shared" si="5"/>
        <v>41185500</v>
      </c>
      <c r="G40" s="73">
        <f t="shared" si="5"/>
        <v>12534705</v>
      </c>
      <c r="H40" s="73">
        <f t="shared" si="5"/>
        <v>12869140</v>
      </c>
      <c r="I40" s="73">
        <f t="shared" si="5"/>
        <v>6770011</v>
      </c>
      <c r="J40" s="73">
        <f t="shared" si="5"/>
        <v>6770011</v>
      </c>
      <c r="K40" s="73">
        <f t="shared" si="5"/>
        <v>-1556891</v>
      </c>
      <c r="L40" s="73">
        <f t="shared" si="5"/>
        <v>-5860133</v>
      </c>
      <c r="M40" s="73">
        <f t="shared" si="5"/>
        <v>2421776</v>
      </c>
      <c r="N40" s="73">
        <f t="shared" si="5"/>
        <v>2421776</v>
      </c>
      <c r="O40" s="73">
        <f t="shared" si="5"/>
        <v>51096564</v>
      </c>
      <c r="P40" s="73">
        <f t="shared" si="5"/>
        <v>-41984157</v>
      </c>
      <c r="Q40" s="73">
        <f t="shared" si="5"/>
        <v>-42575040</v>
      </c>
      <c r="R40" s="73">
        <f t="shared" si="5"/>
        <v>-42575040</v>
      </c>
      <c r="S40" s="73">
        <f t="shared" si="5"/>
        <v>-39897832</v>
      </c>
      <c r="T40" s="73">
        <f t="shared" si="5"/>
        <v>10504615</v>
      </c>
      <c r="U40" s="73">
        <f t="shared" si="5"/>
        <v>-30379522</v>
      </c>
      <c r="V40" s="73">
        <f t="shared" si="5"/>
        <v>-30379522</v>
      </c>
      <c r="W40" s="73">
        <f t="shared" si="5"/>
        <v>-30379522</v>
      </c>
      <c r="X40" s="73">
        <f t="shared" si="5"/>
        <v>41185500</v>
      </c>
      <c r="Y40" s="73">
        <f t="shared" si="5"/>
        <v>-71565022</v>
      </c>
      <c r="Z40" s="170">
        <f>+IF(X40&lt;&gt;0,+(Y40/X40)*100,0)</f>
        <v>-173.76266404438456</v>
      </c>
      <c r="AA40" s="74">
        <f>+AA34+AA39</f>
        <v>41185500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729483028</v>
      </c>
      <c r="D42" s="257">
        <f>+D25-D40</f>
        <v>0</v>
      </c>
      <c r="E42" s="258">
        <f t="shared" si="6"/>
        <v>787308340</v>
      </c>
      <c r="F42" s="259">
        <f t="shared" si="6"/>
        <v>787308340</v>
      </c>
      <c r="G42" s="259">
        <f t="shared" si="6"/>
        <v>279997961</v>
      </c>
      <c r="H42" s="259">
        <f t="shared" si="6"/>
        <v>276218718</v>
      </c>
      <c r="I42" s="259">
        <f t="shared" si="6"/>
        <v>267997663</v>
      </c>
      <c r="J42" s="259">
        <f t="shared" si="6"/>
        <v>267997663</v>
      </c>
      <c r="K42" s="259">
        <f t="shared" si="6"/>
        <v>372653261</v>
      </c>
      <c r="L42" s="259">
        <f t="shared" si="6"/>
        <v>296122286</v>
      </c>
      <c r="M42" s="259">
        <f t="shared" si="6"/>
        <v>232036716</v>
      </c>
      <c r="N42" s="259">
        <f t="shared" si="6"/>
        <v>232036716</v>
      </c>
      <c r="O42" s="259">
        <f t="shared" si="6"/>
        <v>177389429</v>
      </c>
      <c r="P42" s="259">
        <f t="shared" si="6"/>
        <v>853657710</v>
      </c>
      <c r="Q42" s="259">
        <f t="shared" si="6"/>
        <v>945088699</v>
      </c>
      <c r="R42" s="259">
        <f t="shared" si="6"/>
        <v>945088699</v>
      </c>
      <c r="S42" s="259">
        <f t="shared" si="6"/>
        <v>923175581</v>
      </c>
      <c r="T42" s="259">
        <f t="shared" si="6"/>
        <v>284293983</v>
      </c>
      <c r="U42" s="259">
        <f t="shared" si="6"/>
        <v>300508412</v>
      </c>
      <c r="V42" s="259">
        <f t="shared" si="6"/>
        <v>300508412</v>
      </c>
      <c r="W42" s="259">
        <f t="shared" si="6"/>
        <v>300508412</v>
      </c>
      <c r="X42" s="259">
        <f t="shared" si="6"/>
        <v>787308340</v>
      </c>
      <c r="Y42" s="259">
        <f t="shared" si="6"/>
        <v>-486799928</v>
      </c>
      <c r="Z42" s="260">
        <f>+IF(X42&lt;&gt;0,+(Y42/X42)*100,0)</f>
        <v>-61.830912143011204</v>
      </c>
      <c r="AA42" s="261">
        <f>+AA25-AA40</f>
        <v>787308340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729483028</v>
      </c>
      <c r="D45" s="155"/>
      <c r="E45" s="59">
        <v>787308340</v>
      </c>
      <c r="F45" s="60">
        <v>787308340</v>
      </c>
      <c r="G45" s="60">
        <v>279997961</v>
      </c>
      <c r="H45" s="60">
        <v>276218717</v>
      </c>
      <c r="I45" s="60">
        <v>267997663</v>
      </c>
      <c r="J45" s="60">
        <v>267997663</v>
      </c>
      <c r="K45" s="60">
        <v>372653262</v>
      </c>
      <c r="L45" s="60">
        <v>296122285</v>
      </c>
      <c r="M45" s="60">
        <v>232036716</v>
      </c>
      <c r="N45" s="60">
        <v>232036716</v>
      </c>
      <c r="O45" s="60">
        <v>177389429</v>
      </c>
      <c r="P45" s="60">
        <v>853657710</v>
      </c>
      <c r="Q45" s="60">
        <v>945088700</v>
      </c>
      <c r="R45" s="60">
        <v>945088700</v>
      </c>
      <c r="S45" s="60">
        <v>923175580</v>
      </c>
      <c r="T45" s="60">
        <v>284293982</v>
      </c>
      <c r="U45" s="60">
        <v>300508414</v>
      </c>
      <c r="V45" s="60">
        <v>300508414</v>
      </c>
      <c r="W45" s="60">
        <v>300508414</v>
      </c>
      <c r="X45" s="60">
        <v>787308340</v>
      </c>
      <c r="Y45" s="60">
        <v>-486799926</v>
      </c>
      <c r="Z45" s="139">
        <v>-61.83</v>
      </c>
      <c r="AA45" s="62">
        <v>787308340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729483028</v>
      </c>
      <c r="D48" s="217">
        <f>SUM(D45:D47)</f>
        <v>0</v>
      </c>
      <c r="E48" s="264">
        <f t="shared" si="7"/>
        <v>787308340</v>
      </c>
      <c r="F48" s="219">
        <f t="shared" si="7"/>
        <v>787308340</v>
      </c>
      <c r="G48" s="219">
        <f t="shared" si="7"/>
        <v>279997961</v>
      </c>
      <c r="H48" s="219">
        <f t="shared" si="7"/>
        <v>276218717</v>
      </c>
      <c r="I48" s="219">
        <f t="shared" si="7"/>
        <v>267997663</v>
      </c>
      <c r="J48" s="219">
        <f t="shared" si="7"/>
        <v>267997663</v>
      </c>
      <c r="K48" s="219">
        <f t="shared" si="7"/>
        <v>372653262</v>
      </c>
      <c r="L48" s="219">
        <f t="shared" si="7"/>
        <v>296122285</v>
      </c>
      <c r="M48" s="219">
        <f t="shared" si="7"/>
        <v>232036716</v>
      </c>
      <c r="N48" s="219">
        <f t="shared" si="7"/>
        <v>232036716</v>
      </c>
      <c r="O48" s="219">
        <f t="shared" si="7"/>
        <v>177389429</v>
      </c>
      <c r="P48" s="219">
        <f t="shared" si="7"/>
        <v>853657710</v>
      </c>
      <c r="Q48" s="219">
        <f t="shared" si="7"/>
        <v>945088700</v>
      </c>
      <c r="R48" s="219">
        <f t="shared" si="7"/>
        <v>945088700</v>
      </c>
      <c r="S48" s="219">
        <f t="shared" si="7"/>
        <v>923175580</v>
      </c>
      <c r="T48" s="219">
        <f t="shared" si="7"/>
        <v>284293982</v>
      </c>
      <c r="U48" s="219">
        <f t="shared" si="7"/>
        <v>300508414</v>
      </c>
      <c r="V48" s="219">
        <f t="shared" si="7"/>
        <v>300508414</v>
      </c>
      <c r="W48" s="219">
        <f t="shared" si="7"/>
        <v>300508414</v>
      </c>
      <c r="X48" s="219">
        <f t="shared" si="7"/>
        <v>787308340</v>
      </c>
      <c r="Y48" s="219">
        <f t="shared" si="7"/>
        <v>-486799926</v>
      </c>
      <c r="Z48" s="265">
        <f>+IF(X48&lt;&gt;0,+(Y48/X48)*100,0)</f>
        <v>-61.830911888981134</v>
      </c>
      <c r="AA48" s="232">
        <f>SUM(AA45:AA47)</f>
        <v>787308340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5304581</v>
      </c>
      <c r="D6" s="155"/>
      <c r="E6" s="59">
        <v>18053740</v>
      </c>
      <c r="F6" s="60">
        <v>18053743</v>
      </c>
      <c r="G6" s="60">
        <v>347916</v>
      </c>
      <c r="H6" s="60">
        <v>204223</v>
      </c>
      <c r="I6" s="60">
        <v>366161</v>
      </c>
      <c r="J6" s="60">
        <v>918300</v>
      </c>
      <c r="K6" s="60">
        <v>183077</v>
      </c>
      <c r="L6" s="60">
        <v>296667</v>
      </c>
      <c r="M6" s="60">
        <v>116095</v>
      </c>
      <c r="N6" s="60">
        <v>595839</v>
      </c>
      <c r="O6" s="60">
        <v>153403</v>
      </c>
      <c r="P6" s="60">
        <v>206177</v>
      </c>
      <c r="Q6" s="60">
        <v>70543</v>
      </c>
      <c r="R6" s="60">
        <v>430123</v>
      </c>
      <c r="S6" s="60">
        <v>3761767</v>
      </c>
      <c r="T6" s="60">
        <v>319436</v>
      </c>
      <c r="U6" s="60">
        <v>229502</v>
      </c>
      <c r="V6" s="60">
        <v>4310705</v>
      </c>
      <c r="W6" s="60">
        <v>6254967</v>
      </c>
      <c r="X6" s="60">
        <v>18053743</v>
      </c>
      <c r="Y6" s="60">
        <v>-11798776</v>
      </c>
      <c r="Z6" s="140">
        <v>-65.35</v>
      </c>
      <c r="AA6" s="62">
        <v>18053743</v>
      </c>
    </row>
    <row r="7" spans="1:27" ht="12.75">
      <c r="A7" s="249" t="s">
        <v>32</v>
      </c>
      <c r="B7" s="182"/>
      <c r="C7" s="155">
        <v>2667609</v>
      </c>
      <c r="D7" s="155"/>
      <c r="E7" s="59">
        <v>3648767</v>
      </c>
      <c r="F7" s="60">
        <v>3648766</v>
      </c>
      <c r="G7" s="60">
        <v>123542</v>
      </c>
      <c r="H7" s="60">
        <v>95925</v>
      </c>
      <c r="I7" s="60"/>
      <c r="J7" s="60">
        <v>219467</v>
      </c>
      <c r="K7" s="60">
        <v>97077</v>
      </c>
      <c r="L7" s="60">
        <v>113985</v>
      </c>
      <c r="M7" s="60">
        <v>76901</v>
      </c>
      <c r="N7" s="60">
        <v>287963</v>
      </c>
      <c r="O7" s="60">
        <v>95882</v>
      </c>
      <c r="P7" s="60">
        <v>182076</v>
      </c>
      <c r="Q7" s="60">
        <v>65905</v>
      </c>
      <c r="R7" s="60">
        <v>343863</v>
      </c>
      <c r="S7" s="60">
        <v>579480</v>
      </c>
      <c r="T7" s="60">
        <v>111846</v>
      </c>
      <c r="U7" s="60">
        <v>200532</v>
      </c>
      <c r="V7" s="60">
        <v>891858</v>
      </c>
      <c r="W7" s="60">
        <v>1743151</v>
      </c>
      <c r="X7" s="60">
        <v>3648766</v>
      </c>
      <c r="Y7" s="60">
        <v>-1905615</v>
      </c>
      <c r="Z7" s="140">
        <v>-52.23</v>
      </c>
      <c r="AA7" s="62">
        <v>3648766</v>
      </c>
    </row>
    <row r="8" spans="1:27" ht="12.75">
      <c r="A8" s="249" t="s">
        <v>178</v>
      </c>
      <c r="B8" s="182"/>
      <c r="C8" s="155">
        <v>12972804</v>
      </c>
      <c r="D8" s="155"/>
      <c r="E8" s="59">
        <v>89499584</v>
      </c>
      <c r="F8" s="60">
        <v>86708583</v>
      </c>
      <c r="G8" s="60">
        <v>2003989</v>
      </c>
      <c r="H8" s="60">
        <v>1302415</v>
      </c>
      <c r="I8" s="60">
        <v>1304604</v>
      </c>
      <c r="J8" s="60">
        <v>4611008</v>
      </c>
      <c r="K8" s="60">
        <v>1740535</v>
      </c>
      <c r="L8" s="60">
        <v>1606093</v>
      </c>
      <c r="M8" s="60">
        <v>1425467</v>
      </c>
      <c r="N8" s="60">
        <v>4772095</v>
      </c>
      <c r="O8" s="60">
        <v>1085217</v>
      </c>
      <c r="P8" s="60">
        <v>1628313</v>
      </c>
      <c r="Q8" s="60">
        <v>27589</v>
      </c>
      <c r="R8" s="60">
        <v>2741119</v>
      </c>
      <c r="S8" s="60">
        <v>64167241</v>
      </c>
      <c r="T8" s="60">
        <v>734238</v>
      </c>
      <c r="U8" s="60">
        <v>2571051</v>
      </c>
      <c r="V8" s="60">
        <v>67472530</v>
      </c>
      <c r="W8" s="60">
        <v>79596752</v>
      </c>
      <c r="X8" s="60">
        <v>86708583</v>
      </c>
      <c r="Y8" s="60">
        <v>-7111831</v>
      </c>
      <c r="Z8" s="140">
        <v>-8.2</v>
      </c>
      <c r="AA8" s="62">
        <v>86708583</v>
      </c>
    </row>
    <row r="9" spans="1:27" ht="12.75">
      <c r="A9" s="249" t="s">
        <v>179</v>
      </c>
      <c r="B9" s="182"/>
      <c r="C9" s="155">
        <v>202491019</v>
      </c>
      <c r="D9" s="155"/>
      <c r="E9" s="59">
        <v>211816800</v>
      </c>
      <c r="F9" s="60">
        <v>213030840</v>
      </c>
      <c r="G9" s="60">
        <v>87920000</v>
      </c>
      <c r="H9" s="60">
        <v>610000</v>
      </c>
      <c r="I9" s="60"/>
      <c r="J9" s="60">
        <v>88530000</v>
      </c>
      <c r="K9" s="60"/>
      <c r="L9" s="60">
        <v>38261000</v>
      </c>
      <c r="M9" s="60"/>
      <c r="N9" s="60">
        <v>38261000</v>
      </c>
      <c r="O9" s="60"/>
      <c r="P9" s="60">
        <v>1154045</v>
      </c>
      <c r="Q9" s="60">
        <v>82781513</v>
      </c>
      <c r="R9" s="60">
        <v>83935558</v>
      </c>
      <c r="S9" s="60"/>
      <c r="T9" s="60"/>
      <c r="U9" s="60"/>
      <c r="V9" s="60"/>
      <c r="W9" s="60">
        <v>210726558</v>
      </c>
      <c r="X9" s="60">
        <v>213030840</v>
      </c>
      <c r="Y9" s="60">
        <v>-2304282</v>
      </c>
      <c r="Z9" s="140">
        <v>-1.08</v>
      </c>
      <c r="AA9" s="62">
        <v>213030840</v>
      </c>
    </row>
    <row r="10" spans="1:27" ht="12.75">
      <c r="A10" s="249" t="s">
        <v>180</v>
      </c>
      <c r="B10" s="182"/>
      <c r="C10" s="155">
        <v>32881986</v>
      </c>
      <c r="D10" s="155"/>
      <c r="E10" s="59">
        <v>62128000</v>
      </c>
      <c r="F10" s="60">
        <v>62128000</v>
      </c>
      <c r="G10" s="60">
        <v>19097000</v>
      </c>
      <c r="H10" s="60"/>
      <c r="I10" s="60"/>
      <c r="J10" s="60">
        <v>19097000</v>
      </c>
      <c r="K10" s="60"/>
      <c r="L10" s="60"/>
      <c r="M10" s="60">
        <v>660000</v>
      </c>
      <c r="N10" s="60">
        <v>660000</v>
      </c>
      <c r="O10" s="60"/>
      <c r="P10" s="60"/>
      <c r="Q10" s="60">
        <v>42371000</v>
      </c>
      <c r="R10" s="60">
        <v>42371000</v>
      </c>
      <c r="S10" s="60"/>
      <c r="T10" s="60"/>
      <c r="U10" s="60"/>
      <c r="V10" s="60"/>
      <c r="W10" s="60">
        <v>62128000</v>
      </c>
      <c r="X10" s="60">
        <v>62128000</v>
      </c>
      <c r="Y10" s="60"/>
      <c r="Z10" s="140"/>
      <c r="AA10" s="62">
        <v>62128000</v>
      </c>
    </row>
    <row r="11" spans="1:27" ht="12.75">
      <c r="A11" s="249" t="s">
        <v>181</v>
      </c>
      <c r="B11" s="182"/>
      <c r="C11" s="155">
        <v>6033190</v>
      </c>
      <c r="D11" s="155"/>
      <c r="E11" s="59">
        <v>7479028</v>
      </c>
      <c r="F11" s="60">
        <v>12738005</v>
      </c>
      <c r="G11" s="60">
        <v>607402</v>
      </c>
      <c r="H11" s="60">
        <v>1096064</v>
      </c>
      <c r="I11" s="60">
        <v>1057404</v>
      </c>
      <c r="J11" s="60">
        <v>2760870</v>
      </c>
      <c r="K11" s="60">
        <v>914839</v>
      </c>
      <c r="L11" s="60">
        <v>970325</v>
      </c>
      <c r="M11" s="60">
        <v>913017</v>
      </c>
      <c r="N11" s="60">
        <v>2798181</v>
      </c>
      <c r="O11" s="60">
        <v>1018200</v>
      </c>
      <c r="P11" s="60">
        <v>994149</v>
      </c>
      <c r="Q11" s="60">
        <v>897629</v>
      </c>
      <c r="R11" s="60">
        <v>2909978</v>
      </c>
      <c r="S11" s="60">
        <v>3517261</v>
      </c>
      <c r="T11" s="60">
        <v>1232028</v>
      </c>
      <c r="U11" s="60">
        <v>1229348</v>
      </c>
      <c r="V11" s="60">
        <v>5978637</v>
      </c>
      <c r="W11" s="60">
        <v>14447666</v>
      </c>
      <c r="X11" s="60">
        <v>12738005</v>
      </c>
      <c r="Y11" s="60">
        <v>1709661</v>
      </c>
      <c r="Z11" s="140">
        <v>13.42</v>
      </c>
      <c r="AA11" s="62">
        <v>12738005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-136654205</v>
      </c>
      <c r="D14" s="155"/>
      <c r="E14" s="59">
        <v>-228115387</v>
      </c>
      <c r="F14" s="60">
        <v>-229111984</v>
      </c>
      <c r="G14" s="60">
        <v>-10147168</v>
      </c>
      <c r="H14" s="60">
        <v>-12147945</v>
      </c>
      <c r="I14" s="60">
        <v>-14791919</v>
      </c>
      <c r="J14" s="60">
        <v>-37087032</v>
      </c>
      <c r="K14" s="60">
        <v>-14989740</v>
      </c>
      <c r="L14" s="60">
        <v>-11521369</v>
      </c>
      <c r="M14" s="60">
        <v>-11870841</v>
      </c>
      <c r="N14" s="60">
        <v>-38381950</v>
      </c>
      <c r="O14" s="60">
        <v>-11451054</v>
      </c>
      <c r="P14" s="60">
        <v>-13140754</v>
      </c>
      <c r="Q14" s="60">
        <v>-13198689</v>
      </c>
      <c r="R14" s="60">
        <v>-37790497</v>
      </c>
      <c r="S14" s="60">
        <v>-13953884</v>
      </c>
      <c r="T14" s="60">
        <v>-11980380</v>
      </c>
      <c r="U14" s="60">
        <v>-20841341</v>
      </c>
      <c r="V14" s="60">
        <v>-46775605</v>
      </c>
      <c r="W14" s="60">
        <v>-160035084</v>
      </c>
      <c r="X14" s="60">
        <v>-229111984</v>
      </c>
      <c r="Y14" s="60">
        <v>69076900</v>
      </c>
      <c r="Z14" s="140">
        <v>-30.15</v>
      </c>
      <c r="AA14" s="62">
        <v>-229111984</v>
      </c>
    </row>
    <row r="15" spans="1:27" ht="12.75">
      <c r="A15" s="249" t="s">
        <v>40</v>
      </c>
      <c r="B15" s="182"/>
      <c r="C15" s="155">
        <v>-18954</v>
      </c>
      <c r="D15" s="155"/>
      <c r="E15" s="59">
        <v>-26451</v>
      </c>
      <c r="F15" s="60">
        <v>-26449</v>
      </c>
      <c r="G15" s="60"/>
      <c r="H15" s="60"/>
      <c r="I15" s="60">
        <v>-855</v>
      </c>
      <c r="J15" s="60">
        <v>-855</v>
      </c>
      <c r="K15" s="60"/>
      <c r="L15" s="60"/>
      <c r="M15" s="60"/>
      <c r="N15" s="60"/>
      <c r="O15" s="60"/>
      <c r="P15" s="60"/>
      <c r="Q15" s="60"/>
      <c r="R15" s="60"/>
      <c r="S15" s="60"/>
      <c r="T15" s="60">
        <v>-10826</v>
      </c>
      <c r="U15" s="60"/>
      <c r="V15" s="60">
        <v>-10826</v>
      </c>
      <c r="W15" s="60">
        <v>-11681</v>
      </c>
      <c r="X15" s="60">
        <v>-26449</v>
      </c>
      <c r="Y15" s="60">
        <v>14768</v>
      </c>
      <c r="Z15" s="140">
        <v>-55.84</v>
      </c>
      <c r="AA15" s="62">
        <v>-26449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-4868421</v>
      </c>
      <c r="T16" s="60"/>
      <c r="U16" s="60"/>
      <c r="V16" s="60">
        <v>-4868421</v>
      </c>
      <c r="W16" s="60">
        <v>-4868421</v>
      </c>
      <c r="X16" s="60"/>
      <c r="Y16" s="60">
        <v>-4868421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125678030</v>
      </c>
      <c r="D17" s="168">
        <f t="shared" si="0"/>
        <v>0</v>
      </c>
      <c r="E17" s="72">
        <f t="shared" si="0"/>
        <v>164484081</v>
      </c>
      <c r="F17" s="73">
        <f t="shared" si="0"/>
        <v>167169504</v>
      </c>
      <c r="G17" s="73">
        <f t="shared" si="0"/>
        <v>99952681</v>
      </c>
      <c r="H17" s="73">
        <f t="shared" si="0"/>
        <v>-8839318</v>
      </c>
      <c r="I17" s="73">
        <f t="shared" si="0"/>
        <v>-12064605</v>
      </c>
      <c r="J17" s="73">
        <f t="shared" si="0"/>
        <v>79048758</v>
      </c>
      <c r="K17" s="73">
        <f t="shared" si="0"/>
        <v>-12054212</v>
      </c>
      <c r="L17" s="73">
        <f t="shared" si="0"/>
        <v>29726701</v>
      </c>
      <c r="M17" s="73">
        <f t="shared" si="0"/>
        <v>-8679361</v>
      </c>
      <c r="N17" s="73">
        <f t="shared" si="0"/>
        <v>8993128</v>
      </c>
      <c r="O17" s="73">
        <f t="shared" si="0"/>
        <v>-9098352</v>
      </c>
      <c r="P17" s="73">
        <f t="shared" si="0"/>
        <v>-8975994</v>
      </c>
      <c r="Q17" s="73">
        <f t="shared" si="0"/>
        <v>113015490</v>
      </c>
      <c r="R17" s="73">
        <f t="shared" si="0"/>
        <v>94941144</v>
      </c>
      <c r="S17" s="73">
        <f t="shared" si="0"/>
        <v>53203444</v>
      </c>
      <c r="T17" s="73">
        <f t="shared" si="0"/>
        <v>-9593658</v>
      </c>
      <c r="U17" s="73">
        <f t="shared" si="0"/>
        <v>-16610908</v>
      </c>
      <c r="V17" s="73">
        <f t="shared" si="0"/>
        <v>26998878</v>
      </c>
      <c r="W17" s="73">
        <f t="shared" si="0"/>
        <v>209981908</v>
      </c>
      <c r="X17" s="73">
        <f t="shared" si="0"/>
        <v>167169504</v>
      </c>
      <c r="Y17" s="73">
        <f t="shared" si="0"/>
        <v>42812404</v>
      </c>
      <c r="Z17" s="170">
        <f>+IF(X17&lt;&gt;0,+(Y17/X17)*100,0)</f>
        <v>25.610175884711605</v>
      </c>
      <c r="AA17" s="74">
        <f>SUM(AA6:AA16)</f>
        <v>167169504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-41078714</v>
      </c>
      <c r="D26" s="155"/>
      <c r="E26" s="59">
        <v>-129612151</v>
      </c>
      <c r="F26" s="60">
        <v>-139586685</v>
      </c>
      <c r="G26" s="60"/>
      <c r="H26" s="60">
        <v>-2524054</v>
      </c>
      <c r="I26" s="60">
        <v>-2779665</v>
      </c>
      <c r="J26" s="60">
        <v>-5303719</v>
      </c>
      <c r="K26" s="60">
        <v>-7662955</v>
      </c>
      <c r="L26" s="60">
        <v>-3849991</v>
      </c>
      <c r="M26" s="60">
        <v>-1419639</v>
      </c>
      <c r="N26" s="60">
        <v>-12932585</v>
      </c>
      <c r="O26" s="60">
        <v>-3116699</v>
      </c>
      <c r="P26" s="60">
        <v>-5081365</v>
      </c>
      <c r="Q26" s="60">
        <v>-5599895</v>
      </c>
      <c r="R26" s="60">
        <v>-13797959</v>
      </c>
      <c r="S26" s="60">
        <v>-8312496</v>
      </c>
      <c r="T26" s="60">
        <v>-6196227</v>
      </c>
      <c r="U26" s="60">
        <v>-14338286</v>
      </c>
      <c r="V26" s="60">
        <v>-28847009</v>
      </c>
      <c r="W26" s="60">
        <v>-60881272</v>
      </c>
      <c r="X26" s="60">
        <v>-139586685</v>
      </c>
      <c r="Y26" s="60">
        <v>78705413</v>
      </c>
      <c r="Z26" s="140">
        <v>-56.38</v>
      </c>
      <c r="AA26" s="62">
        <v>-139586685</v>
      </c>
    </row>
    <row r="27" spans="1:27" ht="12.75">
      <c r="A27" s="250" t="s">
        <v>192</v>
      </c>
      <c r="B27" s="251"/>
      <c r="C27" s="168">
        <f aca="true" t="shared" si="1" ref="C27:Y27">SUM(C21:C26)</f>
        <v>-41078714</v>
      </c>
      <c r="D27" s="168">
        <f>SUM(D21:D26)</f>
        <v>0</v>
      </c>
      <c r="E27" s="72">
        <f t="shared" si="1"/>
        <v>-129612151</v>
      </c>
      <c r="F27" s="73">
        <f t="shared" si="1"/>
        <v>-139586685</v>
      </c>
      <c r="G27" s="73">
        <f t="shared" si="1"/>
        <v>0</v>
      </c>
      <c r="H27" s="73">
        <f t="shared" si="1"/>
        <v>-2524054</v>
      </c>
      <c r="I27" s="73">
        <f t="shared" si="1"/>
        <v>-2779665</v>
      </c>
      <c r="J27" s="73">
        <f t="shared" si="1"/>
        <v>-5303719</v>
      </c>
      <c r="K27" s="73">
        <f t="shared" si="1"/>
        <v>-7662955</v>
      </c>
      <c r="L27" s="73">
        <f t="shared" si="1"/>
        <v>-3849991</v>
      </c>
      <c r="M27" s="73">
        <f t="shared" si="1"/>
        <v>-1419639</v>
      </c>
      <c r="N27" s="73">
        <f t="shared" si="1"/>
        <v>-12932585</v>
      </c>
      <c r="O27" s="73">
        <f t="shared" si="1"/>
        <v>-3116699</v>
      </c>
      <c r="P27" s="73">
        <f t="shared" si="1"/>
        <v>-5081365</v>
      </c>
      <c r="Q27" s="73">
        <f t="shared" si="1"/>
        <v>-5599895</v>
      </c>
      <c r="R27" s="73">
        <f t="shared" si="1"/>
        <v>-13797959</v>
      </c>
      <c r="S27" s="73">
        <f t="shared" si="1"/>
        <v>-8312496</v>
      </c>
      <c r="T27" s="73">
        <f t="shared" si="1"/>
        <v>-6196227</v>
      </c>
      <c r="U27" s="73">
        <f t="shared" si="1"/>
        <v>-14338286</v>
      </c>
      <c r="V27" s="73">
        <f t="shared" si="1"/>
        <v>-28847009</v>
      </c>
      <c r="W27" s="73">
        <f t="shared" si="1"/>
        <v>-60881272</v>
      </c>
      <c r="X27" s="73">
        <f t="shared" si="1"/>
        <v>-139586685</v>
      </c>
      <c r="Y27" s="73">
        <f t="shared" si="1"/>
        <v>78705413</v>
      </c>
      <c r="Z27" s="170">
        <f>+IF(X27&lt;&gt;0,+(Y27/X27)*100,0)</f>
        <v>-56.384613618412104</v>
      </c>
      <c r="AA27" s="74">
        <f>SUM(AA21:AA26)</f>
        <v>-139586685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>
        <v>40320</v>
      </c>
      <c r="G33" s="60">
        <v>4000</v>
      </c>
      <c r="H33" s="159">
        <v>6000</v>
      </c>
      <c r="I33" s="159">
        <v>800</v>
      </c>
      <c r="J33" s="159">
        <v>10800</v>
      </c>
      <c r="K33" s="60">
        <v>7200</v>
      </c>
      <c r="L33" s="60">
        <v>2800</v>
      </c>
      <c r="M33" s="60">
        <v>1600</v>
      </c>
      <c r="N33" s="60">
        <v>11600</v>
      </c>
      <c r="O33" s="159">
        <v>5600</v>
      </c>
      <c r="P33" s="159">
        <v>4400</v>
      </c>
      <c r="Q33" s="159">
        <v>3200</v>
      </c>
      <c r="R33" s="60">
        <v>13200</v>
      </c>
      <c r="S33" s="60">
        <v>2400</v>
      </c>
      <c r="T33" s="60">
        <v>14000</v>
      </c>
      <c r="U33" s="60">
        <v>2400</v>
      </c>
      <c r="V33" s="159">
        <v>18800</v>
      </c>
      <c r="W33" s="159">
        <v>54400</v>
      </c>
      <c r="X33" s="159">
        <v>40320</v>
      </c>
      <c r="Y33" s="60">
        <v>14080</v>
      </c>
      <c r="Z33" s="140">
        <v>34.92</v>
      </c>
      <c r="AA33" s="62">
        <v>40320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-553755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-553755</v>
      </c>
      <c r="D36" s="168">
        <f>SUM(D31:D35)</f>
        <v>0</v>
      </c>
      <c r="E36" s="72">
        <f t="shared" si="2"/>
        <v>0</v>
      </c>
      <c r="F36" s="73">
        <f t="shared" si="2"/>
        <v>40320</v>
      </c>
      <c r="G36" s="73">
        <f t="shared" si="2"/>
        <v>4000</v>
      </c>
      <c r="H36" s="73">
        <f t="shared" si="2"/>
        <v>6000</v>
      </c>
      <c r="I36" s="73">
        <f t="shared" si="2"/>
        <v>800</v>
      </c>
      <c r="J36" s="73">
        <f t="shared" si="2"/>
        <v>10800</v>
      </c>
      <c r="K36" s="73">
        <f t="shared" si="2"/>
        <v>7200</v>
      </c>
      <c r="L36" s="73">
        <f t="shared" si="2"/>
        <v>2800</v>
      </c>
      <c r="M36" s="73">
        <f t="shared" si="2"/>
        <v>1600</v>
      </c>
      <c r="N36" s="73">
        <f t="shared" si="2"/>
        <v>11600</v>
      </c>
      <c r="O36" s="73">
        <f t="shared" si="2"/>
        <v>5600</v>
      </c>
      <c r="P36" s="73">
        <f t="shared" si="2"/>
        <v>4400</v>
      </c>
      <c r="Q36" s="73">
        <f t="shared" si="2"/>
        <v>3200</v>
      </c>
      <c r="R36" s="73">
        <f t="shared" si="2"/>
        <v>13200</v>
      </c>
      <c r="S36" s="73">
        <f t="shared" si="2"/>
        <v>2400</v>
      </c>
      <c r="T36" s="73">
        <f t="shared" si="2"/>
        <v>14000</v>
      </c>
      <c r="U36" s="73">
        <f t="shared" si="2"/>
        <v>2400</v>
      </c>
      <c r="V36" s="73">
        <f t="shared" si="2"/>
        <v>18800</v>
      </c>
      <c r="W36" s="73">
        <f t="shared" si="2"/>
        <v>54400</v>
      </c>
      <c r="X36" s="73">
        <f t="shared" si="2"/>
        <v>40320</v>
      </c>
      <c r="Y36" s="73">
        <f t="shared" si="2"/>
        <v>14080</v>
      </c>
      <c r="Z36" s="170">
        <f>+IF(X36&lt;&gt;0,+(Y36/X36)*100,0)</f>
        <v>34.92063492063492</v>
      </c>
      <c r="AA36" s="74">
        <f>SUM(AA31:AA35)</f>
        <v>40320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84045561</v>
      </c>
      <c r="D38" s="153">
        <f>+D17+D27+D36</f>
        <v>0</v>
      </c>
      <c r="E38" s="99">
        <f t="shared" si="3"/>
        <v>34871930</v>
      </c>
      <c r="F38" s="100">
        <f t="shared" si="3"/>
        <v>27623139</v>
      </c>
      <c r="G38" s="100">
        <f t="shared" si="3"/>
        <v>99956681</v>
      </c>
      <c r="H38" s="100">
        <f t="shared" si="3"/>
        <v>-11357372</v>
      </c>
      <c r="I38" s="100">
        <f t="shared" si="3"/>
        <v>-14843470</v>
      </c>
      <c r="J38" s="100">
        <f t="shared" si="3"/>
        <v>73755839</v>
      </c>
      <c r="K38" s="100">
        <f t="shared" si="3"/>
        <v>-19709967</v>
      </c>
      <c r="L38" s="100">
        <f t="shared" si="3"/>
        <v>25879510</v>
      </c>
      <c r="M38" s="100">
        <f t="shared" si="3"/>
        <v>-10097400</v>
      </c>
      <c r="N38" s="100">
        <f t="shared" si="3"/>
        <v>-3927857</v>
      </c>
      <c r="O38" s="100">
        <f t="shared" si="3"/>
        <v>-12209451</v>
      </c>
      <c r="P38" s="100">
        <f t="shared" si="3"/>
        <v>-14052959</v>
      </c>
      <c r="Q38" s="100">
        <f t="shared" si="3"/>
        <v>107418795</v>
      </c>
      <c r="R38" s="100">
        <f t="shared" si="3"/>
        <v>81156385</v>
      </c>
      <c r="S38" s="100">
        <f t="shared" si="3"/>
        <v>44893348</v>
      </c>
      <c r="T38" s="100">
        <f t="shared" si="3"/>
        <v>-15775885</v>
      </c>
      <c r="U38" s="100">
        <f t="shared" si="3"/>
        <v>-30946794</v>
      </c>
      <c r="V38" s="100">
        <f t="shared" si="3"/>
        <v>-1829331</v>
      </c>
      <c r="W38" s="100">
        <f t="shared" si="3"/>
        <v>149155036</v>
      </c>
      <c r="X38" s="100">
        <f t="shared" si="3"/>
        <v>27623139</v>
      </c>
      <c r="Y38" s="100">
        <f t="shared" si="3"/>
        <v>121531897</v>
      </c>
      <c r="Z38" s="137">
        <f>+IF(X38&lt;&gt;0,+(Y38/X38)*100,0)</f>
        <v>439.9641076273047</v>
      </c>
      <c r="AA38" s="102">
        <f>+AA17+AA27+AA36</f>
        <v>27623139</v>
      </c>
    </row>
    <row r="39" spans="1:27" ht="12.75">
      <c r="A39" s="249" t="s">
        <v>200</v>
      </c>
      <c r="B39" s="182"/>
      <c r="C39" s="153">
        <v>109761454</v>
      </c>
      <c r="D39" s="153"/>
      <c r="E39" s="99">
        <v>158586575</v>
      </c>
      <c r="F39" s="100">
        <v>192819249</v>
      </c>
      <c r="G39" s="100">
        <v>192819249</v>
      </c>
      <c r="H39" s="100">
        <v>292775930</v>
      </c>
      <c r="I39" s="100">
        <v>281418558</v>
      </c>
      <c r="J39" s="100">
        <v>192819249</v>
      </c>
      <c r="K39" s="100">
        <v>266575088</v>
      </c>
      <c r="L39" s="100">
        <v>246865121</v>
      </c>
      <c r="M39" s="100">
        <v>272744631</v>
      </c>
      <c r="N39" s="100">
        <v>266575088</v>
      </c>
      <c r="O39" s="100">
        <v>262647231</v>
      </c>
      <c r="P39" s="100">
        <v>250437780</v>
      </c>
      <c r="Q39" s="100">
        <v>236384821</v>
      </c>
      <c r="R39" s="100">
        <v>262647231</v>
      </c>
      <c r="S39" s="100">
        <v>343803616</v>
      </c>
      <c r="T39" s="100">
        <v>388696964</v>
      </c>
      <c r="U39" s="100">
        <v>372921079</v>
      </c>
      <c r="V39" s="100">
        <v>343803616</v>
      </c>
      <c r="W39" s="100">
        <v>192819249</v>
      </c>
      <c r="X39" s="100">
        <v>192819249</v>
      </c>
      <c r="Y39" s="100"/>
      <c r="Z39" s="137"/>
      <c r="AA39" s="102">
        <v>192819249</v>
      </c>
    </row>
    <row r="40" spans="1:27" ht="12.75">
      <c r="A40" s="269" t="s">
        <v>201</v>
      </c>
      <c r="B40" s="256"/>
      <c r="C40" s="257">
        <v>193807016</v>
      </c>
      <c r="D40" s="257"/>
      <c r="E40" s="258">
        <v>193458505</v>
      </c>
      <c r="F40" s="259">
        <v>220442390</v>
      </c>
      <c r="G40" s="259">
        <v>292775930</v>
      </c>
      <c r="H40" s="259">
        <v>281418558</v>
      </c>
      <c r="I40" s="259">
        <v>266575088</v>
      </c>
      <c r="J40" s="259">
        <v>266575088</v>
      </c>
      <c r="K40" s="259">
        <v>246865121</v>
      </c>
      <c r="L40" s="259">
        <v>272744631</v>
      </c>
      <c r="M40" s="259">
        <v>262647231</v>
      </c>
      <c r="N40" s="259">
        <v>262647231</v>
      </c>
      <c r="O40" s="259">
        <v>250437780</v>
      </c>
      <c r="P40" s="259">
        <v>236384821</v>
      </c>
      <c r="Q40" s="259">
        <v>343803616</v>
      </c>
      <c r="R40" s="259">
        <v>250437780</v>
      </c>
      <c r="S40" s="259">
        <v>388696964</v>
      </c>
      <c r="T40" s="259">
        <v>372921079</v>
      </c>
      <c r="U40" s="259">
        <v>341974285</v>
      </c>
      <c r="V40" s="259">
        <v>341974285</v>
      </c>
      <c r="W40" s="259">
        <v>341974285</v>
      </c>
      <c r="X40" s="259">
        <v>220442390</v>
      </c>
      <c r="Y40" s="259">
        <v>121531895</v>
      </c>
      <c r="Z40" s="260">
        <v>55.13</v>
      </c>
      <c r="AA40" s="261">
        <v>220442390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47874580</v>
      </c>
      <c r="D5" s="200">
        <f t="shared" si="0"/>
        <v>0</v>
      </c>
      <c r="E5" s="106">
        <f t="shared" si="0"/>
        <v>123807150</v>
      </c>
      <c r="F5" s="106">
        <f t="shared" si="0"/>
        <v>123807150</v>
      </c>
      <c r="G5" s="106">
        <f t="shared" si="0"/>
        <v>0</v>
      </c>
      <c r="H5" s="106">
        <f t="shared" si="0"/>
        <v>2524054</v>
      </c>
      <c r="I5" s="106">
        <f t="shared" si="0"/>
        <v>2622192</v>
      </c>
      <c r="J5" s="106">
        <f t="shared" si="0"/>
        <v>5146246</v>
      </c>
      <c r="K5" s="106">
        <f t="shared" si="0"/>
        <v>7662955</v>
      </c>
      <c r="L5" s="106">
        <f t="shared" si="0"/>
        <v>3849991</v>
      </c>
      <c r="M5" s="106">
        <f t="shared" si="0"/>
        <v>1419639</v>
      </c>
      <c r="N5" s="106">
        <f t="shared" si="0"/>
        <v>12932585</v>
      </c>
      <c r="O5" s="106">
        <f t="shared" si="0"/>
        <v>6542180</v>
      </c>
      <c r="P5" s="106">
        <f t="shared" si="0"/>
        <v>5081366</v>
      </c>
      <c r="Q5" s="106">
        <f t="shared" si="0"/>
        <v>5599896</v>
      </c>
      <c r="R5" s="106">
        <f t="shared" si="0"/>
        <v>17223442</v>
      </c>
      <c r="S5" s="106">
        <f t="shared" si="0"/>
        <v>5546264</v>
      </c>
      <c r="T5" s="106">
        <f t="shared" si="0"/>
        <v>6196227</v>
      </c>
      <c r="U5" s="106">
        <f t="shared" si="0"/>
        <v>13464439</v>
      </c>
      <c r="V5" s="106">
        <f t="shared" si="0"/>
        <v>25206930</v>
      </c>
      <c r="W5" s="106">
        <f t="shared" si="0"/>
        <v>60509203</v>
      </c>
      <c r="X5" s="106">
        <f t="shared" si="0"/>
        <v>123807150</v>
      </c>
      <c r="Y5" s="106">
        <f t="shared" si="0"/>
        <v>-63297947</v>
      </c>
      <c r="Z5" s="201">
        <f>+IF(X5&lt;&gt;0,+(Y5/X5)*100,0)</f>
        <v>-51.12624513204609</v>
      </c>
      <c r="AA5" s="199">
        <f>SUM(AA11:AA18)</f>
        <v>123807150</v>
      </c>
    </row>
    <row r="6" spans="1:27" ht="12.75">
      <c r="A6" s="291" t="s">
        <v>205</v>
      </c>
      <c r="B6" s="142"/>
      <c r="C6" s="62">
        <v>31138397</v>
      </c>
      <c r="D6" s="156"/>
      <c r="E6" s="60">
        <v>61992150</v>
      </c>
      <c r="F6" s="60">
        <v>61992150</v>
      </c>
      <c r="G6" s="60"/>
      <c r="H6" s="60">
        <v>1297124</v>
      </c>
      <c r="I6" s="60">
        <v>2622192</v>
      </c>
      <c r="J6" s="60">
        <v>3919316</v>
      </c>
      <c r="K6" s="60">
        <v>4252258</v>
      </c>
      <c r="L6" s="60">
        <v>3547051</v>
      </c>
      <c r="M6" s="60">
        <v>1344139</v>
      </c>
      <c r="N6" s="60">
        <v>9143448</v>
      </c>
      <c r="O6" s="60">
        <v>2162689</v>
      </c>
      <c r="P6" s="60">
        <v>2148778</v>
      </c>
      <c r="Q6" s="60">
        <v>3427015</v>
      </c>
      <c r="R6" s="60">
        <v>7738482</v>
      </c>
      <c r="S6" s="60">
        <v>2086481</v>
      </c>
      <c r="T6" s="60">
        <v>2354165</v>
      </c>
      <c r="U6" s="60">
        <v>9448492</v>
      </c>
      <c r="V6" s="60">
        <v>13889138</v>
      </c>
      <c r="W6" s="60">
        <v>34690384</v>
      </c>
      <c r="X6" s="60">
        <v>61992150</v>
      </c>
      <c r="Y6" s="60">
        <v>-27301766</v>
      </c>
      <c r="Z6" s="140">
        <v>-44.04</v>
      </c>
      <c r="AA6" s="155">
        <v>61992150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>
        <v>1067991</v>
      </c>
      <c r="Q7" s="60">
        <v>525780</v>
      </c>
      <c r="R7" s="60">
        <v>1593771</v>
      </c>
      <c r="S7" s="60">
        <v>171000</v>
      </c>
      <c r="T7" s="60">
        <v>734106</v>
      </c>
      <c r="U7" s="60"/>
      <c r="V7" s="60">
        <v>905106</v>
      </c>
      <c r="W7" s="60">
        <v>2498877</v>
      </c>
      <c r="X7" s="60"/>
      <c r="Y7" s="60">
        <v>2498877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2600000</v>
      </c>
      <c r="F10" s="60">
        <v>2600000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2600000</v>
      </c>
      <c r="Y10" s="60">
        <v>-2600000</v>
      </c>
      <c r="Z10" s="140">
        <v>-100</v>
      </c>
      <c r="AA10" s="155">
        <v>2600000</v>
      </c>
    </row>
    <row r="11" spans="1:27" ht="12.75">
      <c r="A11" s="292" t="s">
        <v>210</v>
      </c>
      <c r="B11" s="142"/>
      <c r="C11" s="293">
        <f aca="true" t="shared" si="1" ref="C11:Y11">SUM(C6:C10)</f>
        <v>31138397</v>
      </c>
      <c r="D11" s="294">
        <f t="shared" si="1"/>
        <v>0</v>
      </c>
      <c r="E11" s="295">
        <f t="shared" si="1"/>
        <v>64592150</v>
      </c>
      <c r="F11" s="295">
        <f t="shared" si="1"/>
        <v>64592150</v>
      </c>
      <c r="G11" s="295">
        <f t="shared" si="1"/>
        <v>0</v>
      </c>
      <c r="H11" s="295">
        <f t="shared" si="1"/>
        <v>1297124</v>
      </c>
      <c r="I11" s="295">
        <f t="shared" si="1"/>
        <v>2622192</v>
      </c>
      <c r="J11" s="295">
        <f t="shared" si="1"/>
        <v>3919316</v>
      </c>
      <c r="K11" s="295">
        <f t="shared" si="1"/>
        <v>4252258</v>
      </c>
      <c r="L11" s="295">
        <f t="shared" si="1"/>
        <v>3547051</v>
      </c>
      <c r="M11" s="295">
        <f t="shared" si="1"/>
        <v>1344139</v>
      </c>
      <c r="N11" s="295">
        <f t="shared" si="1"/>
        <v>9143448</v>
      </c>
      <c r="O11" s="295">
        <f t="shared" si="1"/>
        <v>2162689</v>
      </c>
      <c r="P11" s="295">
        <f t="shared" si="1"/>
        <v>3216769</v>
      </c>
      <c r="Q11" s="295">
        <f t="shared" si="1"/>
        <v>3952795</v>
      </c>
      <c r="R11" s="295">
        <f t="shared" si="1"/>
        <v>9332253</v>
      </c>
      <c r="S11" s="295">
        <f t="shared" si="1"/>
        <v>2257481</v>
      </c>
      <c r="T11" s="295">
        <f t="shared" si="1"/>
        <v>3088271</v>
      </c>
      <c r="U11" s="295">
        <f t="shared" si="1"/>
        <v>9448492</v>
      </c>
      <c r="V11" s="295">
        <f t="shared" si="1"/>
        <v>14794244</v>
      </c>
      <c r="W11" s="295">
        <f t="shared" si="1"/>
        <v>37189261</v>
      </c>
      <c r="X11" s="295">
        <f t="shared" si="1"/>
        <v>64592150</v>
      </c>
      <c r="Y11" s="295">
        <f t="shared" si="1"/>
        <v>-27402889</v>
      </c>
      <c r="Z11" s="296">
        <f>+IF(X11&lt;&gt;0,+(Y11/X11)*100,0)</f>
        <v>-42.42448811504184</v>
      </c>
      <c r="AA11" s="297">
        <f>SUM(AA6:AA10)</f>
        <v>64592150</v>
      </c>
    </row>
    <row r="12" spans="1:27" ht="12.75">
      <c r="A12" s="298" t="s">
        <v>211</v>
      </c>
      <c r="B12" s="136"/>
      <c r="C12" s="62">
        <v>8031798</v>
      </c>
      <c r="D12" s="156"/>
      <c r="E12" s="60">
        <v>33650000</v>
      </c>
      <c r="F12" s="60">
        <v>33650000</v>
      </c>
      <c r="G12" s="60"/>
      <c r="H12" s="60"/>
      <c r="I12" s="60"/>
      <c r="J12" s="60"/>
      <c r="K12" s="60"/>
      <c r="L12" s="60">
        <v>91800</v>
      </c>
      <c r="M12" s="60"/>
      <c r="N12" s="60">
        <v>91800</v>
      </c>
      <c r="O12" s="60"/>
      <c r="P12" s="60">
        <v>1251137</v>
      </c>
      <c r="Q12" s="60">
        <v>1152101</v>
      </c>
      <c r="R12" s="60">
        <v>2403238</v>
      </c>
      <c r="S12" s="60">
        <v>1227379</v>
      </c>
      <c r="T12" s="60">
        <v>3102756</v>
      </c>
      <c r="U12" s="60"/>
      <c r="V12" s="60">
        <v>4330135</v>
      </c>
      <c r="W12" s="60">
        <v>6825173</v>
      </c>
      <c r="X12" s="60">
        <v>33650000</v>
      </c>
      <c r="Y12" s="60">
        <v>-26824827</v>
      </c>
      <c r="Z12" s="140">
        <v>-79.72</v>
      </c>
      <c r="AA12" s="155">
        <v>33650000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8704385</v>
      </c>
      <c r="D15" s="156"/>
      <c r="E15" s="60">
        <v>25565000</v>
      </c>
      <c r="F15" s="60">
        <v>25565000</v>
      </c>
      <c r="G15" s="60"/>
      <c r="H15" s="60">
        <v>1226930</v>
      </c>
      <c r="I15" s="60"/>
      <c r="J15" s="60">
        <v>1226930</v>
      </c>
      <c r="K15" s="60">
        <v>3410697</v>
      </c>
      <c r="L15" s="60">
        <v>211140</v>
      </c>
      <c r="M15" s="60">
        <v>75500</v>
      </c>
      <c r="N15" s="60">
        <v>3697337</v>
      </c>
      <c r="O15" s="60">
        <v>4379491</v>
      </c>
      <c r="P15" s="60">
        <v>613460</v>
      </c>
      <c r="Q15" s="60">
        <v>495000</v>
      </c>
      <c r="R15" s="60">
        <v>5487951</v>
      </c>
      <c r="S15" s="60">
        <v>2061404</v>
      </c>
      <c r="T15" s="60">
        <v>5200</v>
      </c>
      <c r="U15" s="60">
        <v>4015947</v>
      </c>
      <c r="V15" s="60">
        <v>6082551</v>
      </c>
      <c r="W15" s="60">
        <v>16494769</v>
      </c>
      <c r="X15" s="60">
        <v>25565000</v>
      </c>
      <c r="Y15" s="60">
        <v>-9070231</v>
      </c>
      <c r="Z15" s="140">
        <v>-35.48</v>
      </c>
      <c r="AA15" s="155">
        <v>25565000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5805000</v>
      </c>
      <c r="F20" s="100">
        <f t="shared" si="2"/>
        <v>5805000</v>
      </c>
      <c r="G20" s="100">
        <f t="shared" si="2"/>
        <v>0</v>
      </c>
      <c r="H20" s="100">
        <f t="shared" si="2"/>
        <v>0</v>
      </c>
      <c r="I20" s="100">
        <f t="shared" si="2"/>
        <v>157473</v>
      </c>
      <c r="J20" s="100">
        <f t="shared" si="2"/>
        <v>157473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2766233</v>
      </c>
      <c r="T20" s="100">
        <f t="shared" si="2"/>
        <v>0</v>
      </c>
      <c r="U20" s="100">
        <f t="shared" si="2"/>
        <v>873848</v>
      </c>
      <c r="V20" s="100">
        <f t="shared" si="2"/>
        <v>3640081</v>
      </c>
      <c r="W20" s="100">
        <f t="shared" si="2"/>
        <v>3797554</v>
      </c>
      <c r="X20" s="100">
        <f t="shared" si="2"/>
        <v>5805000</v>
      </c>
      <c r="Y20" s="100">
        <f t="shared" si="2"/>
        <v>-2007446</v>
      </c>
      <c r="Z20" s="137">
        <f>+IF(X20&lt;&gt;0,+(Y20/X20)*100,0)</f>
        <v>-34.581326442721796</v>
      </c>
      <c r="AA20" s="153">
        <f>SUM(AA26:AA33)</f>
        <v>5805000</v>
      </c>
    </row>
    <row r="21" spans="1:27" ht="12.75">
      <c r="A21" s="291" t="s">
        <v>205</v>
      </c>
      <c r="B21" s="142"/>
      <c r="C21" s="62"/>
      <c r="D21" s="156"/>
      <c r="E21" s="60">
        <v>5000000</v>
      </c>
      <c r="F21" s="60">
        <v>5000000</v>
      </c>
      <c r="G21" s="60"/>
      <c r="H21" s="60"/>
      <c r="I21" s="60">
        <v>157473</v>
      </c>
      <c r="J21" s="60">
        <v>157473</v>
      </c>
      <c r="K21" s="60"/>
      <c r="L21" s="60"/>
      <c r="M21" s="60"/>
      <c r="N21" s="60"/>
      <c r="O21" s="60"/>
      <c r="P21" s="60"/>
      <c r="Q21" s="60"/>
      <c r="R21" s="60"/>
      <c r="S21" s="60">
        <v>2766233</v>
      </c>
      <c r="T21" s="60"/>
      <c r="U21" s="60">
        <v>873848</v>
      </c>
      <c r="V21" s="60">
        <v>3640081</v>
      </c>
      <c r="W21" s="60">
        <v>3797554</v>
      </c>
      <c r="X21" s="60">
        <v>5000000</v>
      </c>
      <c r="Y21" s="60">
        <v>-1202446</v>
      </c>
      <c r="Z21" s="140">
        <v>-24.05</v>
      </c>
      <c r="AA21" s="155">
        <v>5000000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5000000</v>
      </c>
      <c r="F26" s="295">
        <f t="shared" si="3"/>
        <v>5000000</v>
      </c>
      <c r="G26" s="295">
        <f t="shared" si="3"/>
        <v>0</v>
      </c>
      <c r="H26" s="295">
        <f t="shared" si="3"/>
        <v>0</v>
      </c>
      <c r="I26" s="295">
        <f t="shared" si="3"/>
        <v>157473</v>
      </c>
      <c r="J26" s="295">
        <f t="shared" si="3"/>
        <v>157473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2766233</v>
      </c>
      <c r="T26" s="295">
        <f t="shared" si="3"/>
        <v>0</v>
      </c>
      <c r="U26" s="295">
        <f t="shared" si="3"/>
        <v>873848</v>
      </c>
      <c r="V26" s="295">
        <f t="shared" si="3"/>
        <v>3640081</v>
      </c>
      <c r="W26" s="295">
        <f t="shared" si="3"/>
        <v>3797554</v>
      </c>
      <c r="X26" s="295">
        <f t="shared" si="3"/>
        <v>5000000</v>
      </c>
      <c r="Y26" s="295">
        <f t="shared" si="3"/>
        <v>-1202446</v>
      </c>
      <c r="Z26" s="296">
        <f>+IF(X26&lt;&gt;0,+(Y26/X26)*100,0)</f>
        <v>-24.04892</v>
      </c>
      <c r="AA26" s="297">
        <f>SUM(AA21:AA25)</f>
        <v>5000000</v>
      </c>
    </row>
    <row r="27" spans="1:27" ht="12.75">
      <c r="A27" s="298" t="s">
        <v>211</v>
      </c>
      <c r="B27" s="147"/>
      <c r="C27" s="62"/>
      <c r="D27" s="156"/>
      <c r="E27" s="60">
        <v>805000</v>
      </c>
      <c r="F27" s="60">
        <v>805000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805000</v>
      </c>
      <c r="Y27" s="60">
        <v>-805000</v>
      </c>
      <c r="Z27" s="140">
        <v>-100</v>
      </c>
      <c r="AA27" s="155">
        <v>805000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31138397</v>
      </c>
      <c r="D36" s="156">
        <f t="shared" si="4"/>
        <v>0</v>
      </c>
      <c r="E36" s="60">
        <f t="shared" si="4"/>
        <v>66992150</v>
      </c>
      <c r="F36" s="60">
        <f t="shared" si="4"/>
        <v>66992150</v>
      </c>
      <c r="G36" s="60">
        <f t="shared" si="4"/>
        <v>0</v>
      </c>
      <c r="H36" s="60">
        <f t="shared" si="4"/>
        <v>1297124</v>
      </c>
      <c r="I36" s="60">
        <f t="shared" si="4"/>
        <v>2779665</v>
      </c>
      <c r="J36" s="60">
        <f t="shared" si="4"/>
        <v>4076789</v>
      </c>
      <c r="K36" s="60">
        <f t="shared" si="4"/>
        <v>4252258</v>
      </c>
      <c r="L36" s="60">
        <f t="shared" si="4"/>
        <v>3547051</v>
      </c>
      <c r="M36" s="60">
        <f t="shared" si="4"/>
        <v>1344139</v>
      </c>
      <c r="N36" s="60">
        <f t="shared" si="4"/>
        <v>9143448</v>
      </c>
      <c r="O36" s="60">
        <f t="shared" si="4"/>
        <v>2162689</v>
      </c>
      <c r="P36" s="60">
        <f t="shared" si="4"/>
        <v>2148778</v>
      </c>
      <c r="Q36" s="60">
        <f t="shared" si="4"/>
        <v>3427015</v>
      </c>
      <c r="R36" s="60">
        <f t="shared" si="4"/>
        <v>7738482</v>
      </c>
      <c r="S36" s="60">
        <f t="shared" si="4"/>
        <v>4852714</v>
      </c>
      <c r="T36" s="60">
        <f t="shared" si="4"/>
        <v>2354165</v>
      </c>
      <c r="U36" s="60">
        <f t="shared" si="4"/>
        <v>10322340</v>
      </c>
      <c r="V36" s="60">
        <f t="shared" si="4"/>
        <v>17529219</v>
      </c>
      <c r="W36" s="60">
        <f t="shared" si="4"/>
        <v>38487938</v>
      </c>
      <c r="X36" s="60">
        <f t="shared" si="4"/>
        <v>66992150</v>
      </c>
      <c r="Y36" s="60">
        <f t="shared" si="4"/>
        <v>-28504212</v>
      </c>
      <c r="Z36" s="140">
        <f aca="true" t="shared" si="5" ref="Z36:Z49">+IF(X36&lt;&gt;0,+(Y36/X36)*100,0)</f>
        <v>-42.54858517005351</v>
      </c>
      <c r="AA36" s="155">
        <f>AA6+AA21</f>
        <v>66992150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1067991</v>
      </c>
      <c r="Q37" s="60">
        <f t="shared" si="4"/>
        <v>525780</v>
      </c>
      <c r="R37" s="60">
        <f t="shared" si="4"/>
        <v>1593771</v>
      </c>
      <c r="S37" s="60">
        <f t="shared" si="4"/>
        <v>171000</v>
      </c>
      <c r="T37" s="60">
        <f t="shared" si="4"/>
        <v>734106</v>
      </c>
      <c r="U37" s="60">
        <f t="shared" si="4"/>
        <v>0</v>
      </c>
      <c r="V37" s="60">
        <f t="shared" si="4"/>
        <v>905106</v>
      </c>
      <c r="W37" s="60">
        <f t="shared" si="4"/>
        <v>2498877</v>
      </c>
      <c r="X37" s="60">
        <f t="shared" si="4"/>
        <v>0</v>
      </c>
      <c r="Y37" s="60">
        <f t="shared" si="4"/>
        <v>2498877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2600000</v>
      </c>
      <c r="F40" s="60">
        <f t="shared" si="4"/>
        <v>2600000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2600000</v>
      </c>
      <c r="Y40" s="60">
        <f t="shared" si="4"/>
        <v>-2600000</v>
      </c>
      <c r="Z40" s="140">
        <f t="shared" si="5"/>
        <v>-100</v>
      </c>
      <c r="AA40" s="155">
        <f>AA10+AA25</f>
        <v>2600000</v>
      </c>
    </row>
    <row r="41" spans="1:27" ht="12.75">
      <c r="A41" s="292" t="s">
        <v>210</v>
      </c>
      <c r="B41" s="142"/>
      <c r="C41" s="293">
        <f aca="true" t="shared" si="6" ref="C41:Y41">SUM(C36:C40)</f>
        <v>31138397</v>
      </c>
      <c r="D41" s="294">
        <f t="shared" si="6"/>
        <v>0</v>
      </c>
      <c r="E41" s="295">
        <f t="shared" si="6"/>
        <v>69592150</v>
      </c>
      <c r="F41" s="295">
        <f t="shared" si="6"/>
        <v>69592150</v>
      </c>
      <c r="G41" s="295">
        <f t="shared" si="6"/>
        <v>0</v>
      </c>
      <c r="H41" s="295">
        <f t="shared" si="6"/>
        <v>1297124</v>
      </c>
      <c r="I41" s="295">
        <f t="shared" si="6"/>
        <v>2779665</v>
      </c>
      <c r="J41" s="295">
        <f t="shared" si="6"/>
        <v>4076789</v>
      </c>
      <c r="K41" s="295">
        <f t="shared" si="6"/>
        <v>4252258</v>
      </c>
      <c r="L41" s="295">
        <f t="shared" si="6"/>
        <v>3547051</v>
      </c>
      <c r="M41" s="295">
        <f t="shared" si="6"/>
        <v>1344139</v>
      </c>
      <c r="N41" s="295">
        <f t="shared" si="6"/>
        <v>9143448</v>
      </c>
      <c r="O41" s="295">
        <f t="shared" si="6"/>
        <v>2162689</v>
      </c>
      <c r="P41" s="295">
        <f t="shared" si="6"/>
        <v>3216769</v>
      </c>
      <c r="Q41" s="295">
        <f t="shared" si="6"/>
        <v>3952795</v>
      </c>
      <c r="R41" s="295">
        <f t="shared" si="6"/>
        <v>9332253</v>
      </c>
      <c r="S41" s="295">
        <f t="shared" si="6"/>
        <v>5023714</v>
      </c>
      <c r="T41" s="295">
        <f t="shared" si="6"/>
        <v>3088271</v>
      </c>
      <c r="U41" s="295">
        <f t="shared" si="6"/>
        <v>10322340</v>
      </c>
      <c r="V41" s="295">
        <f t="shared" si="6"/>
        <v>18434325</v>
      </c>
      <c r="W41" s="295">
        <f t="shared" si="6"/>
        <v>40986815</v>
      </c>
      <c r="X41" s="295">
        <f t="shared" si="6"/>
        <v>69592150</v>
      </c>
      <c r="Y41" s="295">
        <f t="shared" si="6"/>
        <v>-28605335</v>
      </c>
      <c r="Z41" s="296">
        <f t="shared" si="5"/>
        <v>-41.10425529316166</v>
      </c>
      <c r="AA41" s="297">
        <f>SUM(AA36:AA40)</f>
        <v>69592150</v>
      </c>
    </row>
    <row r="42" spans="1:27" ht="12.75">
      <c r="A42" s="298" t="s">
        <v>211</v>
      </c>
      <c r="B42" s="136"/>
      <c r="C42" s="95">
        <f aca="true" t="shared" si="7" ref="C42:Y48">C12+C27</f>
        <v>8031798</v>
      </c>
      <c r="D42" s="129">
        <f t="shared" si="7"/>
        <v>0</v>
      </c>
      <c r="E42" s="54">
        <f t="shared" si="7"/>
        <v>34455000</v>
      </c>
      <c r="F42" s="54">
        <f t="shared" si="7"/>
        <v>34455000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91800</v>
      </c>
      <c r="M42" s="54">
        <f t="shared" si="7"/>
        <v>0</v>
      </c>
      <c r="N42" s="54">
        <f t="shared" si="7"/>
        <v>91800</v>
      </c>
      <c r="O42" s="54">
        <f t="shared" si="7"/>
        <v>0</v>
      </c>
      <c r="P42" s="54">
        <f t="shared" si="7"/>
        <v>1251137</v>
      </c>
      <c r="Q42" s="54">
        <f t="shared" si="7"/>
        <v>1152101</v>
      </c>
      <c r="R42" s="54">
        <f t="shared" si="7"/>
        <v>2403238</v>
      </c>
      <c r="S42" s="54">
        <f t="shared" si="7"/>
        <v>1227379</v>
      </c>
      <c r="T42" s="54">
        <f t="shared" si="7"/>
        <v>3102756</v>
      </c>
      <c r="U42" s="54">
        <f t="shared" si="7"/>
        <v>0</v>
      </c>
      <c r="V42" s="54">
        <f t="shared" si="7"/>
        <v>4330135</v>
      </c>
      <c r="W42" s="54">
        <f t="shared" si="7"/>
        <v>6825173</v>
      </c>
      <c r="X42" s="54">
        <f t="shared" si="7"/>
        <v>34455000</v>
      </c>
      <c r="Y42" s="54">
        <f t="shared" si="7"/>
        <v>-27629827</v>
      </c>
      <c r="Z42" s="184">
        <f t="shared" si="5"/>
        <v>-80.19105209693804</v>
      </c>
      <c r="AA42" s="130">
        <f aca="true" t="shared" si="8" ref="AA42:AA48">AA12+AA27</f>
        <v>34455000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8704385</v>
      </c>
      <c r="D45" s="129">
        <f t="shared" si="7"/>
        <v>0</v>
      </c>
      <c r="E45" s="54">
        <f t="shared" si="7"/>
        <v>25565000</v>
      </c>
      <c r="F45" s="54">
        <f t="shared" si="7"/>
        <v>25565000</v>
      </c>
      <c r="G45" s="54">
        <f t="shared" si="7"/>
        <v>0</v>
      </c>
      <c r="H45" s="54">
        <f t="shared" si="7"/>
        <v>1226930</v>
      </c>
      <c r="I45" s="54">
        <f t="shared" si="7"/>
        <v>0</v>
      </c>
      <c r="J45" s="54">
        <f t="shared" si="7"/>
        <v>1226930</v>
      </c>
      <c r="K45" s="54">
        <f t="shared" si="7"/>
        <v>3410697</v>
      </c>
      <c r="L45" s="54">
        <f t="shared" si="7"/>
        <v>211140</v>
      </c>
      <c r="M45" s="54">
        <f t="shared" si="7"/>
        <v>75500</v>
      </c>
      <c r="N45" s="54">
        <f t="shared" si="7"/>
        <v>3697337</v>
      </c>
      <c r="O45" s="54">
        <f t="shared" si="7"/>
        <v>4379491</v>
      </c>
      <c r="P45" s="54">
        <f t="shared" si="7"/>
        <v>613460</v>
      </c>
      <c r="Q45" s="54">
        <f t="shared" si="7"/>
        <v>495000</v>
      </c>
      <c r="R45" s="54">
        <f t="shared" si="7"/>
        <v>5487951</v>
      </c>
      <c r="S45" s="54">
        <f t="shared" si="7"/>
        <v>2061404</v>
      </c>
      <c r="T45" s="54">
        <f t="shared" si="7"/>
        <v>5200</v>
      </c>
      <c r="U45" s="54">
        <f t="shared" si="7"/>
        <v>4015947</v>
      </c>
      <c r="V45" s="54">
        <f t="shared" si="7"/>
        <v>6082551</v>
      </c>
      <c r="W45" s="54">
        <f t="shared" si="7"/>
        <v>16494769</v>
      </c>
      <c r="X45" s="54">
        <f t="shared" si="7"/>
        <v>25565000</v>
      </c>
      <c r="Y45" s="54">
        <f t="shared" si="7"/>
        <v>-9070231</v>
      </c>
      <c r="Z45" s="184">
        <f t="shared" si="5"/>
        <v>-35.479096420887934</v>
      </c>
      <c r="AA45" s="130">
        <f t="shared" si="8"/>
        <v>25565000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47874580</v>
      </c>
      <c r="D49" s="218">
        <f t="shared" si="9"/>
        <v>0</v>
      </c>
      <c r="E49" s="220">
        <f t="shared" si="9"/>
        <v>129612150</v>
      </c>
      <c r="F49" s="220">
        <f t="shared" si="9"/>
        <v>129612150</v>
      </c>
      <c r="G49" s="220">
        <f t="shared" si="9"/>
        <v>0</v>
      </c>
      <c r="H49" s="220">
        <f t="shared" si="9"/>
        <v>2524054</v>
      </c>
      <c r="I49" s="220">
        <f t="shared" si="9"/>
        <v>2779665</v>
      </c>
      <c r="J49" s="220">
        <f t="shared" si="9"/>
        <v>5303719</v>
      </c>
      <c r="K49" s="220">
        <f t="shared" si="9"/>
        <v>7662955</v>
      </c>
      <c r="L49" s="220">
        <f t="shared" si="9"/>
        <v>3849991</v>
      </c>
      <c r="M49" s="220">
        <f t="shared" si="9"/>
        <v>1419639</v>
      </c>
      <c r="N49" s="220">
        <f t="shared" si="9"/>
        <v>12932585</v>
      </c>
      <c r="O49" s="220">
        <f t="shared" si="9"/>
        <v>6542180</v>
      </c>
      <c r="P49" s="220">
        <f t="shared" si="9"/>
        <v>5081366</v>
      </c>
      <c r="Q49" s="220">
        <f t="shared" si="9"/>
        <v>5599896</v>
      </c>
      <c r="R49" s="220">
        <f t="shared" si="9"/>
        <v>17223442</v>
      </c>
      <c r="S49" s="220">
        <f t="shared" si="9"/>
        <v>8312497</v>
      </c>
      <c r="T49" s="220">
        <f t="shared" si="9"/>
        <v>6196227</v>
      </c>
      <c r="U49" s="220">
        <f t="shared" si="9"/>
        <v>14338287</v>
      </c>
      <c r="V49" s="220">
        <f t="shared" si="9"/>
        <v>28847011</v>
      </c>
      <c r="W49" s="220">
        <f t="shared" si="9"/>
        <v>64306757</v>
      </c>
      <c r="X49" s="220">
        <f t="shared" si="9"/>
        <v>129612150</v>
      </c>
      <c r="Y49" s="220">
        <f t="shared" si="9"/>
        <v>-65305393</v>
      </c>
      <c r="Z49" s="221">
        <f t="shared" si="5"/>
        <v>-50.385240118306804</v>
      </c>
      <c r="AA49" s="222">
        <f>SUM(AA41:AA48)</f>
        <v>129612150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2636165</v>
      </c>
      <c r="D51" s="129">
        <f t="shared" si="10"/>
        <v>0</v>
      </c>
      <c r="E51" s="54">
        <f t="shared" si="10"/>
        <v>18747658</v>
      </c>
      <c r="F51" s="54">
        <f t="shared" si="10"/>
        <v>18747658</v>
      </c>
      <c r="G51" s="54">
        <f t="shared" si="10"/>
        <v>1339499</v>
      </c>
      <c r="H51" s="54">
        <f t="shared" si="10"/>
        <v>1319191</v>
      </c>
      <c r="I51" s="54">
        <f t="shared" si="10"/>
        <v>1813622</v>
      </c>
      <c r="J51" s="54">
        <f t="shared" si="10"/>
        <v>4472312</v>
      </c>
      <c r="K51" s="54">
        <f t="shared" si="10"/>
        <v>747858</v>
      </c>
      <c r="L51" s="54">
        <f t="shared" si="10"/>
        <v>954207</v>
      </c>
      <c r="M51" s="54">
        <f t="shared" si="10"/>
        <v>493207</v>
      </c>
      <c r="N51" s="54">
        <f t="shared" si="10"/>
        <v>2195272</v>
      </c>
      <c r="O51" s="54">
        <f t="shared" si="10"/>
        <v>582558</v>
      </c>
      <c r="P51" s="54">
        <f t="shared" si="10"/>
        <v>1494485</v>
      </c>
      <c r="Q51" s="54">
        <f t="shared" si="10"/>
        <v>1037261</v>
      </c>
      <c r="R51" s="54">
        <f t="shared" si="10"/>
        <v>3114304</v>
      </c>
      <c r="S51" s="54">
        <f t="shared" si="10"/>
        <v>742723</v>
      </c>
      <c r="T51" s="54">
        <f t="shared" si="10"/>
        <v>677000</v>
      </c>
      <c r="U51" s="54">
        <f t="shared" si="10"/>
        <v>846025</v>
      </c>
      <c r="V51" s="54">
        <f t="shared" si="10"/>
        <v>2265748</v>
      </c>
      <c r="W51" s="54">
        <f t="shared" si="10"/>
        <v>12047636</v>
      </c>
      <c r="X51" s="54">
        <f t="shared" si="10"/>
        <v>18747658</v>
      </c>
      <c r="Y51" s="54">
        <f t="shared" si="10"/>
        <v>-6700022</v>
      </c>
      <c r="Z51" s="184">
        <f>+IF(X51&lt;&gt;0,+(Y51/X51)*100,0)</f>
        <v>-35.73791457044928</v>
      </c>
      <c r="AA51" s="130">
        <f>SUM(AA57:AA61)</f>
        <v>18747658</v>
      </c>
    </row>
    <row r="52" spans="1:27" ht="12.75">
      <c r="A52" s="310" t="s">
        <v>205</v>
      </c>
      <c r="B52" s="142"/>
      <c r="C52" s="62">
        <v>1075715</v>
      </c>
      <c r="D52" s="156"/>
      <c r="E52" s="60">
        <v>11471209</v>
      </c>
      <c r="F52" s="60">
        <v>11471209</v>
      </c>
      <c r="G52" s="60">
        <v>1221489</v>
      </c>
      <c r="H52" s="60">
        <v>1228382</v>
      </c>
      <c r="I52" s="60">
        <v>1237293</v>
      </c>
      <c r="J52" s="60">
        <v>3687164</v>
      </c>
      <c r="K52" s="60">
        <v>618103</v>
      </c>
      <c r="L52" s="60">
        <v>393016</v>
      </c>
      <c r="M52" s="60">
        <v>434503</v>
      </c>
      <c r="N52" s="60">
        <v>1445622</v>
      </c>
      <c r="O52" s="60">
        <v>445299</v>
      </c>
      <c r="P52" s="60">
        <v>452348</v>
      </c>
      <c r="Q52" s="60">
        <v>459520</v>
      </c>
      <c r="R52" s="60">
        <v>1357167</v>
      </c>
      <c r="S52" s="60">
        <v>389943</v>
      </c>
      <c r="T52" s="60">
        <v>451835</v>
      </c>
      <c r="U52" s="60">
        <v>442539</v>
      </c>
      <c r="V52" s="60">
        <v>1284317</v>
      </c>
      <c r="W52" s="60">
        <v>7774270</v>
      </c>
      <c r="X52" s="60">
        <v>11471209</v>
      </c>
      <c r="Y52" s="60">
        <v>-3696939</v>
      </c>
      <c r="Z52" s="140">
        <v>-32.23</v>
      </c>
      <c r="AA52" s="155">
        <v>11471209</v>
      </c>
    </row>
    <row r="53" spans="1:27" ht="12.75">
      <c r="A53" s="310" t="s">
        <v>206</v>
      </c>
      <c r="B53" s="142"/>
      <c r="C53" s="62">
        <v>82831</v>
      </c>
      <c r="D53" s="156"/>
      <c r="E53" s="60">
        <v>2043249</v>
      </c>
      <c r="F53" s="60">
        <v>2043249</v>
      </c>
      <c r="G53" s="60">
        <v>92392</v>
      </c>
      <c r="H53" s="60">
        <v>64485</v>
      </c>
      <c r="I53" s="60">
        <v>568625</v>
      </c>
      <c r="J53" s="60">
        <v>725502</v>
      </c>
      <c r="K53" s="60">
        <v>114079</v>
      </c>
      <c r="L53" s="60">
        <v>68653</v>
      </c>
      <c r="M53" s="60"/>
      <c r="N53" s="60">
        <v>182732</v>
      </c>
      <c r="O53" s="60">
        <v>69377</v>
      </c>
      <c r="P53" s="60">
        <v>236736</v>
      </c>
      <c r="Q53" s="60">
        <v>70124</v>
      </c>
      <c r="R53" s="60">
        <v>376237</v>
      </c>
      <c r="S53" s="60">
        <v>75101</v>
      </c>
      <c r="T53" s="60">
        <v>75424</v>
      </c>
      <c r="U53" s="60">
        <v>284441</v>
      </c>
      <c r="V53" s="60">
        <v>434966</v>
      </c>
      <c r="W53" s="60">
        <v>1719437</v>
      </c>
      <c r="X53" s="60">
        <v>2043249</v>
      </c>
      <c r="Y53" s="60">
        <v>-323812</v>
      </c>
      <c r="Z53" s="140">
        <v>-15.85</v>
      </c>
      <c r="AA53" s="155">
        <v>2043249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1158546</v>
      </c>
      <c r="D57" s="294">
        <f t="shared" si="11"/>
        <v>0</v>
      </c>
      <c r="E57" s="295">
        <f t="shared" si="11"/>
        <v>13514458</v>
      </c>
      <c r="F57" s="295">
        <f t="shared" si="11"/>
        <v>13514458</v>
      </c>
      <c r="G57" s="295">
        <f t="shared" si="11"/>
        <v>1313881</v>
      </c>
      <c r="H57" s="295">
        <f t="shared" si="11"/>
        <v>1292867</v>
      </c>
      <c r="I57" s="295">
        <f t="shared" si="11"/>
        <v>1805918</v>
      </c>
      <c r="J57" s="295">
        <f t="shared" si="11"/>
        <v>4412666</v>
      </c>
      <c r="K57" s="295">
        <f t="shared" si="11"/>
        <v>732182</v>
      </c>
      <c r="L57" s="295">
        <f t="shared" si="11"/>
        <v>461669</v>
      </c>
      <c r="M57" s="295">
        <f t="shared" si="11"/>
        <v>434503</v>
      </c>
      <c r="N57" s="295">
        <f t="shared" si="11"/>
        <v>1628354</v>
      </c>
      <c r="O57" s="295">
        <f t="shared" si="11"/>
        <v>514676</v>
      </c>
      <c r="P57" s="295">
        <f t="shared" si="11"/>
        <v>689084</v>
      </c>
      <c r="Q57" s="295">
        <f t="shared" si="11"/>
        <v>529644</v>
      </c>
      <c r="R57" s="295">
        <f t="shared" si="11"/>
        <v>1733404</v>
      </c>
      <c r="S57" s="295">
        <f t="shared" si="11"/>
        <v>465044</v>
      </c>
      <c r="T57" s="295">
        <f t="shared" si="11"/>
        <v>527259</v>
      </c>
      <c r="U57" s="295">
        <f t="shared" si="11"/>
        <v>726980</v>
      </c>
      <c r="V57" s="295">
        <f t="shared" si="11"/>
        <v>1719283</v>
      </c>
      <c r="W57" s="295">
        <f t="shared" si="11"/>
        <v>9493707</v>
      </c>
      <c r="X57" s="295">
        <f t="shared" si="11"/>
        <v>13514458</v>
      </c>
      <c r="Y57" s="295">
        <f t="shared" si="11"/>
        <v>-4020751</v>
      </c>
      <c r="Z57" s="296">
        <f>+IF(X57&lt;&gt;0,+(Y57/X57)*100,0)</f>
        <v>-29.751478009698946</v>
      </c>
      <c r="AA57" s="297">
        <f>SUM(AA52:AA56)</f>
        <v>13514458</v>
      </c>
    </row>
    <row r="58" spans="1:27" ht="12.75">
      <c r="A58" s="311" t="s">
        <v>211</v>
      </c>
      <c r="B58" s="136"/>
      <c r="C58" s="62"/>
      <c r="D58" s="156"/>
      <c r="E58" s="60">
        <v>1150000</v>
      </c>
      <c r="F58" s="60">
        <v>1150000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>
        <v>20840</v>
      </c>
      <c r="U58" s="60">
        <v>12145</v>
      </c>
      <c r="V58" s="60">
        <v>32985</v>
      </c>
      <c r="W58" s="60">
        <v>32985</v>
      </c>
      <c r="X58" s="60">
        <v>1150000</v>
      </c>
      <c r="Y58" s="60">
        <v>-1117015</v>
      </c>
      <c r="Z58" s="140">
        <v>-97.13</v>
      </c>
      <c r="AA58" s="155">
        <v>1150000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1477619</v>
      </c>
      <c r="D61" s="156"/>
      <c r="E61" s="60">
        <v>4083200</v>
      </c>
      <c r="F61" s="60">
        <v>4083200</v>
      </c>
      <c r="G61" s="60">
        <v>25618</v>
      </c>
      <c r="H61" s="60">
        <v>26324</v>
      </c>
      <c r="I61" s="60">
        <v>7704</v>
      </c>
      <c r="J61" s="60">
        <v>59646</v>
      </c>
      <c r="K61" s="60">
        <v>15676</v>
      </c>
      <c r="L61" s="60">
        <v>492538</v>
      </c>
      <c r="M61" s="60">
        <v>58704</v>
      </c>
      <c r="N61" s="60">
        <v>566918</v>
      </c>
      <c r="O61" s="60">
        <v>67882</v>
      </c>
      <c r="P61" s="60">
        <v>805401</v>
      </c>
      <c r="Q61" s="60">
        <v>507617</v>
      </c>
      <c r="R61" s="60">
        <v>1380900</v>
      </c>
      <c r="S61" s="60">
        <v>277679</v>
      </c>
      <c r="T61" s="60">
        <v>128901</v>
      </c>
      <c r="U61" s="60">
        <v>106900</v>
      </c>
      <c r="V61" s="60">
        <v>513480</v>
      </c>
      <c r="W61" s="60">
        <v>2520944</v>
      </c>
      <c r="X61" s="60">
        <v>4083200</v>
      </c>
      <c r="Y61" s="60">
        <v>-1562256</v>
      </c>
      <c r="Z61" s="140">
        <v>-38.26</v>
      </c>
      <c r="AA61" s="155">
        <v>4083200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5137891</v>
      </c>
      <c r="F65" s="60">
        <v>5359458</v>
      </c>
      <c r="G65" s="60">
        <v>409774</v>
      </c>
      <c r="H65" s="60">
        <v>445233</v>
      </c>
      <c r="I65" s="60">
        <v>402496</v>
      </c>
      <c r="J65" s="60">
        <v>1257503</v>
      </c>
      <c r="K65" s="60">
        <v>702227</v>
      </c>
      <c r="L65" s="60">
        <v>460921</v>
      </c>
      <c r="M65" s="60">
        <v>432766</v>
      </c>
      <c r="N65" s="60">
        <v>1595914</v>
      </c>
      <c r="O65" s="60">
        <v>483121</v>
      </c>
      <c r="P65" s="60">
        <v>427050</v>
      </c>
      <c r="Q65" s="60">
        <v>528139</v>
      </c>
      <c r="R65" s="60">
        <v>1438310</v>
      </c>
      <c r="S65" s="60">
        <v>465045</v>
      </c>
      <c r="T65" s="60">
        <v>468893</v>
      </c>
      <c r="U65" s="60">
        <v>498963</v>
      </c>
      <c r="V65" s="60">
        <v>1432901</v>
      </c>
      <c r="W65" s="60">
        <v>5724628</v>
      </c>
      <c r="X65" s="60">
        <v>5359458</v>
      </c>
      <c r="Y65" s="60">
        <v>365170</v>
      </c>
      <c r="Z65" s="140">
        <v>6.81</v>
      </c>
      <c r="AA65" s="155"/>
    </row>
    <row r="66" spans="1:27" ht="12.75">
      <c r="A66" s="311" t="s">
        <v>224</v>
      </c>
      <c r="B66" s="316"/>
      <c r="C66" s="273"/>
      <c r="D66" s="274"/>
      <c r="E66" s="275">
        <v>8888200</v>
      </c>
      <c r="F66" s="275"/>
      <c r="G66" s="275">
        <v>929725</v>
      </c>
      <c r="H66" s="275">
        <v>873958</v>
      </c>
      <c r="I66" s="275">
        <v>1411126</v>
      </c>
      <c r="J66" s="275">
        <v>3214809</v>
      </c>
      <c r="K66" s="275">
        <v>45632</v>
      </c>
      <c r="L66" s="275">
        <v>493286</v>
      </c>
      <c r="M66" s="275">
        <v>60441</v>
      </c>
      <c r="N66" s="275">
        <v>599359</v>
      </c>
      <c r="O66" s="275">
        <v>99436</v>
      </c>
      <c r="P66" s="275">
        <v>1067436</v>
      </c>
      <c r="Q66" s="275">
        <v>509122</v>
      </c>
      <c r="R66" s="275">
        <v>1675994</v>
      </c>
      <c r="S66" s="275">
        <v>277679</v>
      </c>
      <c r="T66" s="275">
        <v>208107</v>
      </c>
      <c r="U66" s="275">
        <v>347063</v>
      </c>
      <c r="V66" s="275">
        <v>832849</v>
      </c>
      <c r="W66" s="275">
        <v>6323011</v>
      </c>
      <c r="X66" s="275"/>
      <c r="Y66" s="275">
        <v>6323011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2553333</v>
      </c>
      <c r="D68" s="156"/>
      <c r="E68" s="60"/>
      <c r="F68" s="60">
        <v>13138200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13138200</v>
      </c>
      <c r="Y68" s="60">
        <v>-13138200</v>
      </c>
      <c r="Z68" s="140">
        <v>-100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2553333</v>
      </c>
      <c r="D69" s="218">
        <f t="shared" si="12"/>
        <v>0</v>
      </c>
      <c r="E69" s="220">
        <f t="shared" si="12"/>
        <v>14026091</v>
      </c>
      <c r="F69" s="220">
        <f t="shared" si="12"/>
        <v>18497658</v>
      </c>
      <c r="G69" s="220">
        <f t="shared" si="12"/>
        <v>1339499</v>
      </c>
      <c r="H69" s="220">
        <f t="shared" si="12"/>
        <v>1319191</v>
      </c>
      <c r="I69" s="220">
        <f t="shared" si="12"/>
        <v>1813622</v>
      </c>
      <c r="J69" s="220">
        <f t="shared" si="12"/>
        <v>4472312</v>
      </c>
      <c r="K69" s="220">
        <f t="shared" si="12"/>
        <v>747859</v>
      </c>
      <c r="L69" s="220">
        <f t="shared" si="12"/>
        <v>954207</v>
      </c>
      <c r="M69" s="220">
        <f t="shared" si="12"/>
        <v>493207</v>
      </c>
      <c r="N69" s="220">
        <f t="shared" si="12"/>
        <v>2195273</v>
      </c>
      <c r="O69" s="220">
        <f t="shared" si="12"/>
        <v>582557</v>
      </c>
      <c r="P69" s="220">
        <f t="shared" si="12"/>
        <v>1494486</v>
      </c>
      <c r="Q69" s="220">
        <f t="shared" si="12"/>
        <v>1037261</v>
      </c>
      <c r="R69" s="220">
        <f t="shared" si="12"/>
        <v>3114304</v>
      </c>
      <c r="S69" s="220">
        <f t="shared" si="12"/>
        <v>742724</v>
      </c>
      <c r="T69" s="220">
        <f t="shared" si="12"/>
        <v>677000</v>
      </c>
      <c r="U69" s="220">
        <f t="shared" si="12"/>
        <v>846026</v>
      </c>
      <c r="V69" s="220">
        <f t="shared" si="12"/>
        <v>2265750</v>
      </c>
      <c r="W69" s="220">
        <f t="shared" si="12"/>
        <v>12047639</v>
      </c>
      <c r="X69" s="220">
        <f t="shared" si="12"/>
        <v>18497658</v>
      </c>
      <c r="Y69" s="220">
        <f t="shared" si="12"/>
        <v>-6450019</v>
      </c>
      <c r="Z69" s="221">
        <f>+IF(X69&lt;&gt;0,+(Y69/X69)*100,0)</f>
        <v>-34.869381842825725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31138397</v>
      </c>
      <c r="D5" s="357">
        <f t="shared" si="0"/>
        <v>0</v>
      </c>
      <c r="E5" s="356">
        <f t="shared" si="0"/>
        <v>64592150</v>
      </c>
      <c r="F5" s="358">
        <f t="shared" si="0"/>
        <v>64592150</v>
      </c>
      <c r="G5" s="358">
        <f t="shared" si="0"/>
        <v>0</v>
      </c>
      <c r="H5" s="356">
        <f t="shared" si="0"/>
        <v>1297124</v>
      </c>
      <c r="I5" s="356">
        <f t="shared" si="0"/>
        <v>2622192</v>
      </c>
      <c r="J5" s="358">
        <f t="shared" si="0"/>
        <v>3919316</v>
      </c>
      <c r="K5" s="358">
        <f t="shared" si="0"/>
        <v>4252258</v>
      </c>
      <c r="L5" s="356">
        <f t="shared" si="0"/>
        <v>3547051</v>
      </c>
      <c r="M5" s="356">
        <f t="shared" si="0"/>
        <v>1344139</v>
      </c>
      <c r="N5" s="358">
        <f t="shared" si="0"/>
        <v>9143448</v>
      </c>
      <c r="O5" s="358">
        <f t="shared" si="0"/>
        <v>2162689</v>
      </c>
      <c r="P5" s="356">
        <f t="shared" si="0"/>
        <v>3216769</v>
      </c>
      <c r="Q5" s="356">
        <f t="shared" si="0"/>
        <v>3952795</v>
      </c>
      <c r="R5" s="358">
        <f t="shared" si="0"/>
        <v>9332253</v>
      </c>
      <c r="S5" s="358">
        <f t="shared" si="0"/>
        <v>2257481</v>
      </c>
      <c r="T5" s="356">
        <f t="shared" si="0"/>
        <v>3088271</v>
      </c>
      <c r="U5" s="356">
        <f t="shared" si="0"/>
        <v>9448492</v>
      </c>
      <c r="V5" s="358">
        <f t="shared" si="0"/>
        <v>14794244</v>
      </c>
      <c r="W5" s="358">
        <f t="shared" si="0"/>
        <v>37189261</v>
      </c>
      <c r="X5" s="356">
        <f t="shared" si="0"/>
        <v>64592150</v>
      </c>
      <c r="Y5" s="358">
        <f t="shared" si="0"/>
        <v>-27402889</v>
      </c>
      <c r="Z5" s="359">
        <f>+IF(X5&lt;&gt;0,+(Y5/X5)*100,0)</f>
        <v>-42.42448811504184</v>
      </c>
      <c r="AA5" s="360">
        <f>+AA6+AA8+AA11+AA13+AA15</f>
        <v>64592150</v>
      </c>
    </row>
    <row r="6" spans="1:27" ht="12.75">
      <c r="A6" s="361" t="s">
        <v>205</v>
      </c>
      <c r="B6" s="142"/>
      <c r="C6" s="60">
        <f>+C7</f>
        <v>31138397</v>
      </c>
      <c r="D6" s="340">
        <f aca="true" t="shared" si="1" ref="D6:AA6">+D7</f>
        <v>0</v>
      </c>
      <c r="E6" s="60">
        <f t="shared" si="1"/>
        <v>61992150</v>
      </c>
      <c r="F6" s="59">
        <f t="shared" si="1"/>
        <v>61992150</v>
      </c>
      <c r="G6" s="59">
        <f t="shared" si="1"/>
        <v>0</v>
      </c>
      <c r="H6" s="60">
        <f t="shared" si="1"/>
        <v>1297124</v>
      </c>
      <c r="I6" s="60">
        <f t="shared" si="1"/>
        <v>2622192</v>
      </c>
      <c r="J6" s="59">
        <f t="shared" si="1"/>
        <v>3919316</v>
      </c>
      <c r="K6" s="59">
        <f t="shared" si="1"/>
        <v>4252258</v>
      </c>
      <c r="L6" s="60">
        <f t="shared" si="1"/>
        <v>3547051</v>
      </c>
      <c r="M6" s="60">
        <f t="shared" si="1"/>
        <v>1344139</v>
      </c>
      <c r="N6" s="59">
        <f t="shared" si="1"/>
        <v>9143448</v>
      </c>
      <c r="O6" s="59">
        <f t="shared" si="1"/>
        <v>2162689</v>
      </c>
      <c r="P6" s="60">
        <f t="shared" si="1"/>
        <v>2148778</v>
      </c>
      <c r="Q6" s="60">
        <f t="shared" si="1"/>
        <v>3427015</v>
      </c>
      <c r="R6" s="59">
        <f t="shared" si="1"/>
        <v>7738482</v>
      </c>
      <c r="S6" s="59">
        <f t="shared" si="1"/>
        <v>2086481</v>
      </c>
      <c r="T6" s="60">
        <f t="shared" si="1"/>
        <v>2354165</v>
      </c>
      <c r="U6" s="60">
        <f t="shared" si="1"/>
        <v>9448492</v>
      </c>
      <c r="V6" s="59">
        <f t="shared" si="1"/>
        <v>13889138</v>
      </c>
      <c r="W6" s="59">
        <f t="shared" si="1"/>
        <v>34690384</v>
      </c>
      <c r="X6" s="60">
        <f t="shared" si="1"/>
        <v>61992150</v>
      </c>
      <c r="Y6" s="59">
        <f t="shared" si="1"/>
        <v>-27301766</v>
      </c>
      <c r="Z6" s="61">
        <f>+IF(X6&lt;&gt;0,+(Y6/X6)*100,0)</f>
        <v>-44.04068257029317</v>
      </c>
      <c r="AA6" s="62">
        <f t="shared" si="1"/>
        <v>61992150</v>
      </c>
    </row>
    <row r="7" spans="1:27" ht="12.75">
      <c r="A7" s="291" t="s">
        <v>229</v>
      </c>
      <c r="B7" s="142"/>
      <c r="C7" s="60">
        <v>31138397</v>
      </c>
      <c r="D7" s="340"/>
      <c r="E7" s="60">
        <v>61992150</v>
      </c>
      <c r="F7" s="59">
        <v>61992150</v>
      </c>
      <c r="G7" s="59"/>
      <c r="H7" s="60">
        <v>1297124</v>
      </c>
      <c r="I7" s="60">
        <v>2622192</v>
      </c>
      <c r="J7" s="59">
        <v>3919316</v>
      </c>
      <c r="K7" s="59">
        <v>4252258</v>
      </c>
      <c r="L7" s="60">
        <v>3547051</v>
      </c>
      <c r="M7" s="60">
        <v>1344139</v>
      </c>
      <c r="N7" s="59">
        <v>9143448</v>
      </c>
      <c r="O7" s="59">
        <v>2162689</v>
      </c>
      <c r="P7" s="60">
        <v>2148778</v>
      </c>
      <c r="Q7" s="60">
        <v>3427015</v>
      </c>
      <c r="R7" s="59">
        <v>7738482</v>
      </c>
      <c r="S7" s="59">
        <v>2086481</v>
      </c>
      <c r="T7" s="60">
        <v>2354165</v>
      </c>
      <c r="U7" s="60">
        <v>9448492</v>
      </c>
      <c r="V7" s="59">
        <v>13889138</v>
      </c>
      <c r="W7" s="59">
        <v>34690384</v>
      </c>
      <c r="X7" s="60">
        <v>61992150</v>
      </c>
      <c r="Y7" s="59">
        <v>-27301766</v>
      </c>
      <c r="Z7" s="61">
        <v>-44.04</v>
      </c>
      <c r="AA7" s="62">
        <v>61992150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1067991</v>
      </c>
      <c r="Q8" s="60">
        <f t="shared" si="2"/>
        <v>525780</v>
      </c>
      <c r="R8" s="59">
        <f t="shared" si="2"/>
        <v>1593771</v>
      </c>
      <c r="S8" s="59">
        <f t="shared" si="2"/>
        <v>171000</v>
      </c>
      <c r="T8" s="60">
        <f t="shared" si="2"/>
        <v>734106</v>
      </c>
      <c r="U8" s="60">
        <f t="shared" si="2"/>
        <v>0</v>
      </c>
      <c r="V8" s="59">
        <f t="shared" si="2"/>
        <v>905106</v>
      </c>
      <c r="W8" s="59">
        <f t="shared" si="2"/>
        <v>2498877</v>
      </c>
      <c r="X8" s="60">
        <f t="shared" si="2"/>
        <v>0</v>
      </c>
      <c r="Y8" s="59">
        <f t="shared" si="2"/>
        <v>2498877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>
        <v>1067991</v>
      </c>
      <c r="Q10" s="60">
        <v>525780</v>
      </c>
      <c r="R10" s="59">
        <v>1593771</v>
      </c>
      <c r="S10" s="59">
        <v>171000</v>
      </c>
      <c r="T10" s="60">
        <v>734106</v>
      </c>
      <c r="U10" s="60"/>
      <c r="V10" s="59">
        <v>905106</v>
      </c>
      <c r="W10" s="59">
        <v>2498877</v>
      </c>
      <c r="X10" s="60"/>
      <c r="Y10" s="59">
        <v>2498877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2600000</v>
      </c>
      <c r="F15" s="59">
        <f t="shared" si="5"/>
        <v>2600000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2600000</v>
      </c>
      <c r="Y15" s="59">
        <f t="shared" si="5"/>
        <v>-2600000</v>
      </c>
      <c r="Z15" s="61">
        <f>+IF(X15&lt;&gt;0,+(Y15/X15)*100,0)</f>
        <v>-100</v>
      </c>
      <c r="AA15" s="62">
        <f>SUM(AA16:AA20)</f>
        <v>2600000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2600000</v>
      </c>
      <c r="F20" s="59">
        <v>2600000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2600000</v>
      </c>
      <c r="Y20" s="59">
        <v>-2600000</v>
      </c>
      <c r="Z20" s="61">
        <v>-100</v>
      </c>
      <c r="AA20" s="62">
        <v>2600000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8031798</v>
      </c>
      <c r="D22" s="344">
        <f t="shared" si="6"/>
        <v>0</v>
      </c>
      <c r="E22" s="343">
        <f t="shared" si="6"/>
        <v>33650000</v>
      </c>
      <c r="F22" s="345">
        <f t="shared" si="6"/>
        <v>33650000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91800</v>
      </c>
      <c r="M22" s="343">
        <f t="shared" si="6"/>
        <v>0</v>
      </c>
      <c r="N22" s="345">
        <f t="shared" si="6"/>
        <v>91800</v>
      </c>
      <c r="O22" s="345">
        <f t="shared" si="6"/>
        <v>0</v>
      </c>
      <c r="P22" s="343">
        <f t="shared" si="6"/>
        <v>1251137</v>
      </c>
      <c r="Q22" s="343">
        <f t="shared" si="6"/>
        <v>1152101</v>
      </c>
      <c r="R22" s="345">
        <f t="shared" si="6"/>
        <v>2403238</v>
      </c>
      <c r="S22" s="345">
        <f t="shared" si="6"/>
        <v>1227379</v>
      </c>
      <c r="T22" s="343">
        <f t="shared" si="6"/>
        <v>3102756</v>
      </c>
      <c r="U22" s="343">
        <f t="shared" si="6"/>
        <v>0</v>
      </c>
      <c r="V22" s="345">
        <f t="shared" si="6"/>
        <v>4330135</v>
      </c>
      <c r="W22" s="345">
        <f t="shared" si="6"/>
        <v>6825173</v>
      </c>
      <c r="X22" s="343">
        <f t="shared" si="6"/>
        <v>33650000</v>
      </c>
      <c r="Y22" s="345">
        <f t="shared" si="6"/>
        <v>-26824827</v>
      </c>
      <c r="Z22" s="336">
        <f>+IF(X22&lt;&gt;0,+(Y22/X22)*100,0)</f>
        <v>-79.71716790490342</v>
      </c>
      <c r="AA22" s="350">
        <f>SUM(AA23:AA32)</f>
        <v>33650000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1986994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5843229</v>
      </c>
      <c r="D25" s="340"/>
      <c r="E25" s="60">
        <v>18200000</v>
      </c>
      <c r="F25" s="59">
        <v>18200000</v>
      </c>
      <c r="G25" s="59"/>
      <c r="H25" s="60"/>
      <c r="I25" s="60"/>
      <c r="J25" s="59"/>
      <c r="K25" s="59"/>
      <c r="L25" s="60">
        <v>91800</v>
      </c>
      <c r="M25" s="60"/>
      <c r="N25" s="59">
        <v>91800</v>
      </c>
      <c r="O25" s="59"/>
      <c r="P25" s="60">
        <v>1251137</v>
      </c>
      <c r="Q25" s="60"/>
      <c r="R25" s="59">
        <v>1251137</v>
      </c>
      <c r="S25" s="59">
        <v>1227379</v>
      </c>
      <c r="T25" s="60">
        <v>3102756</v>
      </c>
      <c r="U25" s="60"/>
      <c r="V25" s="59">
        <v>4330135</v>
      </c>
      <c r="W25" s="59">
        <v>5673072</v>
      </c>
      <c r="X25" s="60">
        <v>18200000</v>
      </c>
      <c r="Y25" s="59">
        <v>-12526928</v>
      </c>
      <c r="Z25" s="61">
        <v>-68.83</v>
      </c>
      <c r="AA25" s="62">
        <v>18200000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7150000</v>
      </c>
      <c r="F27" s="59">
        <v>7150000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7150000</v>
      </c>
      <c r="Y27" s="59">
        <v>-7150000</v>
      </c>
      <c r="Z27" s="61">
        <v>-100</v>
      </c>
      <c r="AA27" s="62">
        <v>7150000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201575</v>
      </c>
      <c r="D32" s="340"/>
      <c r="E32" s="60">
        <v>8300000</v>
      </c>
      <c r="F32" s="59">
        <v>8300000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1152101</v>
      </c>
      <c r="R32" s="59">
        <v>1152101</v>
      </c>
      <c r="S32" s="59"/>
      <c r="T32" s="60"/>
      <c r="U32" s="60"/>
      <c r="V32" s="59"/>
      <c r="W32" s="59">
        <v>1152101</v>
      </c>
      <c r="X32" s="60">
        <v>8300000</v>
      </c>
      <c r="Y32" s="59">
        <v>-7147899</v>
      </c>
      <c r="Z32" s="61">
        <v>-86.12</v>
      </c>
      <c r="AA32" s="62">
        <v>8300000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8704385</v>
      </c>
      <c r="D40" s="344">
        <f t="shared" si="9"/>
        <v>0</v>
      </c>
      <c r="E40" s="343">
        <f t="shared" si="9"/>
        <v>25565000</v>
      </c>
      <c r="F40" s="345">
        <f t="shared" si="9"/>
        <v>25565000</v>
      </c>
      <c r="G40" s="345">
        <f t="shared" si="9"/>
        <v>0</v>
      </c>
      <c r="H40" s="343">
        <f t="shared" si="9"/>
        <v>1226930</v>
      </c>
      <c r="I40" s="343">
        <f t="shared" si="9"/>
        <v>0</v>
      </c>
      <c r="J40" s="345">
        <f t="shared" si="9"/>
        <v>1226930</v>
      </c>
      <c r="K40" s="345">
        <f t="shared" si="9"/>
        <v>3410697</v>
      </c>
      <c r="L40" s="343">
        <f t="shared" si="9"/>
        <v>211140</v>
      </c>
      <c r="M40" s="343">
        <f t="shared" si="9"/>
        <v>75500</v>
      </c>
      <c r="N40" s="345">
        <f t="shared" si="9"/>
        <v>3697337</v>
      </c>
      <c r="O40" s="345">
        <f t="shared" si="9"/>
        <v>4379491</v>
      </c>
      <c r="P40" s="343">
        <f t="shared" si="9"/>
        <v>613460</v>
      </c>
      <c r="Q40" s="343">
        <f t="shared" si="9"/>
        <v>495000</v>
      </c>
      <c r="R40" s="345">
        <f t="shared" si="9"/>
        <v>5487951</v>
      </c>
      <c r="S40" s="345">
        <f t="shared" si="9"/>
        <v>2061404</v>
      </c>
      <c r="T40" s="343">
        <f t="shared" si="9"/>
        <v>5200</v>
      </c>
      <c r="U40" s="343">
        <f t="shared" si="9"/>
        <v>4015947</v>
      </c>
      <c r="V40" s="345">
        <f t="shared" si="9"/>
        <v>6082551</v>
      </c>
      <c r="W40" s="345">
        <f t="shared" si="9"/>
        <v>16494769</v>
      </c>
      <c r="X40" s="343">
        <f t="shared" si="9"/>
        <v>25565000</v>
      </c>
      <c r="Y40" s="345">
        <f t="shared" si="9"/>
        <v>-9070231</v>
      </c>
      <c r="Z40" s="336">
        <f>+IF(X40&lt;&gt;0,+(Y40/X40)*100,0)</f>
        <v>-35.479096420887934</v>
      </c>
      <c r="AA40" s="350">
        <f>SUM(AA41:AA49)</f>
        <v>25565000</v>
      </c>
    </row>
    <row r="41" spans="1:27" ht="12.75">
      <c r="A41" s="361" t="s">
        <v>248</v>
      </c>
      <c r="B41" s="142"/>
      <c r="C41" s="362">
        <v>268395</v>
      </c>
      <c r="D41" s="363"/>
      <c r="E41" s="362">
        <v>2500000</v>
      </c>
      <c r="F41" s="364">
        <v>2500000</v>
      </c>
      <c r="G41" s="364"/>
      <c r="H41" s="362">
        <v>1226930</v>
      </c>
      <c r="I41" s="362"/>
      <c r="J41" s="364">
        <v>1226930</v>
      </c>
      <c r="K41" s="364"/>
      <c r="L41" s="362"/>
      <c r="M41" s="362"/>
      <c r="N41" s="364"/>
      <c r="O41" s="364">
        <v>960000</v>
      </c>
      <c r="P41" s="362"/>
      <c r="Q41" s="362">
        <v>495000</v>
      </c>
      <c r="R41" s="364">
        <v>1455000</v>
      </c>
      <c r="S41" s="364"/>
      <c r="T41" s="362"/>
      <c r="U41" s="362">
        <v>1890000</v>
      </c>
      <c r="V41" s="364">
        <v>1890000</v>
      </c>
      <c r="W41" s="364">
        <v>4571930</v>
      </c>
      <c r="X41" s="362">
        <v>2500000</v>
      </c>
      <c r="Y41" s="364">
        <v>2071930</v>
      </c>
      <c r="Z41" s="365">
        <v>82.88</v>
      </c>
      <c r="AA41" s="366">
        <v>2500000</v>
      </c>
    </row>
    <row r="42" spans="1:27" ht="12.75">
      <c r="A42" s="361" t="s">
        <v>249</v>
      </c>
      <c r="B42" s="136"/>
      <c r="C42" s="60">
        <f aca="true" t="shared" si="10" ref="C42:Y42">+C62</f>
        <v>1079166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2536254</v>
      </c>
      <c r="D43" s="369"/>
      <c r="E43" s="305">
        <v>10550000</v>
      </c>
      <c r="F43" s="370">
        <v>10550000</v>
      </c>
      <c r="G43" s="370"/>
      <c r="H43" s="305"/>
      <c r="I43" s="305"/>
      <c r="J43" s="370"/>
      <c r="K43" s="370">
        <v>3410697</v>
      </c>
      <c r="L43" s="305"/>
      <c r="M43" s="305"/>
      <c r="N43" s="370">
        <v>3410697</v>
      </c>
      <c r="O43" s="370">
        <v>3371491</v>
      </c>
      <c r="P43" s="305">
        <v>53460</v>
      </c>
      <c r="Q43" s="305"/>
      <c r="R43" s="370">
        <v>3424951</v>
      </c>
      <c r="S43" s="370">
        <v>2061404</v>
      </c>
      <c r="T43" s="305"/>
      <c r="U43" s="305"/>
      <c r="V43" s="370">
        <v>2061404</v>
      </c>
      <c r="W43" s="370">
        <v>8897052</v>
      </c>
      <c r="X43" s="305">
        <v>10550000</v>
      </c>
      <c r="Y43" s="370">
        <v>-1652948</v>
      </c>
      <c r="Z43" s="371">
        <v>-15.67</v>
      </c>
      <c r="AA43" s="303">
        <v>10550000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>
        <v>48000</v>
      </c>
      <c r="P44" s="54"/>
      <c r="Q44" s="54"/>
      <c r="R44" s="53">
        <v>48000</v>
      </c>
      <c r="S44" s="53"/>
      <c r="T44" s="54"/>
      <c r="U44" s="54"/>
      <c r="V44" s="53"/>
      <c r="W44" s="53">
        <v>48000</v>
      </c>
      <c r="X44" s="54"/>
      <c r="Y44" s="53">
        <v>48000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2708952</v>
      </c>
      <c r="D47" s="368"/>
      <c r="E47" s="54">
        <v>7000000</v>
      </c>
      <c r="F47" s="53">
        <v>7000000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>
        <v>800885</v>
      </c>
      <c r="V47" s="53">
        <v>800885</v>
      </c>
      <c r="W47" s="53">
        <v>800885</v>
      </c>
      <c r="X47" s="54">
        <v>7000000</v>
      </c>
      <c r="Y47" s="53">
        <v>-6199115</v>
      </c>
      <c r="Z47" s="94">
        <v>-88.56</v>
      </c>
      <c r="AA47" s="95">
        <v>7000000</v>
      </c>
    </row>
    <row r="48" spans="1:27" ht="12.75">
      <c r="A48" s="361" t="s">
        <v>255</v>
      </c>
      <c r="B48" s="136"/>
      <c r="C48" s="60">
        <v>1013629</v>
      </c>
      <c r="D48" s="368"/>
      <c r="E48" s="54">
        <v>2500000</v>
      </c>
      <c r="F48" s="53">
        <v>2500000</v>
      </c>
      <c r="G48" s="53"/>
      <c r="H48" s="54"/>
      <c r="I48" s="54"/>
      <c r="J48" s="53"/>
      <c r="K48" s="53"/>
      <c r="L48" s="54">
        <v>131288</v>
      </c>
      <c r="M48" s="54">
        <v>75500</v>
      </c>
      <c r="N48" s="53">
        <v>206788</v>
      </c>
      <c r="O48" s="53"/>
      <c r="P48" s="54">
        <v>560000</v>
      </c>
      <c r="Q48" s="54"/>
      <c r="R48" s="53">
        <v>560000</v>
      </c>
      <c r="S48" s="53"/>
      <c r="T48" s="54"/>
      <c r="U48" s="54">
        <v>-104597</v>
      </c>
      <c r="V48" s="53">
        <v>-104597</v>
      </c>
      <c r="W48" s="53">
        <v>662191</v>
      </c>
      <c r="X48" s="54">
        <v>2500000</v>
      </c>
      <c r="Y48" s="53">
        <v>-1837809</v>
      </c>
      <c r="Z48" s="94">
        <v>-73.51</v>
      </c>
      <c r="AA48" s="95">
        <v>2500000</v>
      </c>
    </row>
    <row r="49" spans="1:27" ht="12.75">
      <c r="A49" s="361" t="s">
        <v>93</v>
      </c>
      <c r="B49" s="136"/>
      <c r="C49" s="54">
        <v>1097989</v>
      </c>
      <c r="D49" s="368"/>
      <c r="E49" s="54">
        <v>3015000</v>
      </c>
      <c r="F49" s="53">
        <v>3015000</v>
      </c>
      <c r="G49" s="53"/>
      <c r="H49" s="54"/>
      <c r="I49" s="54"/>
      <c r="J49" s="53"/>
      <c r="K49" s="53"/>
      <c r="L49" s="54">
        <v>79852</v>
      </c>
      <c r="M49" s="54"/>
      <c r="N49" s="53">
        <v>79852</v>
      </c>
      <c r="O49" s="53"/>
      <c r="P49" s="54"/>
      <c r="Q49" s="54"/>
      <c r="R49" s="53"/>
      <c r="S49" s="53"/>
      <c r="T49" s="54">
        <v>5200</v>
      </c>
      <c r="U49" s="54">
        <v>1429659</v>
      </c>
      <c r="V49" s="53">
        <v>1434859</v>
      </c>
      <c r="W49" s="53">
        <v>1514711</v>
      </c>
      <c r="X49" s="54">
        <v>3015000</v>
      </c>
      <c r="Y49" s="53">
        <v>-1500289</v>
      </c>
      <c r="Z49" s="94">
        <v>-49.76</v>
      </c>
      <c r="AA49" s="95">
        <v>3015000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47874580</v>
      </c>
      <c r="D60" s="346">
        <f t="shared" si="14"/>
        <v>0</v>
      </c>
      <c r="E60" s="219">
        <f t="shared" si="14"/>
        <v>123807150</v>
      </c>
      <c r="F60" s="264">
        <f t="shared" si="14"/>
        <v>123807150</v>
      </c>
      <c r="G60" s="264">
        <f t="shared" si="14"/>
        <v>0</v>
      </c>
      <c r="H60" s="219">
        <f t="shared" si="14"/>
        <v>2524054</v>
      </c>
      <c r="I60" s="219">
        <f t="shared" si="14"/>
        <v>2622192</v>
      </c>
      <c r="J60" s="264">
        <f t="shared" si="14"/>
        <v>5146246</v>
      </c>
      <c r="K60" s="264">
        <f t="shared" si="14"/>
        <v>7662955</v>
      </c>
      <c r="L60" s="219">
        <f t="shared" si="14"/>
        <v>3849991</v>
      </c>
      <c r="M60" s="219">
        <f t="shared" si="14"/>
        <v>1419639</v>
      </c>
      <c r="N60" s="264">
        <f t="shared" si="14"/>
        <v>12932585</v>
      </c>
      <c r="O60" s="264">
        <f t="shared" si="14"/>
        <v>6542180</v>
      </c>
      <c r="P60" s="219">
        <f t="shared" si="14"/>
        <v>5081366</v>
      </c>
      <c r="Q60" s="219">
        <f t="shared" si="14"/>
        <v>5599896</v>
      </c>
      <c r="R60" s="264">
        <f t="shared" si="14"/>
        <v>17223442</v>
      </c>
      <c r="S60" s="264">
        <f t="shared" si="14"/>
        <v>5546264</v>
      </c>
      <c r="T60" s="219">
        <f t="shared" si="14"/>
        <v>6196227</v>
      </c>
      <c r="U60" s="219">
        <f t="shared" si="14"/>
        <v>13464439</v>
      </c>
      <c r="V60" s="264">
        <f t="shared" si="14"/>
        <v>25206930</v>
      </c>
      <c r="W60" s="264">
        <f t="shared" si="14"/>
        <v>60509203</v>
      </c>
      <c r="X60" s="219">
        <f t="shared" si="14"/>
        <v>123807150</v>
      </c>
      <c r="Y60" s="264">
        <f t="shared" si="14"/>
        <v>-63297947</v>
      </c>
      <c r="Z60" s="337">
        <f>+IF(X60&lt;&gt;0,+(Y60/X60)*100,0)</f>
        <v>-51.12624513204609</v>
      </c>
      <c r="AA60" s="232">
        <f>+AA57+AA54+AA51+AA40+AA37+AA34+AA22+AA5</f>
        <v>123807150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1079166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>
        <v>1079166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5000000</v>
      </c>
      <c r="F5" s="358">
        <f t="shared" si="0"/>
        <v>5000000</v>
      </c>
      <c r="G5" s="358">
        <f t="shared" si="0"/>
        <v>0</v>
      </c>
      <c r="H5" s="356">
        <f t="shared" si="0"/>
        <v>0</v>
      </c>
      <c r="I5" s="356">
        <f t="shared" si="0"/>
        <v>157473</v>
      </c>
      <c r="J5" s="358">
        <f t="shared" si="0"/>
        <v>157473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2766233</v>
      </c>
      <c r="T5" s="356">
        <f t="shared" si="0"/>
        <v>0</v>
      </c>
      <c r="U5" s="356">
        <f t="shared" si="0"/>
        <v>873848</v>
      </c>
      <c r="V5" s="358">
        <f t="shared" si="0"/>
        <v>3640081</v>
      </c>
      <c r="W5" s="358">
        <f t="shared" si="0"/>
        <v>3797554</v>
      </c>
      <c r="X5" s="356">
        <f t="shared" si="0"/>
        <v>5000000</v>
      </c>
      <c r="Y5" s="358">
        <f t="shared" si="0"/>
        <v>-1202446</v>
      </c>
      <c r="Z5" s="359">
        <f>+IF(X5&lt;&gt;0,+(Y5/X5)*100,0)</f>
        <v>-24.04892</v>
      </c>
      <c r="AA5" s="360">
        <f>+AA6+AA8+AA11+AA13+AA15</f>
        <v>5000000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5000000</v>
      </c>
      <c r="G6" s="59">
        <f t="shared" si="1"/>
        <v>0</v>
      </c>
      <c r="H6" s="60">
        <f t="shared" si="1"/>
        <v>0</v>
      </c>
      <c r="I6" s="60">
        <f t="shared" si="1"/>
        <v>157473</v>
      </c>
      <c r="J6" s="59">
        <f t="shared" si="1"/>
        <v>157473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2766233</v>
      </c>
      <c r="T6" s="60">
        <f t="shared" si="1"/>
        <v>0</v>
      </c>
      <c r="U6" s="60">
        <f t="shared" si="1"/>
        <v>873848</v>
      </c>
      <c r="V6" s="59">
        <f t="shared" si="1"/>
        <v>3640081</v>
      </c>
      <c r="W6" s="59">
        <f t="shared" si="1"/>
        <v>3797554</v>
      </c>
      <c r="X6" s="60">
        <f t="shared" si="1"/>
        <v>5000000</v>
      </c>
      <c r="Y6" s="59">
        <f t="shared" si="1"/>
        <v>-1202446</v>
      </c>
      <c r="Z6" s="61">
        <f>+IF(X6&lt;&gt;0,+(Y6/X6)*100,0)</f>
        <v>-24.04892</v>
      </c>
      <c r="AA6" s="62">
        <f t="shared" si="1"/>
        <v>5000000</v>
      </c>
    </row>
    <row r="7" spans="1:27" ht="12.75">
      <c r="A7" s="291" t="s">
        <v>229</v>
      </c>
      <c r="B7" s="142"/>
      <c r="C7" s="60"/>
      <c r="D7" s="340"/>
      <c r="E7" s="60">
        <v>5000000</v>
      </c>
      <c r="F7" s="59">
        <v>5000000</v>
      </c>
      <c r="G7" s="59"/>
      <c r="H7" s="60"/>
      <c r="I7" s="60">
        <v>157473</v>
      </c>
      <c r="J7" s="59">
        <v>157473</v>
      </c>
      <c r="K7" s="59"/>
      <c r="L7" s="60"/>
      <c r="M7" s="60"/>
      <c r="N7" s="59"/>
      <c r="O7" s="59"/>
      <c r="P7" s="60"/>
      <c r="Q7" s="60"/>
      <c r="R7" s="59"/>
      <c r="S7" s="59">
        <v>2766233</v>
      </c>
      <c r="T7" s="60"/>
      <c r="U7" s="60">
        <v>873848</v>
      </c>
      <c r="V7" s="59">
        <v>3640081</v>
      </c>
      <c r="W7" s="59">
        <v>3797554</v>
      </c>
      <c r="X7" s="60">
        <v>5000000</v>
      </c>
      <c r="Y7" s="59">
        <v>-1202446</v>
      </c>
      <c r="Z7" s="61">
        <v>-24.05</v>
      </c>
      <c r="AA7" s="62">
        <v>5000000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805000</v>
      </c>
      <c r="F22" s="345">
        <f t="shared" si="6"/>
        <v>805000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805000</v>
      </c>
      <c r="Y22" s="345">
        <f t="shared" si="6"/>
        <v>-805000</v>
      </c>
      <c r="Z22" s="336">
        <f>+IF(X22&lt;&gt;0,+(Y22/X22)*100,0)</f>
        <v>-100</v>
      </c>
      <c r="AA22" s="350">
        <f>SUM(AA23:AA32)</f>
        <v>805000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805000</v>
      </c>
      <c r="F24" s="59">
        <v>805000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805000</v>
      </c>
      <c r="Y24" s="59">
        <v>-805000</v>
      </c>
      <c r="Z24" s="61">
        <v>-100</v>
      </c>
      <c r="AA24" s="62">
        <v>805000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5805000</v>
      </c>
      <c r="F60" s="264">
        <f t="shared" si="14"/>
        <v>5805000</v>
      </c>
      <c r="G60" s="264">
        <f t="shared" si="14"/>
        <v>0</v>
      </c>
      <c r="H60" s="219">
        <f t="shared" si="14"/>
        <v>0</v>
      </c>
      <c r="I60" s="219">
        <f t="shared" si="14"/>
        <v>157473</v>
      </c>
      <c r="J60" s="264">
        <f t="shared" si="14"/>
        <v>157473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2766233</v>
      </c>
      <c r="T60" s="219">
        <f t="shared" si="14"/>
        <v>0</v>
      </c>
      <c r="U60" s="219">
        <f t="shared" si="14"/>
        <v>873848</v>
      </c>
      <c r="V60" s="264">
        <f t="shared" si="14"/>
        <v>3640081</v>
      </c>
      <c r="W60" s="264">
        <f t="shared" si="14"/>
        <v>3797554</v>
      </c>
      <c r="X60" s="219">
        <f t="shared" si="14"/>
        <v>5805000</v>
      </c>
      <c r="Y60" s="264">
        <f t="shared" si="14"/>
        <v>-2007446</v>
      </c>
      <c r="Z60" s="337">
        <f>+IF(X60&lt;&gt;0,+(Y60/X60)*100,0)</f>
        <v>-34.581326442721796</v>
      </c>
      <c r="AA60" s="232">
        <f>+AA57+AA54+AA51+AA40+AA37+AA34+AA22+AA5</f>
        <v>5805000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2017-07-27T11:56:13Z</dcterms:created>
  <dcterms:modified xsi:type="dcterms:W3CDTF">2017-07-27T11:56:16Z</dcterms:modified>
  <cp:category/>
  <cp:version/>
  <cp:contentType/>
  <cp:contentStatus/>
</cp:coreProperties>
</file>