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<sst xmlns="http://schemas.openxmlformats.org/spreadsheetml/2006/main" count="857" uniqueCount="303">
  <si>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Mogalakwena(LIM367)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</si>
  <si>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</si>
  <si>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</si>
  <si>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</si>
  <si>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</si>
  <si>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</si>
  <si>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</si>
  <si>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</si>
  <si>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</si>
  <si>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</si>
  <si>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</si>
  <si>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</si>
  <si>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</si>
  <si>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</si>
  <si>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</si>
  <si>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</si>
  <si>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</si>
  <si>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</si>
  <si>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</si>
  <si>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</si>
  <si>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</si>
  <si>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</si>
  <si>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</si>
  <si>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</si>
  <si>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</si>
  <si>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</si>
  <si>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</si>
  <si>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</si>
  <si>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</si>
  <si>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</si>
  <si>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</si>
  <si>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</si>
  <si>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</si>
  <si>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</si>
  <si>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</si>
  <si>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</si>
  <si>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</si>
  <si>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</si>
  <si>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</si>
  <si>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</si>
  <si>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</si>
  <si>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</si>
  <si>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</si>
  <si>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</si>
  <si>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</si>
  <si>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</si>
  <si>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</si>
  <si>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</si>
  <si>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</si>
  <si>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</si>
  <si>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</si>
  <si>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</si>
  <si>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</si>
  <si>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</si>
  <si>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</si>
  <si>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</si>
  <si>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</si>
  <si>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</si>
  <si>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</si>
  <si>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</si>
  <si>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</si>
  <si>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</si>
  <si>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</si>
  <si>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</si>
  <si>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</si>
  <si>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</si>
  <si>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</si>
  <si>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</si>
  <si>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</si>
  <si>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</si>
  <si>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Mogalakwena(LIM367)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</si>
  <si>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</si>
  <si>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</si>
  <si>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</si>
  <si>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</si>
  <si>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</si>
  <si>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</si>
  <si>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</si>
  <si>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</si>
  <si>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</si>
  <si>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</si>
  <si>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</si>
  <si>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</si>
  <si>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</si>
  <si>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</si>
  <si>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</si>
  <si>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</si>
  <si>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</si>
  <si>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</si>
  <si>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</si>
  <si>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</si>
  <si>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</si>
  <si>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</si>
  <si>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</si>
  <si>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</si>
  <si>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</si>
  <si>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</si>
  <si>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</si>
  <si>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</si>
  <si>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</si>
  <si>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Mogalakwena(LIM367)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</si>
  <si>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</si>
  <si>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</si>
  <si>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</si>
  <si>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</si>
  <si>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</si>
  <si>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</si>
  <si>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</si>
  <si>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</si>
  <si>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</si>
  <si>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</si>
  <si>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</si>
  <si>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</si>
  <si>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</si>
  <si>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</si>
  <si>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</si>
  <si>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</si>
  <si>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</si>
  <si>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</si>
  <si>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</si>
  <si>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</si>
  <si>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</si>
  <si>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</si>
  <si>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</si>
  <si>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</si>
  <si>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</si>
  <si>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</si>
  <si>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</si>
  <si>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</si>
  <si>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Mogalakwena(LIM367)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</si>
  <si>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</si>
  <si>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</si>
  <si>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</si>
  <si>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</si>
  <si>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</si>
  <si>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</si>
  <si>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</si>
  <si>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</si>
  <si>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</si>
  <si>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</si>
  <si>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Mogalakwena(LIM367)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</si>
  <si>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</si>
  <si>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</si>
  <si>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</si>
  <si>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</si>
  <si>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</si>
  <si>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</si>
  <si>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</si>
  <si>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</si>
  <si>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</si>
  <si>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</si>
  <si>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</si>
  <si>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</si>
  <si>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</si>
  <si>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</si>
  <si>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</si>
  <si>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</si>
  <si>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</si>
  <si>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</si>
  <si>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</si>
  <si>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</si>
  <si>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</si>
  <si>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</si>
  <si>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</si>
  <si>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</si>
  <si>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</si>
  <si>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</si>
  <si>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</si>
  <si>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</si>
  <si>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</si>
  <si>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</si>
  <si>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</si>
  <si>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</si>
  <si>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</si>
  <si>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Mogalakwena(LIM367)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</si>
  <si>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</si>
  <si>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</si>
  <si>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</si>
  <si>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</si>
  <si>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</si>
  <si>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</si>
  <si>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</si>
  <si>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</si>
  <si>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</si>
  <si>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</si>
  <si>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</si>
  <si>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</si>
  <si>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</si>
  <si>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</si>
  <si>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</si>
  <si>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</si>
  <si>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</si>
  <si>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</si>
  <si>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</si>
  <si>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</si>
  <si>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</si>
  <si>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</si>
  <si>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</si>
  <si>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</si>
  <si>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</si>
  <si>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</si>
  <si>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</si>
  <si>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Mogalakwena(LIM367)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</si>
  <si>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</si>
  <si>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</si>
  <si>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</si>
  <si>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</si>
  <si>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</si>
  <si>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</si>
  <si>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</si>
  <si>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</si>
  <si>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</si>
  <si>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</si>
  <si>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</si>
  <si>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</si>
  <si>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</si>
  <si>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</si>
  <si>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</si>
  <si>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</si>
  <si>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</si>
  <si>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</si>
  <si>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</si>
  <si>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</si>
  <si>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</si>
  <si>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</si>
  <si>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</si>
  <si>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</si>
  <si>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Mogalakwena(LIM367)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</si>
  <si>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</si>
  <si>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</si>
  <si>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</si>
  <si>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</si>
  <si>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</si>
  <si>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</si>
  <si>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</si>
  <si>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</si>
  <si>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</si>
  <si>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</si>
  <si>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</si>
  <si>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</si>
  <si>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</si>
  <si>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</si>
  <si>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</si>
  <si>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</si>
  <si>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</si>
  <si>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</si>
  <si>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</si>
  <si>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</si>
  <si>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</si>
  <si>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</si>
  <si>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</si>
  <si>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</si>
  <si>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</si>
  <si>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</si>
  <si>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</si>
  <si>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</si>
  <si>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</si>
  <si>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</si>
  <si>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</si>
  <si>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</si>
  <si>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</si>
  <si>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</si>
  <si>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</si>
  <si>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Mogalakwena(LIM367)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</si>
  <si>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</si>
  <si>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</si>
  <si>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Limpopo: Mogalakwena(LIM367)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</si>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</sst>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50878538</v>
      </c>
      <c r="C5" s="19">
        <v>0</v>
      </c>
      <c r="D5" s="59">
        <v>54402577</v>
      </c>
      <c r="E5" s="60">
        <v>56402557</v>
      </c>
      <c r="F5" s="60">
        <v>4675743</v>
      </c>
      <c r="G5" s="60">
        <v>4670111</v>
      </c>
      <c r="H5" s="60">
        <v>0</v>
      </c>
      <c r="I5" s="60">
        <v>9345854</v>
      </c>
      <c r="J5" s="60">
        <v>4639738</v>
      </c>
      <c r="K5" s="60">
        <v>4624787</v>
      </c>
      <c r="L5" s="60">
        <v>0</v>
      </c>
      <c r="M5" s="60">
        <v>9264525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18610379</v>
      </c>
      <c r="W5" s="60">
        <v>54402552</v>
      </c>
      <c r="X5" s="60">
        <v>-35792173</v>
      </c>
      <c r="Y5" s="61">
        <v>-65.79</v>
      </c>
      <c r="Z5" s="62">
        <v>56402557</v>
      </c>
    </row>
    <row r="6" spans="1:26" ht="12.75">
      <c r="A6" s="58" t="s">
        <v>32</v>
      </c>
      <c r="B6" s="19">
        <v>274427014</v>
      </c>
      <c r="C6" s="19">
        <v>0</v>
      </c>
      <c r="D6" s="59">
        <v>305468831</v>
      </c>
      <c r="E6" s="60">
        <v>310468831</v>
      </c>
      <c r="F6" s="60">
        <v>24182013</v>
      </c>
      <c r="G6" s="60">
        <v>27364005</v>
      </c>
      <c r="H6" s="60">
        <v>0</v>
      </c>
      <c r="I6" s="60">
        <v>51546018</v>
      </c>
      <c r="J6" s="60">
        <v>25234538</v>
      </c>
      <c r="K6" s="60">
        <v>29249944</v>
      </c>
      <c r="L6" s="60">
        <v>2656053</v>
      </c>
      <c r="M6" s="60">
        <v>57140535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108686553</v>
      </c>
      <c r="W6" s="60">
        <v>305468832</v>
      </c>
      <c r="X6" s="60">
        <v>-196782279</v>
      </c>
      <c r="Y6" s="61">
        <v>-64.42</v>
      </c>
      <c r="Z6" s="62">
        <v>310468831</v>
      </c>
    </row>
    <row r="7" spans="1:26" ht="12.75">
      <c r="A7" s="58" t="s">
        <v>33</v>
      </c>
      <c r="B7" s="19">
        <v>34756864</v>
      </c>
      <c r="C7" s="19">
        <v>0</v>
      </c>
      <c r="D7" s="59">
        <v>26229700</v>
      </c>
      <c r="E7" s="60">
        <v>27229700</v>
      </c>
      <c r="F7" s="60">
        <v>0</v>
      </c>
      <c r="G7" s="60">
        <v>1211307</v>
      </c>
      <c r="H7" s="60">
        <v>0</v>
      </c>
      <c r="I7" s="60">
        <v>1211307</v>
      </c>
      <c r="J7" s="60">
        <v>3785318</v>
      </c>
      <c r="K7" s="60">
        <v>5062432</v>
      </c>
      <c r="L7" s="60">
        <v>0</v>
      </c>
      <c r="M7" s="60">
        <v>8847750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10059057</v>
      </c>
      <c r="W7" s="60">
        <v>26229696</v>
      </c>
      <c r="X7" s="60">
        <v>-16170639</v>
      </c>
      <c r="Y7" s="61">
        <v>-61.65</v>
      </c>
      <c r="Z7" s="62">
        <v>27229700</v>
      </c>
    </row>
    <row r="8" spans="1:26" ht="12.75">
      <c r="A8" s="58" t="s">
        <v>34</v>
      </c>
      <c r="B8" s="19">
        <v>319290062</v>
      </c>
      <c r="C8" s="19">
        <v>0</v>
      </c>
      <c r="D8" s="59">
        <v>377210563</v>
      </c>
      <c r="E8" s="60">
        <v>357210563</v>
      </c>
      <c r="F8" s="60">
        <v>142777708</v>
      </c>
      <c r="G8" s="60">
        <v>932502</v>
      </c>
      <c r="H8" s="60">
        <v>0</v>
      </c>
      <c r="I8" s="60">
        <v>143710210</v>
      </c>
      <c r="J8" s="60">
        <v>467386</v>
      </c>
      <c r="K8" s="60">
        <v>858381</v>
      </c>
      <c r="L8" s="60">
        <v>112344182</v>
      </c>
      <c r="M8" s="60">
        <v>113669949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257380159</v>
      </c>
      <c r="W8" s="60">
        <v>377210568</v>
      </c>
      <c r="X8" s="60">
        <v>-119830409</v>
      </c>
      <c r="Y8" s="61">
        <v>-31.77</v>
      </c>
      <c r="Z8" s="62">
        <v>357210563</v>
      </c>
    </row>
    <row r="9" spans="1:26" ht="12.75">
      <c r="A9" s="58" t="s">
        <v>35</v>
      </c>
      <c r="B9" s="19">
        <v>57004337</v>
      </c>
      <c r="C9" s="19">
        <v>0</v>
      </c>
      <c r="D9" s="59">
        <v>28266530</v>
      </c>
      <c r="E9" s="60">
        <v>48934459</v>
      </c>
      <c r="F9" s="60">
        <v>2360271</v>
      </c>
      <c r="G9" s="60">
        <v>4840321</v>
      </c>
      <c r="H9" s="60">
        <v>0</v>
      </c>
      <c r="I9" s="60">
        <v>7200592</v>
      </c>
      <c r="J9" s="60">
        <v>4610060</v>
      </c>
      <c r="K9" s="60">
        <v>5152296</v>
      </c>
      <c r="L9" s="60">
        <v>4970028</v>
      </c>
      <c r="M9" s="60">
        <v>14732384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21932976</v>
      </c>
      <c r="W9" s="60">
        <v>28266756</v>
      </c>
      <c r="X9" s="60">
        <v>-6333780</v>
      </c>
      <c r="Y9" s="61">
        <v>-22.41</v>
      </c>
      <c r="Z9" s="62">
        <v>48934459</v>
      </c>
    </row>
    <row r="10" spans="1:26" ht="22.5">
      <c r="A10" s="63" t="s">
        <v>278</v>
      </c>
      <c r="B10" s="64">
        <f>SUM(B5:B9)</f>
        <v>736356815</v>
      </c>
      <c r="C10" s="64">
        <f>SUM(C5:C9)</f>
        <v>0</v>
      </c>
      <c r="D10" s="65">
        <f aca="true" t="shared" si="0" ref="D10:Z10">SUM(D5:D9)</f>
        <v>791578201</v>
      </c>
      <c r="E10" s="66">
        <f t="shared" si="0"/>
        <v>800246110</v>
      </c>
      <c r="F10" s="66">
        <f t="shared" si="0"/>
        <v>173995735</v>
      </c>
      <c r="G10" s="66">
        <f t="shared" si="0"/>
        <v>39018246</v>
      </c>
      <c r="H10" s="66">
        <f t="shared" si="0"/>
        <v>0</v>
      </c>
      <c r="I10" s="66">
        <f t="shared" si="0"/>
        <v>213013981</v>
      </c>
      <c r="J10" s="66">
        <f t="shared" si="0"/>
        <v>38737040</v>
      </c>
      <c r="K10" s="66">
        <f t="shared" si="0"/>
        <v>44947840</v>
      </c>
      <c r="L10" s="66">
        <f t="shared" si="0"/>
        <v>119970263</v>
      </c>
      <c r="M10" s="66">
        <f t="shared" si="0"/>
        <v>203655143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416669124</v>
      </c>
      <c r="W10" s="66">
        <f t="shared" si="0"/>
        <v>791578404</v>
      </c>
      <c r="X10" s="66">
        <f t="shared" si="0"/>
        <v>-374909280</v>
      </c>
      <c r="Y10" s="67">
        <f>+IF(W10&lt;&gt;0,(X10/W10)*100,0)</f>
        <v>-47.36224208562415</v>
      </c>
      <c r="Z10" s="68">
        <f t="shared" si="0"/>
        <v>800246110</v>
      </c>
    </row>
    <row r="11" spans="1:26" ht="12.75">
      <c r="A11" s="58" t="s">
        <v>37</v>
      </c>
      <c r="B11" s="19">
        <v>198930663</v>
      </c>
      <c r="C11" s="19">
        <v>0</v>
      </c>
      <c r="D11" s="59">
        <v>241237380</v>
      </c>
      <c r="E11" s="60">
        <v>253612936</v>
      </c>
      <c r="F11" s="60">
        <v>17375769</v>
      </c>
      <c r="G11" s="60">
        <v>19299420</v>
      </c>
      <c r="H11" s="60">
        <v>0</v>
      </c>
      <c r="I11" s="60">
        <v>36675189</v>
      </c>
      <c r="J11" s="60">
        <v>18720382</v>
      </c>
      <c r="K11" s="60">
        <v>17030160</v>
      </c>
      <c r="L11" s="60">
        <v>17507161</v>
      </c>
      <c r="M11" s="60">
        <v>53257703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89932892</v>
      </c>
      <c r="W11" s="60">
        <v>241237380</v>
      </c>
      <c r="X11" s="60">
        <v>-151304488</v>
      </c>
      <c r="Y11" s="61">
        <v>-62.72</v>
      </c>
      <c r="Z11" s="62">
        <v>253612936</v>
      </c>
    </row>
    <row r="12" spans="1:26" ht="12.75">
      <c r="A12" s="58" t="s">
        <v>38</v>
      </c>
      <c r="B12" s="19">
        <v>17832310</v>
      </c>
      <c r="C12" s="19">
        <v>0</v>
      </c>
      <c r="D12" s="59">
        <v>19475717</v>
      </c>
      <c r="E12" s="60">
        <v>19475717</v>
      </c>
      <c r="F12" s="60">
        <v>1542980</v>
      </c>
      <c r="G12" s="60">
        <v>1654057</v>
      </c>
      <c r="H12" s="60">
        <v>0</v>
      </c>
      <c r="I12" s="60">
        <v>3197037</v>
      </c>
      <c r="J12" s="60">
        <v>1504668</v>
      </c>
      <c r="K12" s="60">
        <v>1496364</v>
      </c>
      <c r="L12" s="60">
        <v>1533875</v>
      </c>
      <c r="M12" s="60">
        <v>4534907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7731944</v>
      </c>
      <c r="W12" s="60">
        <v>19475712</v>
      </c>
      <c r="X12" s="60">
        <v>-11743768</v>
      </c>
      <c r="Y12" s="61">
        <v>-60.3</v>
      </c>
      <c r="Z12" s="62">
        <v>19475717</v>
      </c>
    </row>
    <row r="13" spans="1:26" ht="12.75">
      <c r="A13" s="58" t="s">
        <v>279</v>
      </c>
      <c r="B13" s="19">
        <v>74211301</v>
      </c>
      <c r="C13" s="19">
        <v>0</v>
      </c>
      <c r="D13" s="59">
        <v>77348852</v>
      </c>
      <c r="E13" s="60">
        <v>77348852</v>
      </c>
      <c r="F13" s="60">
        <v>0</v>
      </c>
      <c r="G13" s="60">
        <v>0</v>
      </c>
      <c r="H13" s="60">
        <v>0</v>
      </c>
      <c r="I13" s="60">
        <v>0</v>
      </c>
      <c r="J13" s="60">
        <v>20303</v>
      </c>
      <c r="K13" s="60">
        <v>0</v>
      </c>
      <c r="L13" s="60">
        <v>0</v>
      </c>
      <c r="M13" s="60">
        <v>20303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20303</v>
      </c>
      <c r="W13" s="60">
        <v>77348856</v>
      </c>
      <c r="X13" s="60">
        <v>-77328553</v>
      </c>
      <c r="Y13" s="61">
        <v>-99.97</v>
      </c>
      <c r="Z13" s="62">
        <v>77348852</v>
      </c>
    </row>
    <row r="14" spans="1:26" ht="12.75">
      <c r="A14" s="58" t="s">
        <v>40</v>
      </c>
      <c r="B14" s="19">
        <v>168106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273662291</v>
      </c>
      <c r="C15" s="19">
        <v>0</v>
      </c>
      <c r="D15" s="59">
        <v>197974999</v>
      </c>
      <c r="E15" s="60">
        <v>312036999</v>
      </c>
      <c r="F15" s="60">
        <v>17394106</v>
      </c>
      <c r="G15" s="60">
        <v>21852163</v>
      </c>
      <c r="H15" s="60">
        <v>0</v>
      </c>
      <c r="I15" s="60">
        <v>39246269</v>
      </c>
      <c r="J15" s="60">
        <v>14710300</v>
      </c>
      <c r="K15" s="60">
        <v>15244101</v>
      </c>
      <c r="L15" s="60">
        <v>15123189</v>
      </c>
      <c r="M15" s="60">
        <v>45077590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84323859</v>
      </c>
      <c r="W15" s="60">
        <v>197975004</v>
      </c>
      <c r="X15" s="60">
        <v>-113651145</v>
      </c>
      <c r="Y15" s="61">
        <v>-57.41</v>
      </c>
      <c r="Z15" s="62">
        <v>312036999</v>
      </c>
    </row>
    <row r="16" spans="1:26" ht="12.75">
      <c r="A16" s="69" t="s">
        <v>42</v>
      </c>
      <c r="B16" s="19">
        <v>35069056</v>
      </c>
      <c r="C16" s="19">
        <v>0</v>
      </c>
      <c r="D16" s="59">
        <v>26873988</v>
      </c>
      <c r="E16" s="60">
        <v>31188925</v>
      </c>
      <c r="F16" s="60">
        <v>1053749</v>
      </c>
      <c r="G16" s="60">
        <v>1745981</v>
      </c>
      <c r="H16" s="60">
        <v>0</v>
      </c>
      <c r="I16" s="60">
        <v>2799730</v>
      </c>
      <c r="J16" s="60">
        <v>1255320</v>
      </c>
      <c r="K16" s="60">
        <v>4376782</v>
      </c>
      <c r="L16" s="60">
        <v>1234621</v>
      </c>
      <c r="M16" s="60">
        <v>6866723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9666453</v>
      </c>
      <c r="W16" s="60">
        <v>26873988</v>
      </c>
      <c r="X16" s="60">
        <v>-17207535</v>
      </c>
      <c r="Y16" s="61">
        <v>-64.03</v>
      </c>
      <c r="Z16" s="62">
        <v>31188925</v>
      </c>
    </row>
    <row r="17" spans="1:26" ht="12.75">
      <c r="A17" s="58" t="s">
        <v>43</v>
      </c>
      <c r="B17" s="19">
        <v>208044709</v>
      </c>
      <c r="C17" s="19">
        <v>0</v>
      </c>
      <c r="D17" s="59">
        <v>220646789</v>
      </c>
      <c r="E17" s="60">
        <v>195135614</v>
      </c>
      <c r="F17" s="60">
        <v>13191292</v>
      </c>
      <c r="G17" s="60">
        <v>14055028</v>
      </c>
      <c r="H17" s="60">
        <v>0</v>
      </c>
      <c r="I17" s="60">
        <v>27246320</v>
      </c>
      <c r="J17" s="60">
        <v>17845223</v>
      </c>
      <c r="K17" s="60">
        <v>16837389</v>
      </c>
      <c r="L17" s="60">
        <v>28464108</v>
      </c>
      <c r="M17" s="60">
        <v>63146720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90393040</v>
      </c>
      <c r="W17" s="60">
        <v>220646796</v>
      </c>
      <c r="X17" s="60">
        <v>-130253756</v>
      </c>
      <c r="Y17" s="61">
        <v>-59.03</v>
      </c>
      <c r="Z17" s="62">
        <v>195135614</v>
      </c>
    </row>
    <row r="18" spans="1:26" ht="12.75">
      <c r="A18" s="70" t="s">
        <v>44</v>
      </c>
      <c r="B18" s="71">
        <f>SUM(B11:B17)</f>
        <v>807918436</v>
      </c>
      <c r="C18" s="71">
        <f>SUM(C11:C17)</f>
        <v>0</v>
      </c>
      <c r="D18" s="72">
        <f aca="true" t="shared" si="1" ref="D18:Z18">SUM(D11:D17)</f>
        <v>783557725</v>
      </c>
      <c r="E18" s="73">
        <f t="shared" si="1"/>
        <v>888799043</v>
      </c>
      <c r="F18" s="73">
        <f t="shared" si="1"/>
        <v>50557896</v>
      </c>
      <c r="G18" s="73">
        <f t="shared" si="1"/>
        <v>58606649</v>
      </c>
      <c r="H18" s="73">
        <f t="shared" si="1"/>
        <v>0</v>
      </c>
      <c r="I18" s="73">
        <f t="shared" si="1"/>
        <v>109164545</v>
      </c>
      <c r="J18" s="73">
        <f t="shared" si="1"/>
        <v>54056196</v>
      </c>
      <c r="K18" s="73">
        <f t="shared" si="1"/>
        <v>54984796</v>
      </c>
      <c r="L18" s="73">
        <f t="shared" si="1"/>
        <v>63862954</v>
      </c>
      <c r="M18" s="73">
        <f t="shared" si="1"/>
        <v>172903946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282068491</v>
      </c>
      <c r="W18" s="73">
        <f t="shared" si="1"/>
        <v>783557736</v>
      </c>
      <c r="X18" s="73">
        <f t="shared" si="1"/>
        <v>-501489245</v>
      </c>
      <c r="Y18" s="67">
        <f>+IF(W18&lt;&gt;0,(X18/W18)*100,0)</f>
        <v>-64.00156899223059</v>
      </c>
      <c r="Z18" s="74">
        <f t="shared" si="1"/>
        <v>888799043</v>
      </c>
    </row>
    <row r="19" spans="1:26" ht="12.75">
      <c r="A19" s="70" t="s">
        <v>45</v>
      </c>
      <c r="B19" s="75">
        <f>+B10-B18</f>
        <v>-71561621</v>
      </c>
      <c r="C19" s="75">
        <f>+C10-C18</f>
        <v>0</v>
      </c>
      <c r="D19" s="76">
        <f aca="true" t="shared" si="2" ref="D19:Z19">+D10-D18</f>
        <v>8020476</v>
      </c>
      <c r="E19" s="77">
        <f t="shared" si="2"/>
        <v>-88552933</v>
      </c>
      <c r="F19" s="77">
        <f t="shared" si="2"/>
        <v>123437839</v>
      </c>
      <c r="G19" s="77">
        <f t="shared" si="2"/>
        <v>-19588403</v>
      </c>
      <c r="H19" s="77">
        <f t="shared" si="2"/>
        <v>0</v>
      </c>
      <c r="I19" s="77">
        <f t="shared" si="2"/>
        <v>103849436</v>
      </c>
      <c r="J19" s="77">
        <f t="shared" si="2"/>
        <v>-15319156</v>
      </c>
      <c r="K19" s="77">
        <f t="shared" si="2"/>
        <v>-10036956</v>
      </c>
      <c r="L19" s="77">
        <f t="shared" si="2"/>
        <v>56107309</v>
      </c>
      <c r="M19" s="77">
        <f t="shared" si="2"/>
        <v>30751197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134600633</v>
      </c>
      <c r="W19" s="77">
        <f>IF(E10=E18,0,W10-W18)</f>
        <v>8020668</v>
      </c>
      <c r="X19" s="77">
        <f t="shared" si="2"/>
        <v>126579965</v>
      </c>
      <c r="Y19" s="78">
        <f>+IF(W19&lt;&gt;0,(X19/W19)*100,0)</f>
        <v>1578.1723542228654</v>
      </c>
      <c r="Z19" s="79">
        <f t="shared" si="2"/>
        <v>-88552933</v>
      </c>
    </row>
    <row r="20" spans="1:26" ht="12.75">
      <c r="A20" s="58" t="s">
        <v>46</v>
      </c>
      <c r="B20" s="19">
        <v>207955072</v>
      </c>
      <c r="C20" s="19">
        <v>0</v>
      </c>
      <c r="D20" s="59">
        <v>290668000</v>
      </c>
      <c r="E20" s="60">
        <v>360627785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290667996</v>
      </c>
      <c r="X20" s="60">
        <v>-290667996</v>
      </c>
      <c r="Y20" s="61">
        <v>-100</v>
      </c>
      <c r="Z20" s="62">
        <v>360627785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136393451</v>
      </c>
      <c r="C22" s="86">
        <f>SUM(C19:C21)</f>
        <v>0</v>
      </c>
      <c r="D22" s="87">
        <f aca="true" t="shared" si="3" ref="D22:Z22">SUM(D19:D21)</f>
        <v>298688476</v>
      </c>
      <c r="E22" s="88">
        <f t="shared" si="3"/>
        <v>272074852</v>
      </c>
      <c r="F22" s="88">
        <f t="shared" si="3"/>
        <v>123437839</v>
      </c>
      <c r="G22" s="88">
        <f t="shared" si="3"/>
        <v>-19588403</v>
      </c>
      <c r="H22" s="88">
        <f t="shared" si="3"/>
        <v>0</v>
      </c>
      <c r="I22" s="88">
        <f t="shared" si="3"/>
        <v>103849436</v>
      </c>
      <c r="J22" s="88">
        <f t="shared" si="3"/>
        <v>-15319156</v>
      </c>
      <c r="K22" s="88">
        <f t="shared" si="3"/>
        <v>-10036956</v>
      </c>
      <c r="L22" s="88">
        <f t="shared" si="3"/>
        <v>56107309</v>
      </c>
      <c r="M22" s="88">
        <f t="shared" si="3"/>
        <v>30751197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134600633</v>
      </c>
      <c r="W22" s="88">
        <f t="shared" si="3"/>
        <v>298688664</v>
      </c>
      <c r="X22" s="88">
        <f t="shared" si="3"/>
        <v>-164088031</v>
      </c>
      <c r="Y22" s="89">
        <f>+IF(W22&lt;&gt;0,(X22/W22)*100,0)</f>
        <v>-54.93614280587495</v>
      </c>
      <c r="Z22" s="90">
        <f t="shared" si="3"/>
        <v>272074852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136393451</v>
      </c>
      <c r="C24" s="75">
        <f>SUM(C22:C23)</f>
        <v>0</v>
      </c>
      <c r="D24" s="76">
        <f aca="true" t="shared" si="4" ref="D24:Z24">SUM(D22:D23)</f>
        <v>298688476</v>
      </c>
      <c r="E24" s="77">
        <f t="shared" si="4"/>
        <v>272074852</v>
      </c>
      <c r="F24" s="77">
        <f t="shared" si="4"/>
        <v>123437839</v>
      </c>
      <c r="G24" s="77">
        <f t="shared" si="4"/>
        <v>-19588403</v>
      </c>
      <c r="H24" s="77">
        <f t="shared" si="4"/>
        <v>0</v>
      </c>
      <c r="I24" s="77">
        <f t="shared" si="4"/>
        <v>103849436</v>
      </c>
      <c r="J24" s="77">
        <f t="shared" si="4"/>
        <v>-15319156</v>
      </c>
      <c r="K24" s="77">
        <f t="shared" si="4"/>
        <v>-10036956</v>
      </c>
      <c r="L24" s="77">
        <f t="shared" si="4"/>
        <v>56107309</v>
      </c>
      <c r="M24" s="77">
        <f t="shared" si="4"/>
        <v>30751197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134600633</v>
      </c>
      <c r="W24" s="77">
        <f t="shared" si="4"/>
        <v>298688664</v>
      </c>
      <c r="X24" s="77">
        <f t="shared" si="4"/>
        <v>-164088031</v>
      </c>
      <c r="Y24" s="78">
        <f>+IF(W24&lt;&gt;0,(X24/W24)*100,0)</f>
        <v>-54.93614280587495</v>
      </c>
      <c r="Z24" s="79">
        <f t="shared" si="4"/>
        <v>272074852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235322968</v>
      </c>
      <c r="C27" s="22">
        <v>0</v>
      </c>
      <c r="D27" s="99">
        <v>409888680</v>
      </c>
      <c r="E27" s="100">
        <v>521452322</v>
      </c>
      <c r="F27" s="100">
        <v>618354</v>
      </c>
      <c r="G27" s="100">
        <v>11550134</v>
      </c>
      <c r="H27" s="100">
        <v>121460505</v>
      </c>
      <c r="I27" s="100">
        <v>133628993</v>
      </c>
      <c r="J27" s="100">
        <v>29674950</v>
      </c>
      <c r="K27" s="100">
        <v>24803866</v>
      </c>
      <c r="L27" s="100">
        <v>56103959</v>
      </c>
      <c r="M27" s="100">
        <v>110582775</v>
      </c>
      <c r="N27" s="100">
        <v>10799754</v>
      </c>
      <c r="O27" s="100">
        <v>23851152</v>
      </c>
      <c r="P27" s="100">
        <v>36597326</v>
      </c>
      <c r="Q27" s="100">
        <v>71248232</v>
      </c>
      <c r="R27" s="100">
        <v>40373026</v>
      </c>
      <c r="S27" s="100">
        <v>26024863</v>
      </c>
      <c r="T27" s="100">
        <v>120793322</v>
      </c>
      <c r="U27" s="100">
        <v>187191211</v>
      </c>
      <c r="V27" s="100">
        <v>502651211</v>
      </c>
      <c r="W27" s="100">
        <v>521452322</v>
      </c>
      <c r="X27" s="100">
        <v>-18801111</v>
      </c>
      <c r="Y27" s="101">
        <v>-3.61</v>
      </c>
      <c r="Z27" s="102">
        <v>521452322</v>
      </c>
    </row>
    <row r="28" spans="1:26" ht="12.75">
      <c r="A28" s="103" t="s">
        <v>46</v>
      </c>
      <c r="B28" s="19">
        <v>207815647</v>
      </c>
      <c r="C28" s="19">
        <v>0</v>
      </c>
      <c r="D28" s="59">
        <v>290668000</v>
      </c>
      <c r="E28" s="60">
        <v>361627785</v>
      </c>
      <c r="F28" s="60">
        <v>108813</v>
      </c>
      <c r="G28" s="60">
        <v>9984060</v>
      </c>
      <c r="H28" s="60">
        <v>120638906</v>
      </c>
      <c r="I28" s="60">
        <v>130731779</v>
      </c>
      <c r="J28" s="60">
        <v>28533250</v>
      </c>
      <c r="K28" s="60">
        <v>22407523</v>
      </c>
      <c r="L28" s="60">
        <v>49518465</v>
      </c>
      <c r="M28" s="60">
        <v>100459238</v>
      </c>
      <c r="N28" s="60">
        <v>10058765</v>
      </c>
      <c r="O28" s="60">
        <v>23740919</v>
      </c>
      <c r="P28" s="60">
        <v>28940661</v>
      </c>
      <c r="Q28" s="60">
        <v>62740345</v>
      </c>
      <c r="R28" s="60">
        <v>32149276</v>
      </c>
      <c r="S28" s="60">
        <v>19894590</v>
      </c>
      <c r="T28" s="60">
        <v>69228242</v>
      </c>
      <c r="U28" s="60">
        <v>121272108</v>
      </c>
      <c r="V28" s="60">
        <v>415203470</v>
      </c>
      <c r="W28" s="60">
        <v>361627785</v>
      </c>
      <c r="X28" s="60">
        <v>53575685</v>
      </c>
      <c r="Y28" s="61">
        <v>14.82</v>
      </c>
      <c r="Z28" s="62">
        <v>361627785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27507321</v>
      </c>
      <c r="C31" s="19">
        <v>0</v>
      </c>
      <c r="D31" s="59">
        <v>119220680</v>
      </c>
      <c r="E31" s="60">
        <v>159824537</v>
      </c>
      <c r="F31" s="60">
        <v>509541</v>
      </c>
      <c r="G31" s="60">
        <v>1566074</v>
      </c>
      <c r="H31" s="60">
        <v>821599</v>
      </c>
      <c r="I31" s="60">
        <v>2897214</v>
      </c>
      <c r="J31" s="60">
        <v>1141700</v>
      </c>
      <c r="K31" s="60">
        <v>2396343</v>
      </c>
      <c r="L31" s="60">
        <v>6585494</v>
      </c>
      <c r="M31" s="60">
        <v>10123537</v>
      </c>
      <c r="N31" s="60">
        <v>740989</v>
      </c>
      <c r="O31" s="60">
        <v>110233</v>
      </c>
      <c r="P31" s="60">
        <v>7656665</v>
      </c>
      <c r="Q31" s="60">
        <v>8507887</v>
      </c>
      <c r="R31" s="60">
        <v>8223750</v>
      </c>
      <c r="S31" s="60">
        <v>6130273</v>
      </c>
      <c r="T31" s="60">
        <v>51565080</v>
      </c>
      <c r="U31" s="60">
        <v>65919103</v>
      </c>
      <c r="V31" s="60">
        <v>87447741</v>
      </c>
      <c r="W31" s="60">
        <v>159824537</v>
      </c>
      <c r="X31" s="60">
        <v>-72376796</v>
      </c>
      <c r="Y31" s="61">
        <v>-45.29</v>
      </c>
      <c r="Z31" s="62">
        <v>159824537</v>
      </c>
    </row>
    <row r="32" spans="1:26" ht="12.75">
      <c r="A32" s="70" t="s">
        <v>54</v>
      </c>
      <c r="B32" s="22">
        <f>SUM(B28:B31)</f>
        <v>235322968</v>
      </c>
      <c r="C32" s="22">
        <f>SUM(C28:C31)</f>
        <v>0</v>
      </c>
      <c r="D32" s="99">
        <f aca="true" t="shared" si="5" ref="D32:Z32">SUM(D28:D31)</f>
        <v>409888680</v>
      </c>
      <c r="E32" s="100">
        <f t="shared" si="5"/>
        <v>521452322</v>
      </c>
      <c r="F32" s="100">
        <f t="shared" si="5"/>
        <v>618354</v>
      </c>
      <c r="G32" s="100">
        <f t="shared" si="5"/>
        <v>11550134</v>
      </c>
      <c r="H32" s="100">
        <f t="shared" si="5"/>
        <v>121460505</v>
      </c>
      <c r="I32" s="100">
        <f t="shared" si="5"/>
        <v>133628993</v>
      </c>
      <c r="J32" s="100">
        <f t="shared" si="5"/>
        <v>29674950</v>
      </c>
      <c r="K32" s="100">
        <f t="shared" si="5"/>
        <v>24803866</v>
      </c>
      <c r="L32" s="100">
        <f t="shared" si="5"/>
        <v>56103959</v>
      </c>
      <c r="M32" s="100">
        <f t="shared" si="5"/>
        <v>110582775</v>
      </c>
      <c r="N32" s="100">
        <f t="shared" si="5"/>
        <v>10799754</v>
      </c>
      <c r="O32" s="100">
        <f t="shared" si="5"/>
        <v>23851152</v>
      </c>
      <c r="P32" s="100">
        <f t="shared" si="5"/>
        <v>36597326</v>
      </c>
      <c r="Q32" s="100">
        <f t="shared" si="5"/>
        <v>71248232</v>
      </c>
      <c r="R32" s="100">
        <f t="shared" si="5"/>
        <v>40373026</v>
      </c>
      <c r="S32" s="100">
        <f t="shared" si="5"/>
        <v>26024863</v>
      </c>
      <c r="T32" s="100">
        <f t="shared" si="5"/>
        <v>120793322</v>
      </c>
      <c r="U32" s="100">
        <f t="shared" si="5"/>
        <v>187191211</v>
      </c>
      <c r="V32" s="100">
        <f t="shared" si="5"/>
        <v>502651211</v>
      </c>
      <c r="W32" s="100">
        <f t="shared" si="5"/>
        <v>521452322</v>
      </c>
      <c r="X32" s="100">
        <f t="shared" si="5"/>
        <v>-18801111</v>
      </c>
      <c r="Y32" s="101">
        <f>+IF(W32&lt;&gt;0,(X32/W32)*100,0)</f>
        <v>-3.605528292191592</v>
      </c>
      <c r="Z32" s="102">
        <f t="shared" si="5"/>
        <v>521452322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649311304</v>
      </c>
      <c r="C35" s="19">
        <v>0</v>
      </c>
      <c r="D35" s="59">
        <v>508582753</v>
      </c>
      <c r="E35" s="60">
        <v>414720459</v>
      </c>
      <c r="F35" s="60">
        <v>909120560</v>
      </c>
      <c r="G35" s="60">
        <v>908581164</v>
      </c>
      <c r="H35" s="60">
        <v>801533836</v>
      </c>
      <c r="I35" s="60">
        <v>801533836</v>
      </c>
      <c r="J35" s="60">
        <v>659756624</v>
      </c>
      <c r="K35" s="60">
        <v>669251154</v>
      </c>
      <c r="L35" s="60">
        <v>723288025</v>
      </c>
      <c r="M35" s="60">
        <v>723288025</v>
      </c>
      <c r="N35" s="60">
        <v>722465617</v>
      </c>
      <c r="O35" s="60">
        <v>712687481</v>
      </c>
      <c r="P35" s="60">
        <v>701262831</v>
      </c>
      <c r="Q35" s="60">
        <v>701262831</v>
      </c>
      <c r="R35" s="60">
        <v>890682643</v>
      </c>
      <c r="S35" s="60">
        <v>891583717</v>
      </c>
      <c r="T35" s="60">
        <v>792106620</v>
      </c>
      <c r="U35" s="60">
        <v>792106620</v>
      </c>
      <c r="V35" s="60">
        <v>792106620</v>
      </c>
      <c r="W35" s="60">
        <v>414720459</v>
      </c>
      <c r="X35" s="60">
        <v>377386161</v>
      </c>
      <c r="Y35" s="61">
        <v>91</v>
      </c>
      <c r="Z35" s="62">
        <v>414720459</v>
      </c>
    </row>
    <row r="36" spans="1:26" ht="12.75">
      <c r="A36" s="58" t="s">
        <v>57</v>
      </c>
      <c r="B36" s="19">
        <v>1647732092</v>
      </c>
      <c r="C36" s="19">
        <v>0</v>
      </c>
      <c r="D36" s="59">
        <v>2215479525</v>
      </c>
      <c r="E36" s="60">
        <v>1143570133</v>
      </c>
      <c r="F36" s="60">
        <v>1484895596</v>
      </c>
      <c r="G36" s="60">
        <v>1496445730</v>
      </c>
      <c r="H36" s="60">
        <v>1781361085</v>
      </c>
      <c r="I36" s="60">
        <v>1781361085</v>
      </c>
      <c r="J36" s="60">
        <v>1811036035</v>
      </c>
      <c r="K36" s="60">
        <v>1835839902</v>
      </c>
      <c r="L36" s="60">
        <v>1891943859</v>
      </c>
      <c r="M36" s="60">
        <v>1891943859</v>
      </c>
      <c r="N36" s="60">
        <v>1900740969</v>
      </c>
      <c r="O36" s="60">
        <v>1924592121</v>
      </c>
      <c r="P36" s="60">
        <v>1961189449</v>
      </c>
      <c r="Q36" s="60">
        <v>1961189449</v>
      </c>
      <c r="R36" s="60">
        <v>2001562476</v>
      </c>
      <c r="S36" s="60">
        <v>2027587339</v>
      </c>
      <c r="T36" s="60">
        <v>2161319537</v>
      </c>
      <c r="U36" s="60">
        <v>2161319537</v>
      </c>
      <c r="V36" s="60">
        <v>2161319537</v>
      </c>
      <c r="W36" s="60">
        <v>1143570133</v>
      </c>
      <c r="X36" s="60">
        <v>1017749404</v>
      </c>
      <c r="Y36" s="61">
        <v>89</v>
      </c>
      <c r="Z36" s="62">
        <v>1143570133</v>
      </c>
    </row>
    <row r="37" spans="1:26" ht="12.75">
      <c r="A37" s="58" t="s">
        <v>58</v>
      </c>
      <c r="B37" s="19">
        <v>242051322</v>
      </c>
      <c r="C37" s="19">
        <v>0</v>
      </c>
      <c r="D37" s="59">
        <v>155989425</v>
      </c>
      <c r="E37" s="60">
        <v>-448049362</v>
      </c>
      <c r="F37" s="60">
        <v>552287024</v>
      </c>
      <c r="G37" s="60">
        <v>562763184</v>
      </c>
      <c r="H37" s="60">
        <v>299101557</v>
      </c>
      <c r="I37" s="60">
        <v>299101557</v>
      </c>
      <c r="J37" s="60">
        <v>347143669</v>
      </c>
      <c r="K37" s="60">
        <v>371179659</v>
      </c>
      <c r="L37" s="60">
        <v>445912890</v>
      </c>
      <c r="M37" s="60">
        <v>445912890</v>
      </c>
      <c r="N37" s="60">
        <v>431679651</v>
      </c>
      <c r="O37" s="60">
        <v>450952476</v>
      </c>
      <c r="P37" s="60">
        <v>473502899</v>
      </c>
      <c r="Q37" s="60">
        <v>473502899</v>
      </c>
      <c r="R37" s="60">
        <v>630964243</v>
      </c>
      <c r="S37" s="60">
        <v>658558545</v>
      </c>
      <c r="T37" s="60">
        <v>762046152</v>
      </c>
      <c r="U37" s="60">
        <v>762046152</v>
      </c>
      <c r="V37" s="60">
        <v>762046152</v>
      </c>
      <c r="W37" s="60">
        <v>-448049362</v>
      </c>
      <c r="X37" s="60">
        <v>1210095514</v>
      </c>
      <c r="Y37" s="61">
        <v>-270.08</v>
      </c>
      <c r="Z37" s="62">
        <v>-448049362</v>
      </c>
    </row>
    <row r="38" spans="1:26" ht="12.75">
      <c r="A38" s="58" t="s">
        <v>59</v>
      </c>
      <c r="B38" s="19">
        <v>90623745</v>
      </c>
      <c r="C38" s="19">
        <v>0</v>
      </c>
      <c r="D38" s="59">
        <v>88631730</v>
      </c>
      <c r="E38" s="60">
        <v>-90623745</v>
      </c>
      <c r="F38" s="60">
        <v>71532253</v>
      </c>
      <c r="G38" s="60">
        <v>71532253</v>
      </c>
      <c r="H38" s="60">
        <v>90623745</v>
      </c>
      <c r="I38" s="60">
        <v>90623745</v>
      </c>
      <c r="J38" s="60">
        <v>90623745</v>
      </c>
      <c r="K38" s="60">
        <v>90623745</v>
      </c>
      <c r="L38" s="60">
        <v>90623745</v>
      </c>
      <c r="M38" s="60">
        <v>90623745</v>
      </c>
      <c r="N38" s="60">
        <v>90623745</v>
      </c>
      <c r="O38" s="60">
        <v>90623745</v>
      </c>
      <c r="P38" s="60">
        <v>90623745</v>
      </c>
      <c r="Q38" s="60">
        <v>90623745</v>
      </c>
      <c r="R38" s="60">
        <v>90623745</v>
      </c>
      <c r="S38" s="60">
        <v>90623745</v>
      </c>
      <c r="T38" s="60">
        <v>90623745</v>
      </c>
      <c r="U38" s="60">
        <v>90623745</v>
      </c>
      <c r="V38" s="60">
        <v>90623745</v>
      </c>
      <c r="W38" s="60">
        <v>-90623745</v>
      </c>
      <c r="X38" s="60">
        <v>181247490</v>
      </c>
      <c r="Y38" s="61">
        <v>-200</v>
      </c>
      <c r="Z38" s="62">
        <v>-90623745</v>
      </c>
    </row>
    <row r="39" spans="1:26" ht="12.75">
      <c r="A39" s="58" t="s">
        <v>60</v>
      </c>
      <c r="B39" s="19">
        <v>1964368329</v>
      </c>
      <c r="C39" s="19">
        <v>0</v>
      </c>
      <c r="D39" s="59">
        <v>2479441123</v>
      </c>
      <c r="E39" s="60">
        <v>2096963699</v>
      </c>
      <c r="F39" s="60">
        <v>1770196879</v>
      </c>
      <c r="G39" s="60">
        <v>1770731457</v>
      </c>
      <c r="H39" s="60">
        <v>2193169619</v>
      </c>
      <c r="I39" s="60">
        <v>2193169619</v>
      </c>
      <c r="J39" s="60">
        <v>2033025245</v>
      </c>
      <c r="K39" s="60">
        <v>2043287652</v>
      </c>
      <c r="L39" s="60">
        <v>2078695249</v>
      </c>
      <c r="M39" s="60">
        <v>2078695249</v>
      </c>
      <c r="N39" s="60">
        <v>2100903190</v>
      </c>
      <c r="O39" s="60">
        <v>2095703381</v>
      </c>
      <c r="P39" s="60">
        <v>2098325636</v>
      </c>
      <c r="Q39" s="60">
        <v>2098325636</v>
      </c>
      <c r="R39" s="60">
        <v>2170657131</v>
      </c>
      <c r="S39" s="60">
        <v>2169988766</v>
      </c>
      <c r="T39" s="60">
        <v>2100756260</v>
      </c>
      <c r="U39" s="60">
        <v>2100756260</v>
      </c>
      <c r="V39" s="60">
        <v>2100756260</v>
      </c>
      <c r="W39" s="60">
        <v>2096963699</v>
      </c>
      <c r="X39" s="60">
        <v>3792561</v>
      </c>
      <c r="Y39" s="61">
        <v>0.18</v>
      </c>
      <c r="Z39" s="62">
        <v>2096963699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288818552</v>
      </c>
      <c r="C42" s="19">
        <v>0</v>
      </c>
      <c r="D42" s="59">
        <v>413665164</v>
      </c>
      <c r="E42" s="60">
        <v>28638647</v>
      </c>
      <c r="F42" s="60">
        <v>242505655</v>
      </c>
      <c r="G42" s="60">
        <v>0</v>
      </c>
      <c r="H42" s="60">
        <v>1</v>
      </c>
      <c r="I42" s="60">
        <v>242505656</v>
      </c>
      <c r="J42" s="60">
        <v>2</v>
      </c>
      <c r="K42" s="60">
        <v>-139874426</v>
      </c>
      <c r="L42" s="60">
        <v>-76070237</v>
      </c>
      <c r="M42" s="60">
        <v>-215944661</v>
      </c>
      <c r="N42" s="60">
        <v>-108841904</v>
      </c>
      <c r="O42" s="60">
        <v>-5199808</v>
      </c>
      <c r="P42" s="60">
        <v>1985446</v>
      </c>
      <c r="Q42" s="60">
        <v>-112056266</v>
      </c>
      <c r="R42" s="60">
        <v>68235236</v>
      </c>
      <c r="S42" s="60">
        <v>-2767585</v>
      </c>
      <c r="T42" s="60">
        <v>-66171593</v>
      </c>
      <c r="U42" s="60">
        <v>-703942</v>
      </c>
      <c r="V42" s="60">
        <v>-86199213</v>
      </c>
      <c r="W42" s="60">
        <v>28638647</v>
      </c>
      <c r="X42" s="60">
        <v>-114837860</v>
      </c>
      <c r="Y42" s="61">
        <v>-400.99</v>
      </c>
      <c r="Z42" s="62">
        <v>28638647</v>
      </c>
    </row>
    <row r="43" spans="1:26" ht="12.75">
      <c r="A43" s="58" t="s">
        <v>63</v>
      </c>
      <c r="B43" s="19">
        <v>-228568484</v>
      </c>
      <c r="C43" s="19">
        <v>0</v>
      </c>
      <c r="D43" s="59">
        <v>-399695676</v>
      </c>
      <c r="E43" s="60">
        <v>-330434785</v>
      </c>
      <c r="F43" s="60">
        <v>-255011523</v>
      </c>
      <c r="G43" s="60">
        <v>0</v>
      </c>
      <c r="H43" s="60">
        <v>0</v>
      </c>
      <c r="I43" s="60">
        <v>-255011523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-23851153</v>
      </c>
      <c r="P43" s="60">
        <v>-35960516</v>
      </c>
      <c r="Q43" s="60">
        <v>-59811669</v>
      </c>
      <c r="R43" s="60">
        <v>-36276767</v>
      </c>
      <c r="S43" s="60">
        <v>-23925643</v>
      </c>
      <c r="T43" s="60">
        <v>-121080394</v>
      </c>
      <c r="U43" s="60">
        <v>-181282804</v>
      </c>
      <c r="V43" s="60">
        <v>-496105996</v>
      </c>
      <c r="W43" s="60">
        <v>-330434785</v>
      </c>
      <c r="X43" s="60">
        <v>-165671211</v>
      </c>
      <c r="Y43" s="61">
        <v>50.14</v>
      </c>
      <c r="Z43" s="62">
        <v>-330434785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524537159</v>
      </c>
      <c r="C45" s="22">
        <v>0</v>
      </c>
      <c r="D45" s="99">
        <v>310186901</v>
      </c>
      <c r="E45" s="100">
        <v>-301796139</v>
      </c>
      <c r="F45" s="100">
        <v>512031291</v>
      </c>
      <c r="G45" s="100">
        <v>512031291</v>
      </c>
      <c r="H45" s="100">
        <v>512031292</v>
      </c>
      <c r="I45" s="100">
        <v>512031292</v>
      </c>
      <c r="J45" s="100">
        <v>512031294</v>
      </c>
      <c r="K45" s="100">
        <v>372156868</v>
      </c>
      <c r="L45" s="100">
        <v>296086631</v>
      </c>
      <c r="M45" s="100">
        <v>296086631</v>
      </c>
      <c r="N45" s="100">
        <v>187244727</v>
      </c>
      <c r="O45" s="100">
        <v>158193766</v>
      </c>
      <c r="P45" s="100">
        <v>124218696</v>
      </c>
      <c r="Q45" s="100">
        <v>187244727</v>
      </c>
      <c r="R45" s="100">
        <v>156177165</v>
      </c>
      <c r="S45" s="100">
        <v>129483937</v>
      </c>
      <c r="T45" s="100">
        <v>-57768050</v>
      </c>
      <c r="U45" s="100">
        <v>-57768050</v>
      </c>
      <c r="V45" s="100">
        <v>-57768050</v>
      </c>
      <c r="W45" s="100">
        <v>-301796139</v>
      </c>
      <c r="X45" s="100">
        <v>244028089</v>
      </c>
      <c r="Y45" s="101">
        <v>-80.86</v>
      </c>
      <c r="Z45" s="102">
        <v>-301796139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29320701</v>
      </c>
      <c r="C49" s="52">
        <v>0</v>
      </c>
      <c r="D49" s="129">
        <v>14775389</v>
      </c>
      <c r="E49" s="54">
        <v>15058334</v>
      </c>
      <c r="F49" s="54">
        <v>0</v>
      </c>
      <c r="G49" s="54">
        <v>0</v>
      </c>
      <c r="H49" s="54">
        <v>0</v>
      </c>
      <c r="I49" s="54">
        <v>11147448</v>
      </c>
      <c r="J49" s="54">
        <v>0</v>
      </c>
      <c r="K49" s="54">
        <v>0</v>
      </c>
      <c r="L49" s="54">
        <v>0</v>
      </c>
      <c r="M49" s="54">
        <v>436681859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506983731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53264178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53264178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77.2884734309862</v>
      </c>
      <c r="C58" s="5">
        <f>IF(C67=0,0,+(C76/C67)*100)</f>
        <v>0</v>
      </c>
      <c r="D58" s="6">
        <f aca="true" t="shared" si="6" ref="D58:Z58">IF(D67=0,0,+(D76/D67)*100)</f>
        <v>99.99999420963613</v>
      </c>
      <c r="E58" s="7">
        <f t="shared" si="6"/>
        <v>100.00000027051045</v>
      </c>
      <c r="F58" s="7">
        <f t="shared" si="6"/>
        <v>100</v>
      </c>
      <c r="G58" s="7">
        <f t="shared" si="6"/>
        <v>100</v>
      </c>
      <c r="H58" s="7">
        <f t="shared" si="6"/>
        <v>0</v>
      </c>
      <c r="I58" s="7">
        <f t="shared" si="6"/>
        <v>149.90949671521074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274.5463203799296</v>
      </c>
      <c r="W58" s="7">
        <f t="shared" si="6"/>
        <v>101.93012195102582</v>
      </c>
      <c r="X58" s="7">
        <f t="shared" si="6"/>
        <v>0</v>
      </c>
      <c r="Y58" s="7">
        <f t="shared" si="6"/>
        <v>0</v>
      </c>
      <c r="Z58" s="8">
        <f t="shared" si="6"/>
        <v>100.00000027051045</v>
      </c>
    </row>
    <row r="59" spans="1:26" ht="12.75">
      <c r="A59" s="37" t="s">
        <v>31</v>
      </c>
      <c r="B59" s="9">
        <f aca="true" t="shared" si="7" ref="B59:Z66">IF(B68=0,0,+(B77/B68)*100)</f>
        <v>85.65982182899988</v>
      </c>
      <c r="C59" s="9">
        <f t="shared" si="7"/>
        <v>0</v>
      </c>
      <c r="D59" s="2">
        <f t="shared" si="7"/>
        <v>99.99995404629453</v>
      </c>
      <c r="E59" s="10">
        <f t="shared" si="7"/>
        <v>100.00000177296926</v>
      </c>
      <c r="F59" s="10">
        <f t="shared" si="7"/>
        <v>100</v>
      </c>
      <c r="G59" s="10">
        <f t="shared" si="7"/>
        <v>100</v>
      </c>
      <c r="H59" s="10">
        <f t="shared" si="7"/>
        <v>0</v>
      </c>
      <c r="I59" s="10">
        <f t="shared" si="7"/>
        <v>149.63497182814967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298.0056451295269</v>
      </c>
      <c r="W59" s="10">
        <f t="shared" si="7"/>
        <v>103.67630915549697</v>
      </c>
      <c r="X59" s="10">
        <f t="shared" si="7"/>
        <v>0</v>
      </c>
      <c r="Y59" s="10">
        <f t="shared" si="7"/>
        <v>0</v>
      </c>
      <c r="Z59" s="11">
        <f t="shared" si="7"/>
        <v>100.00000177296926</v>
      </c>
    </row>
    <row r="60" spans="1:26" ht="12.75">
      <c r="A60" s="38" t="s">
        <v>32</v>
      </c>
      <c r="B60" s="12">
        <f t="shared" si="7"/>
        <v>80.58493104472579</v>
      </c>
      <c r="C60" s="12">
        <f t="shared" si="7"/>
        <v>0</v>
      </c>
      <c r="D60" s="3">
        <f t="shared" si="7"/>
        <v>100.00000032736564</v>
      </c>
      <c r="E60" s="13">
        <f t="shared" si="7"/>
        <v>100.00000064418705</v>
      </c>
      <c r="F60" s="13">
        <f t="shared" si="7"/>
        <v>100</v>
      </c>
      <c r="G60" s="13">
        <f t="shared" si="7"/>
        <v>100</v>
      </c>
      <c r="H60" s="13">
        <f t="shared" si="7"/>
        <v>0</v>
      </c>
      <c r="I60" s="13">
        <f t="shared" si="7"/>
        <v>149.73541312153347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273.08608729177377</v>
      </c>
      <c r="W60" s="13">
        <f t="shared" si="7"/>
        <v>101.63682853247693</v>
      </c>
      <c r="X60" s="13">
        <f t="shared" si="7"/>
        <v>0</v>
      </c>
      <c r="Y60" s="13">
        <f t="shared" si="7"/>
        <v>0</v>
      </c>
      <c r="Z60" s="14">
        <f t="shared" si="7"/>
        <v>100.00000064418705</v>
      </c>
    </row>
    <row r="61" spans="1:26" ht="12.75">
      <c r="A61" s="39" t="s">
        <v>103</v>
      </c>
      <c r="B61" s="12">
        <f t="shared" si="7"/>
        <v>71.51977074612486</v>
      </c>
      <c r="C61" s="12">
        <f t="shared" si="7"/>
        <v>0</v>
      </c>
      <c r="D61" s="3">
        <f t="shared" si="7"/>
        <v>99.99999860290632</v>
      </c>
      <c r="E61" s="13">
        <f t="shared" si="7"/>
        <v>100.00000093139579</v>
      </c>
      <c r="F61" s="13">
        <f t="shared" si="7"/>
        <v>100</v>
      </c>
      <c r="G61" s="13">
        <f t="shared" si="7"/>
        <v>100</v>
      </c>
      <c r="H61" s="13">
        <f t="shared" si="7"/>
        <v>0</v>
      </c>
      <c r="I61" s="13">
        <f t="shared" si="7"/>
        <v>146.53737269315704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276.0024632630226</v>
      </c>
      <c r="W61" s="13">
        <f t="shared" si="7"/>
        <v>100.00000232848951</v>
      </c>
      <c r="X61" s="13">
        <f t="shared" si="7"/>
        <v>0</v>
      </c>
      <c r="Y61" s="13">
        <f t="shared" si="7"/>
        <v>0</v>
      </c>
      <c r="Z61" s="14">
        <f t="shared" si="7"/>
        <v>100.00000093139579</v>
      </c>
    </row>
    <row r="62" spans="1:26" ht="12.75">
      <c r="A62" s="39" t="s">
        <v>104</v>
      </c>
      <c r="B62" s="12">
        <f t="shared" si="7"/>
        <v>100.00000336031995</v>
      </c>
      <c r="C62" s="12">
        <f t="shared" si="7"/>
        <v>0</v>
      </c>
      <c r="D62" s="3">
        <f t="shared" si="7"/>
        <v>99.99999176313423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0</v>
      </c>
      <c r="I62" s="13">
        <f t="shared" si="7"/>
        <v>161.4158773523227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256.20042840638393</v>
      </c>
      <c r="W62" s="13">
        <f t="shared" si="7"/>
        <v>108.2368746851046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100.00000672128789</v>
      </c>
      <c r="C63" s="12">
        <f t="shared" si="7"/>
        <v>0</v>
      </c>
      <c r="D63" s="3">
        <f t="shared" si="7"/>
        <v>100.00003715661252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0</v>
      </c>
      <c r="I63" s="13">
        <f t="shared" si="7"/>
        <v>155.20093575777096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307.4450592576415</v>
      </c>
      <c r="W63" s="13">
        <f t="shared" si="7"/>
        <v>99.99996284340128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100.00000772026098</v>
      </c>
      <c r="C64" s="12">
        <f t="shared" si="7"/>
        <v>0</v>
      </c>
      <c r="D64" s="3">
        <f t="shared" si="7"/>
        <v>100.00002160327868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0</v>
      </c>
      <c r="I64" s="13">
        <f t="shared" si="7"/>
        <v>150.06799705759008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272.8986809990903</v>
      </c>
      <c r="W64" s="13">
        <f t="shared" si="7"/>
        <v>99.999978396726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3.2419636386260895</v>
      </c>
      <c r="C66" s="15">
        <f t="shared" si="7"/>
        <v>0</v>
      </c>
      <c r="D66" s="4">
        <f t="shared" si="7"/>
        <v>100.00010713899248</v>
      </c>
      <c r="E66" s="16">
        <f t="shared" si="7"/>
        <v>99.999928574005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153.38492519340923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234.52025702139747</v>
      </c>
      <c r="W66" s="16">
        <f t="shared" si="7"/>
        <v>99.99982143520384</v>
      </c>
      <c r="X66" s="16">
        <f t="shared" si="7"/>
        <v>0</v>
      </c>
      <c r="Y66" s="16">
        <f t="shared" si="7"/>
        <v>0</v>
      </c>
      <c r="Z66" s="17">
        <f t="shared" si="7"/>
        <v>99.999928574005</v>
      </c>
    </row>
    <row r="67" spans="1:26" ht="12.75" hidden="1">
      <c r="A67" s="41" t="s">
        <v>286</v>
      </c>
      <c r="B67" s="24">
        <v>343274785</v>
      </c>
      <c r="C67" s="24"/>
      <c r="D67" s="25">
        <v>362671509</v>
      </c>
      <c r="E67" s="26">
        <v>369671489</v>
      </c>
      <c r="F67" s="26">
        <v>30552568</v>
      </c>
      <c r="G67" s="26">
        <v>33659466</v>
      </c>
      <c r="H67" s="26"/>
      <c r="I67" s="26">
        <v>64212034</v>
      </c>
      <c r="J67" s="26">
        <v>31644065</v>
      </c>
      <c r="K67" s="26">
        <v>35727237</v>
      </c>
      <c r="L67" s="26">
        <v>2656053</v>
      </c>
      <c r="M67" s="26">
        <v>70027355</v>
      </c>
      <c r="N67" s="26"/>
      <c r="O67" s="26"/>
      <c r="P67" s="26"/>
      <c r="Q67" s="26"/>
      <c r="R67" s="26"/>
      <c r="S67" s="26"/>
      <c r="T67" s="26"/>
      <c r="U67" s="26"/>
      <c r="V67" s="26">
        <v>134239389</v>
      </c>
      <c r="W67" s="26">
        <v>362671488</v>
      </c>
      <c r="X67" s="26"/>
      <c r="Y67" s="25"/>
      <c r="Z67" s="27">
        <v>369671489</v>
      </c>
    </row>
    <row r="68" spans="1:26" ht="12.75" hidden="1">
      <c r="A68" s="37" t="s">
        <v>31</v>
      </c>
      <c r="B68" s="19">
        <v>50878538</v>
      </c>
      <c r="C68" s="19"/>
      <c r="D68" s="20">
        <v>54402577</v>
      </c>
      <c r="E68" s="21">
        <v>56402557</v>
      </c>
      <c r="F68" s="21">
        <v>4675743</v>
      </c>
      <c r="G68" s="21">
        <v>4670111</v>
      </c>
      <c r="H68" s="21"/>
      <c r="I68" s="21">
        <v>9345854</v>
      </c>
      <c r="J68" s="21">
        <v>4639738</v>
      </c>
      <c r="K68" s="21">
        <v>4624787</v>
      </c>
      <c r="L68" s="21"/>
      <c r="M68" s="21">
        <v>9264525</v>
      </c>
      <c r="N68" s="21"/>
      <c r="O68" s="21"/>
      <c r="P68" s="21"/>
      <c r="Q68" s="21"/>
      <c r="R68" s="21"/>
      <c r="S68" s="21"/>
      <c r="T68" s="21"/>
      <c r="U68" s="21"/>
      <c r="V68" s="21">
        <v>18610379</v>
      </c>
      <c r="W68" s="21">
        <v>54402552</v>
      </c>
      <c r="X68" s="21"/>
      <c r="Y68" s="20"/>
      <c r="Z68" s="23">
        <v>56402557</v>
      </c>
    </row>
    <row r="69" spans="1:26" ht="12.75" hidden="1">
      <c r="A69" s="38" t="s">
        <v>32</v>
      </c>
      <c r="B69" s="19">
        <v>274427014</v>
      </c>
      <c r="C69" s="19"/>
      <c r="D69" s="20">
        <v>305468831</v>
      </c>
      <c r="E69" s="21">
        <v>310468831</v>
      </c>
      <c r="F69" s="21">
        <v>24182013</v>
      </c>
      <c r="G69" s="21">
        <v>27364005</v>
      </c>
      <c r="H69" s="21"/>
      <c r="I69" s="21">
        <v>51546018</v>
      </c>
      <c r="J69" s="21">
        <v>25234538</v>
      </c>
      <c r="K69" s="21">
        <v>29249944</v>
      </c>
      <c r="L69" s="21">
        <v>2656053</v>
      </c>
      <c r="M69" s="21">
        <v>57140535</v>
      </c>
      <c r="N69" s="21"/>
      <c r="O69" s="21"/>
      <c r="P69" s="21"/>
      <c r="Q69" s="21"/>
      <c r="R69" s="21"/>
      <c r="S69" s="21"/>
      <c r="T69" s="21"/>
      <c r="U69" s="21"/>
      <c r="V69" s="21">
        <v>108686553</v>
      </c>
      <c r="W69" s="21">
        <v>305468832</v>
      </c>
      <c r="X69" s="21"/>
      <c r="Y69" s="20"/>
      <c r="Z69" s="23">
        <v>310468831</v>
      </c>
    </row>
    <row r="70" spans="1:26" ht="12.75" hidden="1">
      <c r="A70" s="39" t="s">
        <v>103</v>
      </c>
      <c r="B70" s="19">
        <v>187077841</v>
      </c>
      <c r="C70" s="19"/>
      <c r="D70" s="20">
        <v>214731483</v>
      </c>
      <c r="E70" s="21">
        <v>214731483</v>
      </c>
      <c r="F70" s="21">
        <v>18220939</v>
      </c>
      <c r="G70" s="21">
        <v>19566798</v>
      </c>
      <c r="H70" s="21"/>
      <c r="I70" s="21">
        <v>37787737</v>
      </c>
      <c r="J70" s="21">
        <v>17864630</v>
      </c>
      <c r="K70" s="21">
        <v>18682103</v>
      </c>
      <c r="L70" s="21">
        <v>2552163</v>
      </c>
      <c r="M70" s="21">
        <v>39098896</v>
      </c>
      <c r="N70" s="21"/>
      <c r="O70" s="21"/>
      <c r="P70" s="21"/>
      <c r="Q70" s="21"/>
      <c r="R70" s="21"/>
      <c r="S70" s="21"/>
      <c r="T70" s="21"/>
      <c r="U70" s="21"/>
      <c r="V70" s="21">
        <v>76886633</v>
      </c>
      <c r="W70" s="21">
        <v>214731480</v>
      </c>
      <c r="X70" s="21"/>
      <c r="Y70" s="20"/>
      <c r="Z70" s="23">
        <v>214731483</v>
      </c>
    </row>
    <row r="71" spans="1:26" ht="12.75" hidden="1">
      <c r="A71" s="39" t="s">
        <v>104</v>
      </c>
      <c r="B71" s="19">
        <v>59518142</v>
      </c>
      <c r="C71" s="19"/>
      <c r="D71" s="20">
        <v>60702701</v>
      </c>
      <c r="E71" s="21">
        <v>65702701</v>
      </c>
      <c r="F71" s="21">
        <v>3819424</v>
      </c>
      <c r="G71" s="21">
        <v>5359323</v>
      </c>
      <c r="H71" s="21"/>
      <c r="I71" s="21">
        <v>9178747</v>
      </c>
      <c r="J71" s="21">
        <v>5092640</v>
      </c>
      <c r="K71" s="21">
        <v>8336754</v>
      </c>
      <c r="L71" s="21">
        <v>97403</v>
      </c>
      <c r="M71" s="21">
        <v>13526797</v>
      </c>
      <c r="N71" s="21"/>
      <c r="O71" s="21"/>
      <c r="P71" s="21"/>
      <c r="Q71" s="21"/>
      <c r="R71" s="21"/>
      <c r="S71" s="21"/>
      <c r="T71" s="21"/>
      <c r="U71" s="21"/>
      <c r="V71" s="21">
        <v>22705544</v>
      </c>
      <c r="W71" s="21">
        <v>60702696</v>
      </c>
      <c r="X71" s="21"/>
      <c r="Y71" s="20"/>
      <c r="Z71" s="23">
        <v>65702701</v>
      </c>
    </row>
    <row r="72" spans="1:26" ht="12.75" hidden="1">
      <c r="A72" s="39" t="s">
        <v>105</v>
      </c>
      <c r="B72" s="19">
        <v>14878101</v>
      </c>
      <c r="C72" s="19"/>
      <c r="D72" s="20">
        <v>16147866</v>
      </c>
      <c r="E72" s="21">
        <v>16147866</v>
      </c>
      <c r="F72" s="21">
        <v>1032201</v>
      </c>
      <c r="G72" s="21">
        <v>1327384</v>
      </c>
      <c r="H72" s="21"/>
      <c r="I72" s="21">
        <v>2359585</v>
      </c>
      <c r="J72" s="21">
        <v>1168687</v>
      </c>
      <c r="K72" s="21">
        <v>1123958</v>
      </c>
      <c r="L72" s="21">
        <v>4469</v>
      </c>
      <c r="M72" s="21">
        <v>2297114</v>
      </c>
      <c r="N72" s="21"/>
      <c r="O72" s="21"/>
      <c r="P72" s="21"/>
      <c r="Q72" s="21"/>
      <c r="R72" s="21"/>
      <c r="S72" s="21"/>
      <c r="T72" s="21"/>
      <c r="U72" s="21"/>
      <c r="V72" s="21">
        <v>4656699</v>
      </c>
      <c r="W72" s="21">
        <v>16147872</v>
      </c>
      <c r="X72" s="21"/>
      <c r="Y72" s="20"/>
      <c r="Z72" s="23">
        <v>16147866</v>
      </c>
    </row>
    <row r="73" spans="1:26" ht="12.75" hidden="1">
      <c r="A73" s="39" t="s">
        <v>106</v>
      </c>
      <c r="B73" s="19">
        <v>12952930</v>
      </c>
      <c r="C73" s="19"/>
      <c r="D73" s="20">
        <v>13886781</v>
      </c>
      <c r="E73" s="21">
        <v>13886781</v>
      </c>
      <c r="F73" s="21">
        <v>1109449</v>
      </c>
      <c r="G73" s="21">
        <v>1110500</v>
      </c>
      <c r="H73" s="21"/>
      <c r="I73" s="21">
        <v>2219949</v>
      </c>
      <c r="J73" s="21">
        <v>1108581</v>
      </c>
      <c r="K73" s="21">
        <v>1107129</v>
      </c>
      <c r="L73" s="21">
        <v>2018</v>
      </c>
      <c r="M73" s="21">
        <v>2217728</v>
      </c>
      <c r="N73" s="21"/>
      <c r="O73" s="21"/>
      <c r="P73" s="21"/>
      <c r="Q73" s="21"/>
      <c r="R73" s="21"/>
      <c r="S73" s="21"/>
      <c r="T73" s="21"/>
      <c r="U73" s="21"/>
      <c r="V73" s="21">
        <v>4437677</v>
      </c>
      <c r="W73" s="21">
        <v>13886784</v>
      </c>
      <c r="X73" s="21"/>
      <c r="Y73" s="20"/>
      <c r="Z73" s="23">
        <v>13886781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17969233</v>
      </c>
      <c r="C75" s="28"/>
      <c r="D75" s="29">
        <v>2800101</v>
      </c>
      <c r="E75" s="30">
        <v>2800101</v>
      </c>
      <c r="F75" s="30">
        <v>1694812</v>
      </c>
      <c r="G75" s="30">
        <v>1625350</v>
      </c>
      <c r="H75" s="30"/>
      <c r="I75" s="30">
        <v>3320162</v>
      </c>
      <c r="J75" s="30">
        <v>1769789</v>
      </c>
      <c r="K75" s="30">
        <v>1852506</v>
      </c>
      <c r="L75" s="30"/>
      <c r="M75" s="30">
        <v>3622295</v>
      </c>
      <c r="N75" s="30"/>
      <c r="O75" s="30"/>
      <c r="P75" s="30"/>
      <c r="Q75" s="30"/>
      <c r="R75" s="30"/>
      <c r="S75" s="30"/>
      <c r="T75" s="30"/>
      <c r="U75" s="30"/>
      <c r="V75" s="30">
        <v>6942457</v>
      </c>
      <c r="W75" s="30">
        <v>2800104</v>
      </c>
      <c r="X75" s="30"/>
      <c r="Y75" s="29"/>
      <c r="Z75" s="31">
        <v>2800101</v>
      </c>
    </row>
    <row r="76" spans="1:26" ht="12.75" hidden="1">
      <c r="A76" s="42" t="s">
        <v>287</v>
      </c>
      <c r="B76" s="32">
        <v>265311841</v>
      </c>
      <c r="C76" s="32"/>
      <c r="D76" s="33">
        <v>362671488</v>
      </c>
      <c r="E76" s="34">
        <v>369671490</v>
      </c>
      <c r="F76" s="34">
        <v>30552568</v>
      </c>
      <c r="G76" s="34">
        <v>33659466</v>
      </c>
      <c r="H76" s="34">
        <v>32047903</v>
      </c>
      <c r="I76" s="34">
        <v>96259937</v>
      </c>
      <c r="J76" s="34">
        <v>31644065</v>
      </c>
      <c r="K76" s="34">
        <v>35727237</v>
      </c>
      <c r="L76" s="34">
        <v>2656053</v>
      </c>
      <c r="M76" s="34">
        <v>70027355</v>
      </c>
      <c r="N76" s="34">
        <v>62603587</v>
      </c>
      <c r="O76" s="34">
        <v>32698316</v>
      </c>
      <c r="P76" s="34">
        <v>29438803</v>
      </c>
      <c r="Q76" s="34">
        <v>124740706</v>
      </c>
      <c r="R76" s="34">
        <v>36419573</v>
      </c>
      <c r="S76" s="34">
        <v>21740003</v>
      </c>
      <c r="T76" s="34">
        <v>19361729</v>
      </c>
      <c r="U76" s="34">
        <v>77521305</v>
      </c>
      <c r="V76" s="34">
        <v>368549303</v>
      </c>
      <c r="W76" s="34">
        <v>369671490</v>
      </c>
      <c r="X76" s="34"/>
      <c r="Y76" s="33"/>
      <c r="Z76" s="35">
        <v>369671490</v>
      </c>
    </row>
    <row r="77" spans="1:26" ht="12.75" hidden="1">
      <c r="A77" s="37" t="s">
        <v>31</v>
      </c>
      <c r="B77" s="19">
        <v>43582465</v>
      </c>
      <c r="C77" s="19"/>
      <c r="D77" s="20">
        <v>54402552</v>
      </c>
      <c r="E77" s="21">
        <v>56402558</v>
      </c>
      <c r="F77" s="21">
        <v>4675743</v>
      </c>
      <c r="G77" s="21">
        <v>4670111</v>
      </c>
      <c r="H77" s="21">
        <v>4638812</v>
      </c>
      <c r="I77" s="21">
        <v>13984666</v>
      </c>
      <c r="J77" s="21">
        <v>4639738</v>
      </c>
      <c r="K77" s="21">
        <v>4624787</v>
      </c>
      <c r="L77" s="21"/>
      <c r="M77" s="21">
        <v>9264525</v>
      </c>
      <c r="N77" s="21">
        <v>9439910</v>
      </c>
      <c r="O77" s="21">
        <v>4647578</v>
      </c>
      <c r="P77" s="21">
        <v>4709335</v>
      </c>
      <c r="Q77" s="21">
        <v>18796823</v>
      </c>
      <c r="R77" s="21">
        <v>4675543</v>
      </c>
      <c r="S77" s="21">
        <v>4254464</v>
      </c>
      <c r="T77" s="21">
        <v>4483959</v>
      </c>
      <c r="U77" s="21">
        <v>13413966</v>
      </c>
      <c r="V77" s="21">
        <v>55459980</v>
      </c>
      <c r="W77" s="21">
        <v>56402558</v>
      </c>
      <c r="X77" s="21"/>
      <c r="Y77" s="20"/>
      <c r="Z77" s="23">
        <v>56402558</v>
      </c>
    </row>
    <row r="78" spans="1:26" ht="12.75" hidden="1">
      <c r="A78" s="38" t="s">
        <v>32</v>
      </c>
      <c r="B78" s="19">
        <v>221146820</v>
      </c>
      <c r="C78" s="19"/>
      <c r="D78" s="20">
        <v>305468832</v>
      </c>
      <c r="E78" s="21">
        <v>310468833</v>
      </c>
      <c r="F78" s="21">
        <v>24182013</v>
      </c>
      <c r="G78" s="21">
        <v>27364005</v>
      </c>
      <c r="H78" s="21">
        <v>25636625</v>
      </c>
      <c r="I78" s="21">
        <v>77182643</v>
      </c>
      <c r="J78" s="21">
        <v>25234538</v>
      </c>
      <c r="K78" s="21">
        <v>29249944</v>
      </c>
      <c r="L78" s="21">
        <v>2656053</v>
      </c>
      <c r="M78" s="21">
        <v>57140535</v>
      </c>
      <c r="N78" s="21">
        <v>49308657</v>
      </c>
      <c r="O78" s="21">
        <v>26112139</v>
      </c>
      <c r="P78" s="21">
        <v>24734876</v>
      </c>
      <c r="Q78" s="21">
        <v>100155672</v>
      </c>
      <c r="R78" s="21">
        <v>29623647</v>
      </c>
      <c r="S78" s="21">
        <v>17475207</v>
      </c>
      <c r="T78" s="21">
        <v>15230151</v>
      </c>
      <c r="U78" s="21">
        <v>62329005</v>
      </c>
      <c r="V78" s="21">
        <v>296807855</v>
      </c>
      <c r="W78" s="21">
        <v>310468833</v>
      </c>
      <c r="X78" s="21"/>
      <c r="Y78" s="20"/>
      <c r="Z78" s="23">
        <v>310468833</v>
      </c>
    </row>
    <row r="79" spans="1:26" ht="12.75" hidden="1">
      <c r="A79" s="39" t="s">
        <v>103</v>
      </c>
      <c r="B79" s="19">
        <v>133797643</v>
      </c>
      <c r="C79" s="19"/>
      <c r="D79" s="20">
        <v>214731480</v>
      </c>
      <c r="E79" s="21">
        <v>214731485</v>
      </c>
      <c r="F79" s="21">
        <v>18220939</v>
      </c>
      <c r="G79" s="21">
        <v>19566798</v>
      </c>
      <c r="H79" s="21">
        <v>17585420</v>
      </c>
      <c r="I79" s="21">
        <v>55373157</v>
      </c>
      <c r="J79" s="21">
        <v>17864630</v>
      </c>
      <c r="K79" s="21">
        <v>18682103</v>
      </c>
      <c r="L79" s="21">
        <v>2552163</v>
      </c>
      <c r="M79" s="21">
        <v>39098896</v>
      </c>
      <c r="N79" s="21">
        <v>33422898</v>
      </c>
      <c r="O79" s="21">
        <v>17960751</v>
      </c>
      <c r="P79" s="21">
        <v>17517760</v>
      </c>
      <c r="Q79" s="21">
        <v>68901409</v>
      </c>
      <c r="R79" s="21">
        <v>19835807</v>
      </c>
      <c r="S79" s="21">
        <v>16421010</v>
      </c>
      <c r="T79" s="21">
        <v>12578722</v>
      </c>
      <c r="U79" s="21">
        <v>48835539</v>
      </c>
      <c r="V79" s="21">
        <v>212209001</v>
      </c>
      <c r="W79" s="21">
        <v>214731485</v>
      </c>
      <c r="X79" s="21"/>
      <c r="Y79" s="20"/>
      <c r="Z79" s="23">
        <v>214731485</v>
      </c>
    </row>
    <row r="80" spans="1:26" ht="12.75" hidden="1">
      <c r="A80" s="39" t="s">
        <v>104</v>
      </c>
      <c r="B80" s="19">
        <v>59518144</v>
      </c>
      <c r="C80" s="19"/>
      <c r="D80" s="20">
        <v>60702696</v>
      </c>
      <c r="E80" s="21">
        <v>65702701</v>
      </c>
      <c r="F80" s="21">
        <v>3819424</v>
      </c>
      <c r="G80" s="21">
        <v>5359323</v>
      </c>
      <c r="H80" s="21">
        <v>5637208</v>
      </c>
      <c r="I80" s="21">
        <v>14815955</v>
      </c>
      <c r="J80" s="21">
        <v>5092640</v>
      </c>
      <c r="K80" s="21">
        <v>8336754</v>
      </c>
      <c r="L80" s="21">
        <v>97403</v>
      </c>
      <c r="M80" s="21">
        <v>13526797</v>
      </c>
      <c r="N80" s="21">
        <v>10926275</v>
      </c>
      <c r="O80" s="21">
        <v>5716132</v>
      </c>
      <c r="P80" s="21">
        <v>4934617</v>
      </c>
      <c r="Q80" s="21">
        <v>21577024</v>
      </c>
      <c r="R80" s="21">
        <v>7470221</v>
      </c>
      <c r="S80" s="21">
        <v>642124</v>
      </c>
      <c r="T80" s="21">
        <v>139580</v>
      </c>
      <c r="U80" s="21">
        <v>8251925</v>
      </c>
      <c r="V80" s="21">
        <v>58171701</v>
      </c>
      <c r="W80" s="21">
        <v>65702701</v>
      </c>
      <c r="X80" s="21"/>
      <c r="Y80" s="20"/>
      <c r="Z80" s="23">
        <v>65702701</v>
      </c>
    </row>
    <row r="81" spans="1:26" ht="12.75" hidden="1">
      <c r="A81" s="39" t="s">
        <v>105</v>
      </c>
      <c r="B81" s="19">
        <v>14878102</v>
      </c>
      <c r="C81" s="19"/>
      <c r="D81" s="20">
        <v>16147872</v>
      </c>
      <c r="E81" s="21">
        <v>16147866</v>
      </c>
      <c r="F81" s="21">
        <v>1032201</v>
      </c>
      <c r="G81" s="21">
        <v>1327384</v>
      </c>
      <c r="H81" s="21">
        <v>1302513</v>
      </c>
      <c r="I81" s="21">
        <v>3662098</v>
      </c>
      <c r="J81" s="21">
        <v>1168687</v>
      </c>
      <c r="K81" s="21">
        <v>1123958</v>
      </c>
      <c r="L81" s="21">
        <v>4469</v>
      </c>
      <c r="M81" s="21">
        <v>2297114</v>
      </c>
      <c r="N81" s="21">
        <v>2737630</v>
      </c>
      <c r="O81" s="21">
        <v>1311969</v>
      </c>
      <c r="P81" s="21">
        <v>1163808</v>
      </c>
      <c r="Q81" s="21">
        <v>5213407</v>
      </c>
      <c r="R81" s="21">
        <v>1202217</v>
      </c>
      <c r="S81" s="21">
        <v>432969</v>
      </c>
      <c r="T81" s="21">
        <v>1508986</v>
      </c>
      <c r="U81" s="21">
        <v>3144172</v>
      </c>
      <c r="V81" s="21">
        <v>14316791</v>
      </c>
      <c r="W81" s="21">
        <v>16147866</v>
      </c>
      <c r="X81" s="21"/>
      <c r="Y81" s="20"/>
      <c r="Z81" s="23">
        <v>16147866</v>
      </c>
    </row>
    <row r="82" spans="1:26" ht="12.75" hidden="1">
      <c r="A82" s="39" t="s">
        <v>106</v>
      </c>
      <c r="B82" s="19">
        <v>12952931</v>
      </c>
      <c r="C82" s="19"/>
      <c r="D82" s="20">
        <v>13886784</v>
      </c>
      <c r="E82" s="21">
        <v>13886781</v>
      </c>
      <c r="F82" s="21">
        <v>1109449</v>
      </c>
      <c r="G82" s="21">
        <v>1110500</v>
      </c>
      <c r="H82" s="21">
        <v>1111484</v>
      </c>
      <c r="I82" s="21">
        <v>3331433</v>
      </c>
      <c r="J82" s="21">
        <v>1108581</v>
      </c>
      <c r="K82" s="21">
        <v>1107129</v>
      </c>
      <c r="L82" s="21">
        <v>2018</v>
      </c>
      <c r="M82" s="21">
        <v>2217728</v>
      </c>
      <c r="N82" s="21">
        <v>2221854</v>
      </c>
      <c r="O82" s="21">
        <v>1123287</v>
      </c>
      <c r="P82" s="21">
        <v>1118691</v>
      </c>
      <c r="Q82" s="21">
        <v>4463832</v>
      </c>
      <c r="R82" s="21">
        <v>1115402</v>
      </c>
      <c r="S82" s="21">
        <v>-20896</v>
      </c>
      <c r="T82" s="21">
        <v>1002863</v>
      </c>
      <c r="U82" s="21">
        <v>2097369</v>
      </c>
      <c r="V82" s="21">
        <v>12110362</v>
      </c>
      <c r="W82" s="21">
        <v>13886781</v>
      </c>
      <c r="X82" s="21"/>
      <c r="Y82" s="20"/>
      <c r="Z82" s="23">
        <v>13886781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582556</v>
      </c>
      <c r="C84" s="28"/>
      <c r="D84" s="29">
        <v>2800104</v>
      </c>
      <c r="E84" s="30">
        <v>2800099</v>
      </c>
      <c r="F84" s="30">
        <v>1694812</v>
      </c>
      <c r="G84" s="30">
        <v>1625350</v>
      </c>
      <c r="H84" s="30">
        <v>1772466</v>
      </c>
      <c r="I84" s="30">
        <v>5092628</v>
      </c>
      <c r="J84" s="30">
        <v>1769789</v>
      </c>
      <c r="K84" s="30">
        <v>1852506</v>
      </c>
      <c r="L84" s="30"/>
      <c r="M84" s="30">
        <v>3622295</v>
      </c>
      <c r="N84" s="30">
        <v>3855020</v>
      </c>
      <c r="O84" s="30">
        <v>1938599</v>
      </c>
      <c r="P84" s="30">
        <v>-5408</v>
      </c>
      <c r="Q84" s="30">
        <v>5788211</v>
      </c>
      <c r="R84" s="30">
        <v>2120383</v>
      </c>
      <c r="S84" s="30">
        <v>10332</v>
      </c>
      <c r="T84" s="30">
        <v>-352381</v>
      </c>
      <c r="U84" s="30">
        <v>1778334</v>
      </c>
      <c r="V84" s="30">
        <v>16281468</v>
      </c>
      <c r="W84" s="30">
        <v>2800099</v>
      </c>
      <c r="X84" s="30"/>
      <c r="Y84" s="29"/>
      <c r="Z84" s="31">
        <v>2800099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92593173</v>
      </c>
      <c r="D5" s="357">
        <f t="shared" si="0"/>
        <v>0</v>
      </c>
      <c r="E5" s="356">
        <f t="shared" si="0"/>
        <v>65286134</v>
      </c>
      <c r="F5" s="358">
        <f t="shared" si="0"/>
        <v>72044689</v>
      </c>
      <c r="G5" s="358">
        <f t="shared" si="0"/>
        <v>3970554</v>
      </c>
      <c r="H5" s="356">
        <f t="shared" si="0"/>
        <v>9229859</v>
      </c>
      <c r="I5" s="356">
        <f t="shared" si="0"/>
        <v>10487838</v>
      </c>
      <c r="J5" s="358">
        <f t="shared" si="0"/>
        <v>23688251</v>
      </c>
      <c r="K5" s="358">
        <f t="shared" si="0"/>
        <v>8232575</v>
      </c>
      <c r="L5" s="356">
        <f t="shared" si="0"/>
        <v>7469713</v>
      </c>
      <c r="M5" s="356">
        <f t="shared" si="0"/>
        <v>18844324</v>
      </c>
      <c r="N5" s="358">
        <f t="shared" si="0"/>
        <v>34546612</v>
      </c>
      <c r="O5" s="358">
        <f t="shared" si="0"/>
        <v>4562655</v>
      </c>
      <c r="P5" s="356">
        <f t="shared" si="0"/>
        <v>2492038</v>
      </c>
      <c r="Q5" s="356">
        <f t="shared" si="0"/>
        <v>3444268</v>
      </c>
      <c r="R5" s="358">
        <f t="shared" si="0"/>
        <v>10498961</v>
      </c>
      <c r="S5" s="358">
        <f t="shared" si="0"/>
        <v>1530258</v>
      </c>
      <c r="T5" s="356">
        <f t="shared" si="0"/>
        <v>479986</v>
      </c>
      <c r="U5" s="356">
        <f t="shared" si="0"/>
        <v>35169597</v>
      </c>
      <c r="V5" s="358">
        <f t="shared" si="0"/>
        <v>37179841</v>
      </c>
      <c r="W5" s="358">
        <f t="shared" si="0"/>
        <v>105913665</v>
      </c>
      <c r="X5" s="356">
        <f t="shared" si="0"/>
        <v>72044689</v>
      </c>
      <c r="Y5" s="358">
        <f t="shared" si="0"/>
        <v>33868976</v>
      </c>
      <c r="Z5" s="359">
        <f>+IF(X5&lt;&gt;0,+(Y5/X5)*100,0)</f>
        <v>47.0110655901367</v>
      </c>
      <c r="AA5" s="360">
        <f>+AA6+AA8+AA11+AA13+AA15</f>
        <v>72044689</v>
      </c>
    </row>
    <row r="6" spans="1:27" ht="12.75">
      <c r="A6" s="361" t="s">
        <v>205</v>
      </c>
      <c r="B6" s="142"/>
      <c r="C6" s="60">
        <f>+C7</f>
        <v>30309169</v>
      </c>
      <c r="D6" s="340">
        <f aca="true" t="shared" si="1" ref="D6:AA6">+D7</f>
        <v>0</v>
      </c>
      <c r="E6" s="60">
        <f t="shared" si="1"/>
        <v>5041240</v>
      </c>
      <c r="F6" s="59">
        <f t="shared" si="1"/>
        <v>32261282</v>
      </c>
      <c r="G6" s="59">
        <f t="shared" si="1"/>
        <v>3071236</v>
      </c>
      <c r="H6" s="60">
        <f t="shared" si="1"/>
        <v>2166427</v>
      </c>
      <c r="I6" s="60">
        <f t="shared" si="1"/>
        <v>5296919</v>
      </c>
      <c r="J6" s="59">
        <f t="shared" si="1"/>
        <v>10534582</v>
      </c>
      <c r="K6" s="59">
        <f t="shared" si="1"/>
        <v>5531620</v>
      </c>
      <c r="L6" s="60">
        <f t="shared" si="1"/>
        <v>490796</v>
      </c>
      <c r="M6" s="60">
        <f t="shared" si="1"/>
        <v>12099553</v>
      </c>
      <c r="N6" s="59">
        <f t="shared" si="1"/>
        <v>18121969</v>
      </c>
      <c r="O6" s="59">
        <f t="shared" si="1"/>
        <v>528150</v>
      </c>
      <c r="P6" s="60">
        <f t="shared" si="1"/>
        <v>1711930</v>
      </c>
      <c r="Q6" s="60">
        <f t="shared" si="1"/>
        <v>2684237</v>
      </c>
      <c r="R6" s="59">
        <f t="shared" si="1"/>
        <v>4924317</v>
      </c>
      <c r="S6" s="59">
        <f t="shared" si="1"/>
        <v>650880</v>
      </c>
      <c r="T6" s="60">
        <f t="shared" si="1"/>
        <v>0</v>
      </c>
      <c r="U6" s="60">
        <f t="shared" si="1"/>
        <v>16196202</v>
      </c>
      <c r="V6" s="59">
        <f t="shared" si="1"/>
        <v>16847082</v>
      </c>
      <c r="W6" s="59">
        <f t="shared" si="1"/>
        <v>50427950</v>
      </c>
      <c r="X6" s="60">
        <f t="shared" si="1"/>
        <v>32261282</v>
      </c>
      <c r="Y6" s="59">
        <f t="shared" si="1"/>
        <v>18166668</v>
      </c>
      <c r="Z6" s="61">
        <f>+IF(X6&lt;&gt;0,+(Y6/X6)*100,0)</f>
        <v>56.3110542228297</v>
      </c>
      <c r="AA6" s="62">
        <f t="shared" si="1"/>
        <v>32261282</v>
      </c>
    </row>
    <row r="7" spans="1:27" ht="12.75">
      <c r="A7" s="291" t="s">
        <v>229</v>
      </c>
      <c r="B7" s="142"/>
      <c r="C7" s="60">
        <v>30309169</v>
      </c>
      <c r="D7" s="340"/>
      <c r="E7" s="60">
        <v>5041240</v>
      </c>
      <c r="F7" s="59">
        <v>32261282</v>
      </c>
      <c r="G7" s="59">
        <v>3071236</v>
      </c>
      <c r="H7" s="60">
        <v>2166427</v>
      </c>
      <c r="I7" s="60">
        <v>5296919</v>
      </c>
      <c r="J7" s="59">
        <v>10534582</v>
      </c>
      <c r="K7" s="59">
        <v>5531620</v>
      </c>
      <c r="L7" s="60">
        <v>490796</v>
      </c>
      <c r="M7" s="60">
        <v>12099553</v>
      </c>
      <c r="N7" s="59">
        <v>18121969</v>
      </c>
      <c r="O7" s="59">
        <v>528150</v>
      </c>
      <c r="P7" s="60">
        <v>1711930</v>
      </c>
      <c r="Q7" s="60">
        <v>2684237</v>
      </c>
      <c r="R7" s="59">
        <v>4924317</v>
      </c>
      <c r="S7" s="59">
        <v>650880</v>
      </c>
      <c r="T7" s="60"/>
      <c r="U7" s="60">
        <v>16196202</v>
      </c>
      <c r="V7" s="59">
        <v>16847082</v>
      </c>
      <c r="W7" s="59">
        <v>50427950</v>
      </c>
      <c r="X7" s="60">
        <v>32261282</v>
      </c>
      <c r="Y7" s="59">
        <v>18166668</v>
      </c>
      <c r="Z7" s="61">
        <v>56.31</v>
      </c>
      <c r="AA7" s="62">
        <v>32261282</v>
      </c>
    </row>
    <row r="8" spans="1:27" ht="12.75">
      <c r="A8" s="361" t="s">
        <v>206</v>
      </c>
      <c r="B8" s="142"/>
      <c r="C8" s="60">
        <f aca="true" t="shared" si="2" ref="C8:Y8">SUM(C9:C10)</f>
        <v>7535720</v>
      </c>
      <c r="D8" s="340">
        <f t="shared" si="2"/>
        <v>0</v>
      </c>
      <c r="E8" s="60">
        <f t="shared" si="2"/>
        <v>18163285</v>
      </c>
      <c r="F8" s="59">
        <f t="shared" si="2"/>
        <v>1695581</v>
      </c>
      <c r="G8" s="59">
        <f t="shared" si="2"/>
        <v>132074</v>
      </c>
      <c r="H8" s="60">
        <f t="shared" si="2"/>
        <v>230535</v>
      </c>
      <c r="I8" s="60">
        <f t="shared" si="2"/>
        <v>87152</v>
      </c>
      <c r="J8" s="59">
        <f t="shared" si="2"/>
        <v>449761</v>
      </c>
      <c r="K8" s="59">
        <f t="shared" si="2"/>
        <v>212447</v>
      </c>
      <c r="L8" s="60">
        <f t="shared" si="2"/>
        <v>353905</v>
      </c>
      <c r="M8" s="60">
        <f t="shared" si="2"/>
        <v>5783</v>
      </c>
      <c r="N8" s="59">
        <f t="shared" si="2"/>
        <v>572135</v>
      </c>
      <c r="O8" s="59">
        <f t="shared" si="2"/>
        <v>28521</v>
      </c>
      <c r="P8" s="60">
        <f t="shared" si="2"/>
        <v>253155</v>
      </c>
      <c r="Q8" s="60">
        <f t="shared" si="2"/>
        <v>331527</v>
      </c>
      <c r="R8" s="59">
        <f t="shared" si="2"/>
        <v>613203</v>
      </c>
      <c r="S8" s="59">
        <f t="shared" si="2"/>
        <v>21795</v>
      </c>
      <c r="T8" s="60">
        <f t="shared" si="2"/>
        <v>79500</v>
      </c>
      <c r="U8" s="60">
        <f t="shared" si="2"/>
        <v>4323047</v>
      </c>
      <c r="V8" s="59">
        <f t="shared" si="2"/>
        <v>4424342</v>
      </c>
      <c r="W8" s="59">
        <f t="shared" si="2"/>
        <v>6059441</v>
      </c>
      <c r="X8" s="60">
        <f t="shared" si="2"/>
        <v>1695581</v>
      </c>
      <c r="Y8" s="59">
        <f t="shared" si="2"/>
        <v>4363860</v>
      </c>
      <c r="Z8" s="61">
        <f>+IF(X8&lt;&gt;0,+(Y8/X8)*100,0)</f>
        <v>257.36664895395734</v>
      </c>
      <c r="AA8" s="62">
        <f>SUM(AA9:AA10)</f>
        <v>1695581</v>
      </c>
    </row>
    <row r="9" spans="1:27" ht="12.75">
      <c r="A9" s="291" t="s">
        <v>230</v>
      </c>
      <c r="B9" s="142"/>
      <c r="C9" s="60">
        <v>7239112</v>
      </c>
      <c r="D9" s="340"/>
      <c r="E9" s="60">
        <v>18163285</v>
      </c>
      <c r="F9" s="59">
        <v>176284</v>
      </c>
      <c r="G9" s="59">
        <v>54186</v>
      </c>
      <c r="H9" s="60">
        <v>172903</v>
      </c>
      <c r="I9" s="60">
        <v>67394</v>
      </c>
      <c r="J9" s="59">
        <v>294483</v>
      </c>
      <c r="K9" s="59">
        <v>167847</v>
      </c>
      <c r="L9" s="60">
        <v>301860</v>
      </c>
      <c r="M9" s="60">
        <v>5783</v>
      </c>
      <c r="N9" s="59">
        <v>475490</v>
      </c>
      <c r="O9" s="59">
        <v>19192</v>
      </c>
      <c r="P9" s="60">
        <v>214189</v>
      </c>
      <c r="Q9" s="60">
        <v>323326</v>
      </c>
      <c r="R9" s="59">
        <v>556707</v>
      </c>
      <c r="S9" s="59">
        <v>8689</v>
      </c>
      <c r="T9" s="60">
        <v>79500</v>
      </c>
      <c r="U9" s="60">
        <v>4171144</v>
      </c>
      <c r="V9" s="59">
        <v>4259333</v>
      </c>
      <c r="W9" s="59">
        <v>5586013</v>
      </c>
      <c r="X9" s="60">
        <v>176284</v>
      </c>
      <c r="Y9" s="59">
        <v>5409729</v>
      </c>
      <c r="Z9" s="61">
        <v>3068.76</v>
      </c>
      <c r="AA9" s="62">
        <v>176284</v>
      </c>
    </row>
    <row r="10" spans="1:27" ht="12.75">
      <c r="A10" s="291" t="s">
        <v>231</v>
      </c>
      <c r="B10" s="142"/>
      <c r="C10" s="60">
        <v>296608</v>
      </c>
      <c r="D10" s="340"/>
      <c r="E10" s="60"/>
      <c r="F10" s="59">
        <v>1519297</v>
      </c>
      <c r="G10" s="59">
        <v>77888</v>
      </c>
      <c r="H10" s="60">
        <v>57632</v>
      </c>
      <c r="I10" s="60">
        <v>19758</v>
      </c>
      <c r="J10" s="59">
        <v>155278</v>
      </c>
      <c r="K10" s="59">
        <v>44600</v>
      </c>
      <c r="L10" s="60">
        <v>52045</v>
      </c>
      <c r="M10" s="60"/>
      <c r="N10" s="59">
        <v>96645</v>
      </c>
      <c r="O10" s="59">
        <v>9329</v>
      </c>
      <c r="P10" s="60">
        <v>38966</v>
      </c>
      <c r="Q10" s="60">
        <v>8201</v>
      </c>
      <c r="R10" s="59">
        <v>56496</v>
      </c>
      <c r="S10" s="59">
        <v>13106</v>
      </c>
      <c r="T10" s="60"/>
      <c r="U10" s="60">
        <v>151903</v>
      </c>
      <c r="V10" s="59">
        <v>165009</v>
      </c>
      <c r="W10" s="59">
        <v>473428</v>
      </c>
      <c r="X10" s="60">
        <v>1519297</v>
      </c>
      <c r="Y10" s="59">
        <v>-1045869</v>
      </c>
      <c r="Z10" s="61">
        <v>-68.84</v>
      </c>
      <c r="AA10" s="62">
        <v>1519297</v>
      </c>
    </row>
    <row r="11" spans="1:27" ht="12.75">
      <c r="A11" s="361" t="s">
        <v>207</v>
      </c>
      <c r="B11" s="142"/>
      <c r="C11" s="362">
        <f>+C12</f>
        <v>50826098</v>
      </c>
      <c r="D11" s="363">
        <f aca="true" t="shared" si="3" ref="D11:AA11">+D12</f>
        <v>0</v>
      </c>
      <c r="E11" s="362">
        <f t="shared" si="3"/>
        <v>41395735</v>
      </c>
      <c r="F11" s="364">
        <f t="shared" si="3"/>
        <v>33837657</v>
      </c>
      <c r="G11" s="364">
        <f t="shared" si="3"/>
        <v>766826</v>
      </c>
      <c r="H11" s="362">
        <f t="shared" si="3"/>
        <v>6828787</v>
      </c>
      <c r="I11" s="362">
        <f t="shared" si="3"/>
        <v>4628191</v>
      </c>
      <c r="J11" s="364">
        <f t="shared" si="3"/>
        <v>12223804</v>
      </c>
      <c r="K11" s="364">
        <f t="shared" si="3"/>
        <v>2137818</v>
      </c>
      <c r="L11" s="362">
        <f t="shared" si="3"/>
        <v>5654849</v>
      </c>
      <c r="M11" s="362">
        <f t="shared" si="3"/>
        <v>6263864</v>
      </c>
      <c r="N11" s="364">
        <f t="shared" si="3"/>
        <v>14056531</v>
      </c>
      <c r="O11" s="364">
        <f t="shared" si="3"/>
        <v>3212730</v>
      </c>
      <c r="P11" s="362">
        <f t="shared" si="3"/>
        <v>344286</v>
      </c>
      <c r="Q11" s="362">
        <f t="shared" si="3"/>
        <v>391144</v>
      </c>
      <c r="R11" s="364">
        <f t="shared" si="3"/>
        <v>3948160</v>
      </c>
      <c r="S11" s="364">
        <f t="shared" si="3"/>
        <v>607260</v>
      </c>
      <c r="T11" s="362">
        <f t="shared" si="3"/>
        <v>185639</v>
      </c>
      <c r="U11" s="362">
        <f t="shared" si="3"/>
        <v>14275918</v>
      </c>
      <c r="V11" s="364">
        <f t="shared" si="3"/>
        <v>15068817</v>
      </c>
      <c r="W11" s="364">
        <f t="shared" si="3"/>
        <v>45297312</v>
      </c>
      <c r="X11" s="362">
        <f t="shared" si="3"/>
        <v>33837657</v>
      </c>
      <c r="Y11" s="364">
        <f t="shared" si="3"/>
        <v>11459655</v>
      </c>
      <c r="Z11" s="365">
        <f>+IF(X11&lt;&gt;0,+(Y11/X11)*100,0)</f>
        <v>33.8665735632937</v>
      </c>
      <c r="AA11" s="366">
        <f t="shared" si="3"/>
        <v>33837657</v>
      </c>
    </row>
    <row r="12" spans="1:27" ht="12.75">
      <c r="A12" s="291" t="s">
        <v>232</v>
      </c>
      <c r="B12" s="136"/>
      <c r="C12" s="60">
        <v>50826098</v>
      </c>
      <c r="D12" s="340"/>
      <c r="E12" s="60">
        <v>41395735</v>
      </c>
      <c r="F12" s="59">
        <v>33837657</v>
      </c>
      <c r="G12" s="59">
        <v>766826</v>
      </c>
      <c r="H12" s="60">
        <v>6828787</v>
      </c>
      <c r="I12" s="60">
        <v>4628191</v>
      </c>
      <c r="J12" s="59">
        <v>12223804</v>
      </c>
      <c r="K12" s="59">
        <v>2137818</v>
      </c>
      <c r="L12" s="60">
        <v>5654849</v>
      </c>
      <c r="M12" s="60">
        <v>6263864</v>
      </c>
      <c r="N12" s="59">
        <v>14056531</v>
      </c>
      <c r="O12" s="59">
        <v>3212730</v>
      </c>
      <c r="P12" s="60">
        <v>344286</v>
      </c>
      <c r="Q12" s="60">
        <v>391144</v>
      </c>
      <c r="R12" s="59">
        <v>3948160</v>
      </c>
      <c r="S12" s="59">
        <v>607260</v>
      </c>
      <c r="T12" s="60">
        <v>185639</v>
      </c>
      <c r="U12" s="60">
        <v>14275918</v>
      </c>
      <c r="V12" s="59">
        <v>15068817</v>
      </c>
      <c r="W12" s="59">
        <v>45297312</v>
      </c>
      <c r="X12" s="60">
        <v>33837657</v>
      </c>
      <c r="Y12" s="59">
        <v>11459655</v>
      </c>
      <c r="Z12" s="61">
        <v>33.87</v>
      </c>
      <c r="AA12" s="62">
        <v>33837657</v>
      </c>
    </row>
    <row r="13" spans="1:27" ht="12.75">
      <c r="A13" s="361" t="s">
        <v>208</v>
      </c>
      <c r="B13" s="136"/>
      <c r="C13" s="275">
        <f>+C14</f>
        <v>3922186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4250169</v>
      </c>
      <c r="G13" s="342">
        <f t="shared" si="4"/>
        <v>418</v>
      </c>
      <c r="H13" s="275">
        <f t="shared" si="4"/>
        <v>4110</v>
      </c>
      <c r="I13" s="275">
        <f t="shared" si="4"/>
        <v>475576</v>
      </c>
      <c r="J13" s="342">
        <f t="shared" si="4"/>
        <v>480104</v>
      </c>
      <c r="K13" s="342">
        <f t="shared" si="4"/>
        <v>350690</v>
      </c>
      <c r="L13" s="275">
        <f t="shared" si="4"/>
        <v>970163</v>
      </c>
      <c r="M13" s="275">
        <f t="shared" si="4"/>
        <v>475124</v>
      </c>
      <c r="N13" s="342">
        <f t="shared" si="4"/>
        <v>1795977</v>
      </c>
      <c r="O13" s="342">
        <f t="shared" si="4"/>
        <v>793254</v>
      </c>
      <c r="P13" s="275">
        <f t="shared" si="4"/>
        <v>182667</v>
      </c>
      <c r="Q13" s="275">
        <f t="shared" si="4"/>
        <v>37360</v>
      </c>
      <c r="R13" s="342">
        <f t="shared" si="4"/>
        <v>1013281</v>
      </c>
      <c r="S13" s="342">
        <f t="shared" si="4"/>
        <v>250323</v>
      </c>
      <c r="T13" s="275">
        <f t="shared" si="4"/>
        <v>214847</v>
      </c>
      <c r="U13" s="275">
        <f t="shared" si="4"/>
        <v>374430</v>
      </c>
      <c r="V13" s="342">
        <f t="shared" si="4"/>
        <v>839600</v>
      </c>
      <c r="W13" s="342">
        <f t="shared" si="4"/>
        <v>4128962</v>
      </c>
      <c r="X13" s="275">
        <f t="shared" si="4"/>
        <v>4250169</v>
      </c>
      <c r="Y13" s="342">
        <f t="shared" si="4"/>
        <v>-121207</v>
      </c>
      <c r="Z13" s="335">
        <f>+IF(X13&lt;&gt;0,+(Y13/X13)*100,0)</f>
        <v>-2.851816010139832</v>
      </c>
      <c r="AA13" s="273">
        <f t="shared" si="4"/>
        <v>4250169</v>
      </c>
    </row>
    <row r="14" spans="1:27" ht="12.75">
      <c r="A14" s="291" t="s">
        <v>233</v>
      </c>
      <c r="B14" s="136"/>
      <c r="C14" s="60">
        <v>3922186</v>
      </c>
      <c r="D14" s="340"/>
      <c r="E14" s="60"/>
      <c r="F14" s="59">
        <v>4250169</v>
      </c>
      <c r="G14" s="59">
        <v>418</v>
      </c>
      <c r="H14" s="60">
        <v>4110</v>
      </c>
      <c r="I14" s="60">
        <v>475576</v>
      </c>
      <c r="J14" s="59">
        <v>480104</v>
      </c>
      <c r="K14" s="59">
        <v>350690</v>
      </c>
      <c r="L14" s="60">
        <v>970163</v>
      </c>
      <c r="M14" s="60">
        <v>475124</v>
      </c>
      <c r="N14" s="59">
        <v>1795977</v>
      </c>
      <c r="O14" s="59">
        <v>793254</v>
      </c>
      <c r="P14" s="60">
        <v>182667</v>
      </c>
      <c r="Q14" s="60">
        <v>37360</v>
      </c>
      <c r="R14" s="59">
        <v>1013281</v>
      </c>
      <c r="S14" s="59">
        <v>250323</v>
      </c>
      <c r="T14" s="60">
        <v>214847</v>
      </c>
      <c r="U14" s="60">
        <v>374430</v>
      </c>
      <c r="V14" s="59">
        <v>839600</v>
      </c>
      <c r="W14" s="59">
        <v>4128962</v>
      </c>
      <c r="X14" s="60">
        <v>4250169</v>
      </c>
      <c r="Y14" s="59">
        <v>-121207</v>
      </c>
      <c r="Z14" s="61">
        <v>-2.85</v>
      </c>
      <c r="AA14" s="62">
        <v>4250169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685874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685874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17534</v>
      </c>
      <c r="D22" s="344">
        <f t="shared" si="6"/>
        <v>0</v>
      </c>
      <c r="E22" s="343">
        <f t="shared" si="6"/>
        <v>179125</v>
      </c>
      <c r="F22" s="345">
        <f t="shared" si="6"/>
        <v>72351</v>
      </c>
      <c r="G22" s="345">
        <f t="shared" si="6"/>
        <v>0</v>
      </c>
      <c r="H22" s="343">
        <f t="shared" si="6"/>
        <v>1622</v>
      </c>
      <c r="I22" s="343">
        <f t="shared" si="6"/>
        <v>5056</v>
      </c>
      <c r="J22" s="345">
        <f t="shared" si="6"/>
        <v>6678</v>
      </c>
      <c r="K22" s="345">
        <f t="shared" si="6"/>
        <v>0</v>
      </c>
      <c r="L22" s="343">
        <f t="shared" si="6"/>
        <v>14282</v>
      </c>
      <c r="M22" s="343">
        <f t="shared" si="6"/>
        <v>0</v>
      </c>
      <c r="N22" s="345">
        <f t="shared" si="6"/>
        <v>14282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3934</v>
      </c>
      <c r="V22" s="345">
        <f t="shared" si="6"/>
        <v>3934</v>
      </c>
      <c r="W22" s="345">
        <f t="shared" si="6"/>
        <v>24894</v>
      </c>
      <c r="X22" s="343">
        <f t="shared" si="6"/>
        <v>72351</v>
      </c>
      <c r="Y22" s="345">
        <f t="shared" si="6"/>
        <v>-47457</v>
      </c>
      <c r="Z22" s="336">
        <f>+IF(X22&lt;&gt;0,+(Y22/X22)*100,0)</f>
        <v>-65.5927354148526</v>
      </c>
      <c r="AA22" s="350">
        <f>SUM(AA23:AA32)</f>
        <v>72351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17534</v>
      </c>
      <c r="D24" s="340"/>
      <c r="E24" s="60"/>
      <c r="F24" s="59">
        <v>61051</v>
      </c>
      <c r="G24" s="59"/>
      <c r="H24" s="60">
        <v>1622</v>
      </c>
      <c r="I24" s="60">
        <v>5056</v>
      </c>
      <c r="J24" s="59">
        <v>6678</v>
      </c>
      <c r="K24" s="59"/>
      <c r="L24" s="60">
        <v>14282</v>
      </c>
      <c r="M24" s="60"/>
      <c r="N24" s="59">
        <v>14282</v>
      </c>
      <c r="O24" s="59"/>
      <c r="P24" s="60"/>
      <c r="Q24" s="60"/>
      <c r="R24" s="59"/>
      <c r="S24" s="59"/>
      <c r="T24" s="60"/>
      <c r="U24" s="60">
        <v>3934</v>
      </c>
      <c r="V24" s="59">
        <v>3934</v>
      </c>
      <c r="W24" s="59">
        <v>24894</v>
      </c>
      <c r="X24" s="60">
        <v>61051</v>
      </c>
      <c r="Y24" s="59">
        <v>-36157</v>
      </c>
      <c r="Z24" s="61">
        <v>-59.22</v>
      </c>
      <c r="AA24" s="62">
        <v>61051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>
        <v>11300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11300</v>
      </c>
      <c r="Y26" s="364">
        <v>-11300</v>
      </c>
      <c r="Z26" s="365">
        <v>-100</v>
      </c>
      <c r="AA26" s="366">
        <v>11300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179125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11798659</v>
      </c>
      <c r="D40" s="344">
        <f t="shared" si="9"/>
        <v>0</v>
      </c>
      <c r="E40" s="343">
        <f t="shared" si="9"/>
        <v>4095761</v>
      </c>
      <c r="F40" s="345">
        <f t="shared" si="9"/>
        <v>32342639</v>
      </c>
      <c r="G40" s="345">
        <f t="shared" si="9"/>
        <v>134371</v>
      </c>
      <c r="H40" s="343">
        <f t="shared" si="9"/>
        <v>346520</v>
      </c>
      <c r="I40" s="343">
        <f t="shared" si="9"/>
        <v>610603</v>
      </c>
      <c r="J40" s="345">
        <f t="shared" si="9"/>
        <v>1091494</v>
      </c>
      <c r="K40" s="345">
        <f t="shared" si="9"/>
        <v>583112</v>
      </c>
      <c r="L40" s="343">
        <f t="shared" si="9"/>
        <v>292835</v>
      </c>
      <c r="M40" s="343">
        <f t="shared" si="9"/>
        <v>264720</v>
      </c>
      <c r="N40" s="345">
        <f t="shared" si="9"/>
        <v>1140667</v>
      </c>
      <c r="O40" s="345">
        <f t="shared" si="9"/>
        <v>1602010</v>
      </c>
      <c r="P40" s="343">
        <f t="shared" si="9"/>
        <v>429737</v>
      </c>
      <c r="Q40" s="343">
        <f t="shared" si="9"/>
        <v>403194</v>
      </c>
      <c r="R40" s="345">
        <f t="shared" si="9"/>
        <v>2434941</v>
      </c>
      <c r="S40" s="345">
        <f t="shared" si="9"/>
        <v>354997</v>
      </c>
      <c r="T40" s="343">
        <f t="shared" si="9"/>
        <v>43224</v>
      </c>
      <c r="U40" s="343">
        <f t="shared" si="9"/>
        <v>3637147</v>
      </c>
      <c r="V40" s="345">
        <f t="shared" si="9"/>
        <v>4035368</v>
      </c>
      <c r="W40" s="345">
        <f t="shared" si="9"/>
        <v>8702470</v>
      </c>
      <c r="X40" s="343">
        <f t="shared" si="9"/>
        <v>32342639</v>
      </c>
      <c r="Y40" s="345">
        <f t="shared" si="9"/>
        <v>-23640169</v>
      </c>
      <c r="Z40" s="336">
        <f>+IF(X40&lt;&gt;0,+(Y40/X40)*100,0)</f>
        <v>-73.09288830759914</v>
      </c>
      <c r="AA40" s="350">
        <f>SUM(AA41:AA49)</f>
        <v>32342639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10682416</v>
      </c>
      <c r="D43" s="369"/>
      <c r="E43" s="305"/>
      <c r="F43" s="370">
        <v>21169493</v>
      </c>
      <c r="G43" s="370">
        <v>134372</v>
      </c>
      <c r="H43" s="305">
        <v>286532</v>
      </c>
      <c r="I43" s="305">
        <v>536856</v>
      </c>
      <c r="J43" s="370">
        <v>957760</v>
      </c>
      <c r="K43" s="370">
        <v>462766</v>
      </c>
      <c r="L43" s="305">
        <v>229597</v>
      </c>
      <c r="M43" s="305">
        <v>191092</v>
      </c>
      <c r="N43" s="370">
        <v>883455</v>
      </c>
      <c r="O43" s="370">
        <v>1568142</v>
      </c>
      <c r="P43" s="305">
        <v>402650</v>
      </c>
      <c r="Q43" s="305">
        <v>381804</v>
      </c>
      <c r="R43" s="370">
        <v>2352596</v>
      </c>
      <c r="S43" s="370">
        <v>349680</v>
      </c>
      <c r="T43" s="305">
        <v>37900</v>
      </c>
      <c r="U43" s="305">
        <v>3382668</v>
      </c>
      <c r="V43" s="370">
        <v>3770248</v>
      </c>
      <c r="W43" s="370">
        <v>7964059</v>
      </c>
      <c r="X43" s="305">
        <v>21169493</v>
      </c>
      <c r="Y43" s="370">
        <v>-13205434</v>
      </c>
      <c r="Z43" s="371">
        <v>-62.38</v>
      </c>
      <c r="AA43" s="303">
        <v>21169493</v>
      </c>
    </row>
    <row r="44" spans="1:27" ht="12.75">
      <c r="A44" s="361" t="s">
        <v>251</v>
      </c>
      <c r="B44" s="136"/>
      <c r="C44" s="60">
        <v>389410</v>
      </c>
      <c r="D44" s="368"/>
      <c r="E44" s="54"/>
      <c r="F44" s="53">
        <v>370365</v>
      </c>
      <c r="G44" s="53"/>
      <c r="H44" s="54"/>
      <c r="I44" s="54">
        <v>6503</v>
      </c>
      <c r="J44" s="53">
        <v>6503</v>
      </c>
      <c r="K44" s="53">
        <v>81930</v>
      </c>
      <c r="L44" s="54">
        <v>23660</v>
      </c>
      <c r="M44" s="54">
        <v>14483</v>
      </c>
      <c r="N44" s="53">
        <v>120073</v>
      </c>
      <c r="O44" s="53"/>
      <c r="P44" s="54"/>
      <c r="Q44" s="54">
        <v>12850</v>
      </c>
      <c r="R44" s="53">
        <v>12850</v>
      </c>
      <c r="S44" s="53">
        <v>846</v>
      </c>
      <c r="T44" s="54">
        <v>335</v>
      </c>
      <c r="U44" s="54">
        <v>115270</v>
      </c>
      <c r="V44" s="53">
        <v>116451</v>
      </c>
      <c r="W44" s="53">
        <v>255877</v>
      </c>
      <c r="X44" s="54">
        <v>370365</v>
      </c>
      <c r="Y44" s="53">
        <v>-114488</v>
      </c>
      <c r="Z44" s="94">
        <v>-30.91</v>
      </c>
      <c r="AA44" s="95">
        <v>370365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>
        <v>50052</v>
      </c>
      <c r="N45" s="53">
        <v>50052</v>
      </c>
      <c r="O45" s="53"/>
      <c r="P45" s="54"/>
      <c r="Q45" s="54"/>
      <c r="R45" s="53"/>
      <c r="S45" s="53"/>
      <c r="T45" s="54"/>
      <c r="U45" s="54"/>
      <c r="V45" s="53"/>
      <c r="W45" s="53">
        <v>50052</v>
      </c>
      <c r="X45" s="54"/>
      <c r="Y45" s="53">
        <v>50052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9095</v>
      </c>
      <c r="D47" s="368"/>
      <c r="E47" s="54"/>
      <c r="F47" s="53">
        <v>1619465</v>
      </c>
      <c r="G47" s="53"/>
      <c r="H47" s="54"/>
      <c r="I47" s="54"/>
      <c r="J47" s="53"/>
      <c r="K47" s="53"/>
      <c r="L47" s="54"/>
      <c r="M47" s="54"/>
      <c r="N47" s="53"/>
      <c r="O47" s="53"/>
      <c r="P47" s="54">
        <v>9962</v>
      </c>
      <c r="Q47" s="54"/>
      <c r="R47" s="53">
        <v>9962</v>
      </c>
      <c r="S47" s="53"/>
      <c r="T47" s="54"/>
      <c r="U47" s="54"/>
      <c r="V47" s="53"/>
      <c r="W47" s="53">
        <v>9962</v>
      </c>
      <c r="X47" s="54">
        <v>1619465</v>
      </c>
      <c r="Y47" s="53">
        <v>-1609503</v>
      </c>
      <c r="Z47" s="94">
        <v>-99.38</v>
      </c>
      <c r="AA47" s="95">
        <v>1619465</v>
      </c>
    </row>
    <row r="48" spans="1:27" ht="12.75">
      <c r="A48" s="361" t="s">
        <v>255</v>
      </c>
      <c r="B48" s="136"/>
      <c r="C48" s="60">
        <v>717738</v>
      </c>
      <c r="D48" s="368"/>
      <c r="E48" s="54"/>
      <c r="F48" s="53">
        <v>9183316</v>
      </c>
      <c r="G48" s="53">
        <v>-1</v>
      </c>
      <c r="H48" s="54">
        <v>59988</v>
      </c>
      <c r="I48" s="54">
        <v>67244</v>
      </c>
      <c r="J48" s="53">
        <v>127231</v>
      </c>
      <c r="K48" s="53">
        <v>38416</v>
      </c>
      <c r="L48" s="54">
        <v>39578</v>
      </c>
      <c r="M48" s="54">
        <v>9093</v>
      </c>
      <c r="N48" s="53">
        <v>87087</v>
      </c>
      <c r="O48" s="53">
        <v>33868</v>
      </c>
      <c r="P48" s="54">
        <v>17125</v>
      </c>
      <c r="Q48" s="54">
        <v>8540</v>
      </c>
      <c r="R48" s="53">
        <v>59533</v>
      </c>
      <c r="S48" s="53">
        <v>4471</v>
      </c>
      <c r="T48" s="54">
        <v>4989</v>
      </c>
      <c r="U48" s="54">
        <v>139209</v>
      </c>
      <c r="V48" s="53">
        <v>148669</v>
      </c>
      <c r="W48" s="53">
        <v>422520</v>
      </c>
      <c r="X48" s="54">
        <v>9183316</v>
      </c>
      <c r="Y48" s="53">
        <v>-8760796</v>
      </c>
      <c r="Z48" s="94">
        <v>-95.4</v>
      </c>
      <c r="AA48" s="95">
        <v>9183316</v>
      </c>
    </row>
    <row r="49" spans="1:27" ht="12.75">
      <c r="A49" s="361" t="s">
        <v>93</v>
      </c>
      <c r="B49" s="136"/>
      <c r="C49" s="54"/>
      <c r="D49" s="368"/>
      <c r="E49" s="54">
        <v>4095761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7316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48937</v>
      </c>
      <c r="J57" s="345">
        <f t="shared" si="13"/>
        <v>48937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48937</v>
      </c>
      <c r="X57" s="343">
        <f t="shared" si="13"/>
        <v>0</v>
      </c>
      <c r="Y57" s="345">
        <f t="shared" si="13"/>
        <v>48937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7316</v>
      </c>
      <c r="D58" s="340"/>
      <c r="E58" s="60"/>
      <c r="F58" s="59"/>
      <c r="G58" s="59"/>
      <c r="H58" s="60"/>
      <c r="I58" s="60">
        <v>48937</v>
      </c>
      <c r="J58" s="59">
        <v>48937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48937</v>
      </c>
      <c r="X58" s="60"/>
      <c r="Y58" s="59">
        <v>48937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104416682</v>
      </c>
      <c r="D60" s="346">
        <f t="shared" si="14"/>
        <v>0</v>
      </c>
      <c r="E60" s="219">
        <f t="shared" si="14"/>
        <v>69561020</v>
      </c>
      <c r="F60" s="264">
        <f t="shared" si="14"/>
        <v>104459679</v>
      </c>
      <c r="G60" s="264">
        <f t="shared" si="14"/>
        <v>4104925</v>
      </c>
      <c r="H60" s="219">
        <f t="shared" si="14"/>
        <v>9578001</v>
      </c>
      <c r="I60" s="219">
        <f t="shared" si="14"/>
        <v>11152434</v>
      </c>
      <c r="J60" s="264">
        <f t="shared" si="14"/>
        <v>24835360</v>
      </c>
      <c r="K60" s="264">
        <f t="shared" si="14"/>
        <v>8815687</v>
      </c>
      <c r="L60" s="219">
        <f t="shared" si="14"/>
        <v>7776830</v>
      </c>
      <c r="M60" s="219">
        <f t="shared" si="14"/>
        <v>19109044</v>
      </c>
      <c r="N60" s="264">
        <f t="shared" si="14"/>
        <v>35701561</v>
      </c>
      <c r="O60" s="264">
        <f t="shared" si="14"/>
        <v>6164665</v>
      </c>
      <c r="P60" s="219">
        <f t="shared" si="14"/>
        <v>2921775</v>
      </c>
      <c r="Q60" s="219">
        <f t="shared" si="14"/>
        <v>3847462</v>
      </c>
      <c r="R60" s="264">
        <f t="shared" si="14"/>
        <v>12933902</v>
      </c>
      <c r="S60" s="264">
        <f t="shared" si="14"/>
        <v>1885255</v>
      </c>
      <c r="T60" s="219">
        <f t="shared" si="14"/>
        <v>523210</v>
      </c>
      <c r="U60" s="219">
        <f t="shared" si="14"/>
        <v>38810678</v>
      </c>
      <c r="V60" s="264">
        <f t="shared" si="14"/>
        <v>41219143</v>
      </c>
      <c r="W60" s="264">
        <f t="shared" si="14"/>
        <v>114689966</v>
      </c>
      <c r="X60" s="219">
        <f t="shared" si="14"/>
        <v>104459679</v>
      </c>
      <c r="Y60" s="264">
        <f t="shared" si="14"/>
        <v>10230287</v>
      </c>
      <c r="Z60" s="337">
        <f>+IF(X60&lt;&gt;0,+(Y60/X60)*100,0)</f>
        <v>9.7935271273426</v>
      </c>
      <c r="AA60" s="232">
        <f>+AA57+AA54+AA51+AA40+AA37+AA34+AA22+AA5</f>
        <v>104459679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405130605</v>
      </c>
      <c r="D5" s="153">
        <f>SUM(D6:D8)</f>
        <v>0</v>
      </c>
      <c r="E5" s="154">
        <f t="shared" si="0"/>
        <v>431006952</v>
      </c>
      <c r="F5" s="100">
        <f t="shared" si="0"/>
        <v>454524861</v>
      </c>
      <c r="G5" s="100">
        <f t="shared" si="0"/>
        <v>149455334</v>
      </c>
      <c r="H5" s="100">
        <f t="shared" si="0"/>
        <v>11643354</v>
      </c>
      <c r="I5" s="100">
        <f t="shared" si="0"/>
        <v>0</v>
      </c>
      <c r="J5" s="100">
        <f t="shared" si="0"/>
        <v>161098688</v>
      </c>
      <c r="K5" s="100">
        <f t="shared" si="0"/>
        <v>13305294</v>
      </c>
      <c r="L5" s="100">
        <f t="shared" si="0"/>
        <v>14947353</v>
      </c>
      <c r="M5" s="100">
        <f t="shared" si="0"/>
        <v>115897057</v>
      </c>
      <c r="N5" s="100">
        <f t="shared" si="0"/>
        <v>144149704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305248392</v>
      </c>
      <c r="X5" s="100">
        <f t="shared" si="0"/>
        <v>431006940</v>
      </c>
      <c r="Y5" s="100">
        <f t="shared" si="0"/>
        <v>-125758548</v>
      </c>
      <c r="Z5" s="137">
        <f>+IF(X5&lt;&gt;0,+(Y5/X5)*100,0)</f>
        <v>-29.1778475771179</v>
      </c>
      <c r="AA5" s="153">
        <f>SUM(AA6:AA8)</f>
        <v>454524861</v>
      </c>
    </row>
    <row r="6" spans="1:27" ht="12.75">
      <c r="A6" s="138" t="s">
        <v>75</v>
      </c>
      <c r="B6" s="136"/>
      <c r="C6" s="155">
        <v>306113524</v>
      </c>
      <c r="D6" s="155"/>
      <c r="E6" s="156">
        <v>354554625</v>
      </c>
      <c r="F6" s="60">
        <v>355718054</v>
      </c>
      <c r="G6" s="60">
        <v>142592357</v>
      </c>
      <c r="H6" s="60">
        <v>2291003</v>
      </c>
      <c r="I6" s="60"/>
      <c r="J6" s="60">
        <v>144883360</v>
      </c>
      <c r="K6" s="60">
        <v>4432929</v>
      </c>
      <c r="L6" s="60">
        <v>5351302</v>
      </c>
      <c r="M6" s="60">
        <v>111125033</v>
      </c>
      <c r="N6" s="60">
        <v>120909264</v>
      </c>
      <c r="O6" s="60"/>
      <c r="P6" s="60"/>
      <c r="Q6" s="60"/>
      <c r="R6" s="60"/>
      <c r="S6" s="60"/>
      <c r="T6" s="60"/>
      <c r="U6" s="60"/>
      <c r="V6" s="60"/>
      <c r="W6" s="60">
        <v>265792624</v>
      </c>
      <c r="X6" s="60">
        <v>354554628</v>
      </c>
      <c r="Y6" s="60">
        <v>-88762004</v>
      </c>
      <c r="Z6" s="140">
        <v>-25.03</v>
      </c>
      <c r="AA6" s="155">
        <v>355718054</v>
      </c>
    </row>
    <row r="7" spans="1:27" ht="12.75">
      <c r="A7" s="138" t="s">
        <v>76</v>
      </c>
      <c r="B7" s="136"/>
      <c r="C7" s="157">
        <v>75015458</v>
      </c>
      <c r="D7" s="157"/>
      <c r="E7" s="158">
        <v>59438678</v>
      </c>
      <c r="F7" s="159">
        <v>61793158</v>
      </c>
      <c r="G7" s="159">
        <v>6399208</v>
      </c>
      <c r="H7" s="159">
        <v>6383773</v>
      </c>
      <c r="I7" s="159"/>
      <c r="J7" s="159">
        <v>12782981</v>
      </c>
      <c r="K7" s="159">
        <v>6697741</v>
      </c>
      <c r="L7" s="159">
        <v>6542556</v>
      </c>
      <c r="M7" s="159">
        <v>50663</v>
      </c>
      <c r="N7" s="159">
        <v>13290960</v>
      </c>
      <c r="O7" s="159"/>
      <c r="P7" s="159"/>
      <c r="Q7" s="159"/>
      <c r="R7" s="159"/>
      <c r="S7" s="159"/>
      <c r="T7" s="159"/>
      <c r="U7" s="159"/>
      <c r="V7" s="159"/>
      <c r="W7" s="159">
        <v>26073941</v>
      </c>
      <c r="X7" s="159">
        <v>59438664</v>
      </c>
      <c r="Y7" s="159">
        <v>-33364723</v>
      </c>
      <c r="Z7" s="141">
        <v>-56.13</v>
      </c>
      <c r="AA7" s="157">
        <v>61793158</v>
      </c>
    </row>
    <row r="8" spans="1:27" ht="12.75">
      <c r="A8" s="138" t="s">
        <v>77</v>
      </c>
      <c r="B8" s="136"/>
      <c r="C8" s="155">
        <v>24001623</v>
      </c>
      <c r="D8" s="155"/>
      <c r="E8" s="156">
        <v>17013649</v>
      </c>
      <c r="F8" s="60">
        <v>37013649</v>
      </c>
      <c r="G8" s="60">
        <v>463769</v>
      </c>
      <c r="H8" s="60">
        <v>2968578</v>
      </c>
      <c r="I8" s="60"/>
      <c r="J8" s="60">
        <v>3432347</v>
      </c>
      <c r="K8" s="60">
        <v>2174624</v>
      </c>
      <c r="L8" s="60">
        <v>3053495</v>
      </c>
      <c r="M8" s="60">
        <v>4721361</v>
      </c>
      <c r="N8" s="60">
        <v>9949480</v>
      </c>
      <c r="O8" s="60"/>
      <c r="P8" s="60"/>
      <c r="Q8" s="60"/>
      <c r="R8" s="60"/>
      <c r="S8" s="60"/>
      <c r="T8" s="60"/>
      <c r="U8" s="60"/>
      <c r="V8" s="60"/>
      <c r="W8" s="60">
        <v>13381827</v>
      </c>
      <c r="X8" s="60">
        <v>17013648</v>
      </c>
      <c r="Y8" s="60">
        <v>-3631821</v>
      </c>
      <c r="Z8" s="140">
        <v>-21.35</v>
      </c>
      <c r="AA8" s="155">
        <v>37013649</v>
      </c>
    </row>
    <row r="9" spans="1:27" ht="12.75">
      <c r="A9" s="135" t="s">
        <v>78</v>
      </c>
      <c r="B9" s="136"/>
      <c r="C9" s="153">
        <f aca="true" t="shared" si="1" ref="C9:Y9">SUM(C10:C14)</f>
        <v>16305932</v>
      </c>
      <c r="D9" s="153">
        <f>SUM(D10:D14)</f>
        <v>0</v>
      </c>
      <c r="E9" s="154">
        <f t="shared" si="1"/>
        <v>31543365</v>
      </c>
      <c r="F9" s="100">
        <f t="shared" si="1"/>
        <v>30309859</v>
      </c>
      <c r="G9" s="100">
        <f t="shared" si="1"/>
        <v>240605</v>
      </c>
      <c r="H9" s="100">
        <f t="shared" si="1"/>
        <v>-127848</v>
      </c>
      <c r="I9" s="100">
        <f t="shared" si="1"/>
        <v>0</v>
      </c>
      <c r="J9" s="100">
        <f t="shared" si="1"/>
        <v>112757</v>
      </c>
      <c r="K9" s="100">
        <f t="shared" si="1"/>
        <v>134163</v>
      </c>
      <c r="L9" s="100">
        <f t="shared" si="1"/>
        <v>694190</v>
      </c>
      <c r="M9" s="100">
        <f t="shared" si="1"/>
        <v>1382327</v>
      </c>
      <c r="N9" s="100">
        <f t="shared" si="1"/>
        <v>2210680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2323437</v>
      </c>
      <c r="X9" s="100">
        <f t="shared" si="1"/>
        <v>31543596</v>
      </c>
      <c r="Y9" s="100">
        <f t="shared" si="1"/>
        <v>-29220159</v>
      </c>
      <c r="Z9" s="137">
        <f>+IF(X9&lt;&gt;0,+(Y9/X9)*100,0)</f>
        <v>-92.63420378577003</v>
      </c>
      <c r="AA9" s="153">
        <f>SUM(AA10:AA14)</f>
        <v>30309859</v>
      </c>
    </row>
    <row r="10" spans="1:27" ht="12.75">
      <c r="A10" s="138" t="s">
        <v>79</v>
      </c>
      <c r="B10" s="136"/>
      <c r="C10" s="155">
        <v>582408</v>
      </c>
      <c r="D10" s="155"/>
      <c r="E10" s="156">
        <v>433053</v>
      </c>
      <c r="F10" s="60">
        <v>433053</v>
      </c>
      <c r="G10" s="60">
        <v>31703</v>
      </c>
      <c r="H10" s="60">
        <v>35032</v>
      </c>
      <c r="I10" s="60"/>
      <c r="J10" s="60">
        <v>66735</v>
      </c>
      <c r="K10" s="60">
        <v>18299</v>
      </c>
      <c r="L10" s="60">
        <v>32025</v>
      </c>
      <c r="M10" s="60">
        <v>21781</v>
      </c>
      <c r="N10" s="60">
        <v>72105</v>
      </c>
      <c r="O10" s="60"/>
      <c r="P10" s="60"/>
      <c r="Q10" s="60"/>
      <c r="R10" s="60"/>
      <c r="S10" s="60"/>
      <c r="T10" s="60"/>
      <c r="U10" s="60"/>
      <c r="V10" s="60"/>
      <c r="W10" s="60">
        <v>138840</v>
      </c>
      <c r="X10" s="60">
        <v>433272</v>
      </c>
      <c r="Y10" s="60">
        <v>-294432</v>
      </c>
      <c r="Z10" s="140">
        <v>-67.96</v>
      </c>
      <c r="AA10" s="155">
        <v>433053</v>
      </c>
    </row>
    <row r="11" spans="1:27" ht="12.75">
      <c r="A11" s="138" t="s">
        <v>80</v>
      </c>
      <c r="B11" s="136"/>
      <c r="C11" s="155">
        <v>4972344</v>
      </c>
      <c r="D11" s="155"/>
      <c r="E11" s="156">
        <v>22359921</v>
      </c>
      <c r="F11" s="60">
        <v>21126415</v>
      </c>
      <c r="G11" s="60">
        <v>5</v>
      </c>
      <c r="H11" s="60">
        <v>16</v>
      </c>
      <c r="I11" s="60"/>
      <c r="J11" s="60">
        <v>21</v>
      </c>
      <c r="K11" s="60">
        <v>16433</v>
      </c>
      <c r="L11" s="60">
        <v>7551</v>
      </c>
      <c r="M11" s="60">
        <v>27790</v>
      </c>
      <c r="N11" s="60">
        <v>51774</v>
      </c>
      <c r="O11" s="60"/>
      <c r="P11" s="60"/>
      <c r="Q11" s="60"/>
      <c r="R11" s="60"/>
      <c r="S11" s="60"/>
      <c r="T11" s="60"/>
      <c r="U11" s="60"/>
      <c r="V11" s="60"/>
      <c r="W11" s="60">
        <v>51795</v>
      </c>
      <c r="X11" s="60">
        <v>22359924</v>
      </c>
      <c r="Y11" s="60">
        <v>-22308129</v>
      </c>
      <c r="Z11" s="140">
        <v>-99.77</v>
      </c>
      <c r="AA11" s="155">
        <v>21126415</v>
      </c>
    </row>
    <row r="12" spans="1:27" ht="12.75">
      <c r="A12" s="138" t="s">
        <v>81</v>
      </c>
      <c r="B12" s="136"/>
      <c r="C12" s="155">
        <v>10608007</v>
      </c>
      <c r="D12" s="155"/>
      <c r="E12" s="156">
        <v>8600637</v>
      </c>
      <c r="F12" s="60">
        <v>8600637</v>
      </c>
      <c r="G12" s="60">
        <v>196912</v>
      </c>
      <c r="H12" s="60">
        <v>-174826</v>
      </c>
      <c r="I12" s="60"/>
      <c r="J12" s="60">
        <v>22086</v>
      </c>
      <c r="K12" s="60">
        <v>86940</v>
      </c>
      <c r="L12" s="60">
        <v>644476</v>
      </c>
      <c r="M12" s="60">
        <v>1332756</v>
      </c>
      <c r="N12" s="60">
        <v>2064172</v>
      </c>
      <c r="O12" s="60"/>
      <c r="P12" s="60"/>
      <c r="Q12" s="60"/>
      <c r="R12" s="60"/>
      <c r="S12" s="60"/>
      <c r="T12" s="60"/>
      <c r="U12" s="60"/>
      <c r="V12" s="60"/>
      <c r="W12" s="60">
        <v>2086258</v>
      </c>
      <c r="X12" s="60">
        <v>8600640</v>
      </c>
      <c r="Y12" s="60">
        <v>-6514382</v>
      </c>
      <c r="Z12" s="140">
        <v>-75.74</v>
      </c>
      <c r="AA12" s="155">
        <v>8600637</v>
      </c>
    </row>
    <row r="13" spans="1:27" ht="12.75">
      <c r="A13" s="138" t="s">
        <v>82</v>
      </c>
      <c r="B13" s="136"/>
      <c r="C13" s="155">
        <v>143173</v>
      </c>
      <c r="D13" s="155"/>
      <c r="E13" s="156">
        <v>149754</v>
      </c>
      <c r="F13" s="60">
        <v>149754</v>
      </c>
      <c r="G13" s="60">
        <v>11985</v>
      </c>
      <c r="H13" s="60">
        <v>11930</v>
      </c>
      <c r="I13" s="60"/>
      <c r="J13" s="60">
        <v>23915</v>
      </c>
      <c r="K13" s="60">
        <v>12491</v>
      </c>
      <c r="L13" s="60">
        <v>10138</v>
      </c>
      <c r="M13" s="60"/>
      <c r="N13" s="60">
        <v>22629</v>
      </c>
      <c r="O13" s="60"/>
      <c r="P13" s="60"/>
      <c r="Q13" s="60"/>
      <c r="R13" s="60"/>
      <c r="S13" s="60"/>
      <c r="T13" s="60"/>
      <c r="U13" s="60"/>
      <c r="V13" s="60"/>
      <c r="W13" s="60">
        <v>46544</v>
      </c>
      <c r="X13" s="60">
        <v>149760</v>
      </c>
      <c r="Y13" s="60">
        <v>-103216</v>
      </c>
      <c r="Z13" s="140">
        <v>-68.92</v>
      </c>
      <c r="AA13" s="155">
        <v>149754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45629140</v>
      </c>
      <c r="D15" s="153">
        <f>SUM(D16:D18)</f>
        <v>0</v>
      </c>
      <c r="E15" s="154">
        <f t="shared" si="2"/>
        <v>44165639</v>
      </c>
      <c r="F15" s="100">
        <f t="shared" si="2"/>
        <v>41002694</v>
      </c>
      <c r="G15" s="100">
        <f t="shared" si="2"/>
        <v>117716</v>
      </c>
      <c r="H15" s="100">
        <f t="shared" si="2"/>
        <v>138726</v>
      </c>
      <c r="I15" s="100">
        <f t="shared" si="2"/>
        <v>0</v>
      </c>
      <c r="J15" s="100">
        <f t="shared" si="2"/>
        <v>256442</v>
      </c>
      <c r="K15" s="100">
        <f t="shared" si="2"/>
        <v>62768</v>
      </c>
      <c r="L15" s="100">
        <f t="shared" si="2"/>
        <v>56353</v>
      </c>
      <c r="M15" s="100">
        <f t="shared" si="2"/>
        <v>34826</v>
      </c>
      <c r="N15" s="100">
        <f t="shared" si="2"/>
        <v>153947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410389</v>
      </c>
      <c r="X15" s="100">
        <f t="shared" si="2"/>
        <v>44165640</v>
      </c>
      <c r="Y15" s="100">
        <f t="shared" si="2"/>
        <v>-43755251</v>
      </c>
      <c r="Z15" s="137">
        <f>+IF(X15&lt;&gt;0,+(Y15/X15)*100,0)</f>
        <v>-99.070795758875</v>
      </c>
      <c r="AA15" s="153">
        <f>SUM(AA16:AA18)</f>
        <v>41002694</v>
      </c>
    </row>
    <row r="16" spans="1:27" ht="12.75">
      <c r="A16" s="138" t="s">
        <v>85</v>
      </c>
      <c r="B16" s="136"/>
      <c r="C16" s="155">
        <v>246543</v>
      </c>
      <c r="D16" s="155"/>
      <c r="E16" s="156">
        <v>470623</v>
      </c>
      <c r="F16" s="60">
        <v>470623</v>
      </c>
      <c r="G16" s="60">
        <v>116961</v>
      </c>
      <c r="H16" s="60">
        <v>138247</v>
      </c>
      <c r="I16" s="60"/>
      <c r="J16" s="60">
        <v>255208</v>
      </c>
      <c r="K16" s="60">
        <v>61941</v>
      </c>
      <c r="L16" s="60">
        <v>56353</v>
      </c>
      <c r="M16" s="60">
        <v>34826</v>
      </c>
      <c r="N16" s="60">
        <v>153120</v>
      </c>
      <c r="O16" s="60"/>
      <c r="P16" s="60"/>
      <c r="Q16" s="60"/>
      <c r="R16" s="60"/>
      <c r="S16" s="60"/>
      <c r="T16" s="60"/>
      <c r="U16" s="60"/>
      <c r="V16" s="60"/>
      <c r="W16" s="60">
        <v>408328</v>
      </c>
      <c r="X16" s="60">
        <v>470628</v>
      </c>
      <c r="Y16" s="60">
        <v>-62300</v>
      </c>
      <c r="Z16" s="140">
        <v>-13.24</v>
      </c>
      <c r="AA16" s="155">
        <v>470623</v>
      </c>
    </row>
    <row r="17" spans="1:27" ht="12.75">
      <c r="A17" s="138" t="s">
        <v>86</v>
      </c>
      <c r="B17" s="136"/>
      <c r="C17" s="155">
        <v>45376420</v>
      </c>
      <c r="D17" s="155"/>
      <c r="E17" s="156">
        <v>43695016</v>
      </c>
      <c r="F17" s="60">
        <v>40532071</v>
      </c>
      <c r="G17" s="60">
        <v>66</v>
      </c>
      <c r="H17" s="60">
        <v>26</v>
      </c>
      <c r="I17" s="60"/>
      <c r="J17" s="60">
        <v>92</v>
      </c>
      <c r="K17" s="60">
        <v>427</v>
      </c>
      <c r="L17" s="60"/>
      <c r="M17" s="60"/>
      <c r="N17" s="60">
        <v>427</v>
      </c>
      <c r="O17" s="60"/>
      <c r="P17" s="60"/>
      <c r="Q17" s="60"/>
      <c r="R17" s="60"/>
      <c r="S17" s="60"/>
      <c r="T17" s="60"/>
      <c r="U17" s="60"/>
      <c r="V17" s="60"/>
      <c r="W17" s="60">
        <v>519</v>
      </c>
      <c r="X17" s="60">
        <v>43695012</v>
      </c>
      <c r="Y17" s="60">
        <v>-43694493</v>
      </c>
      <c r="Z17" s="140">
        <v>-100</v>
      </c>
      <c r="AA17" s="155">
        <v>40532071</v>
      </c>
    </row>
    <row r="18" spans="1:27" ht="12.75">
      <c r="A18" s="138" t="s">
        <v>87</v>
      </c>
      <c r="B18" s="136"/>
      <c r="C18" s="155">
        <v>6177</v>
      </c>
      <c r="D18" s="155"/>
      <c r="E18" s="156"/>
      <c r="F18" s="60"/>
      <c r="G18" s="60">
        <v>689</v>
      </c>
      <c r="H18" s="60">
        <v>453</v>
      </c>
      <c r="I18" s="60"/>
      <c r="J18" s="60">
        <v>1142</v>
      </c>
      <c r="K18" s="60">
        <v>400</v>
      </c>
      <c r="L18" s="60"/>
      <c r="M18" s="60"/>
      <c r="N18" s="60">
        <v>400</v>
      </c>
      <c r="O18" s="60"/>
      <c r="P18" s="60"/>
      <c r="Q18" s="60"/>
      <c r="R18" s="60"/>
      <c r="S18" s="60"/>
      <c r="T18" s="60"/>
      <c r="U18" s="60"/>
      <c r="V18" s="60"/>
      <c r="W18" s="60">
        <v>1542</v>
      </c>
      <c r="X18" s="60"/>
      <c r="Y18" s="60">
        <v>1542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477246210</v>
      </c>
      <c r="D19" s="153">
        <f>SUM(D20:D23)</f>
        <v>0</v>
      </c>
      <c r="E19" s="154">
        <f t="shared" si="3"/>
        <v>575530245</v>
      </c>
      <c r="F19" s="100">
        <f t="shared" si="3"/>
        <v>635036481</v>
      </c>
      <c r="G19" s="100">
        <f t="shared" si="3"/>
        <v>24182080</v>
      </c>
      <c r="H19" s="100">
        <f t="shared" si="3"/>
        <v>27364014</v>
      </c>
      <c r="I19" s="100">
        <f t="shared" si="3"/>
        <v>0</v>
      </c>
      <c r="J19" s="100">
        <f t="shared" si="3"/>
        <v>51546094</v>
      </c>
      <c r="K19" s="100">
        <f t="shared" si="3"/>
        <v>25234815</v>
      </c>
      <c r="L19" s="100">
        <f t="shared" si="3"/>
        <v>29249944</v>
      </c>
      <c r="M19" s="100">
        <f t="shared" si="3"/>
        <v>2656053</v>
      </c>
      <c r="N19" s="100">
        <f t="shared" si="3"/>
        <v>57140812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108686906</v>
      </c>
      <c r="X19" s="100">
        <f t="shared" si="3"/>
        <v>575530248</v>
      </c>
      <c r="Y19" s="100">
        <f t="shared" si="3"/>
        <v>-466843342</v>
      </c>
      <c r="Z19" s="137">
        <f>+IF(X19&lt;&gt;0,+(Y19/X19)*100,0)</f>
        <v>-81.11534426249652</v>
      </c>
      <c r="AA19" s="153">
        <f>SUM(AA20:AA23)</f>
        <v>635036481</v>
      </c>
    </row>
    <row r="20" spans="1:27" ht="12.75">
      <c r="A20" s="138" t="s">
        <v>89</v>
      </c>
      <c r="B20" s="136"/>
      <c r="C20" s="155">
        <v>201377723</v>
      </c>
      <c r="D20" s="155"/>
      <c r="E20" s="156">
        <v>234678201</v>
      </c>
      <c r="F20" s="60">
        <v>234678201</v>
      </c>
      <c r="G20" s="60">
        <v>18220939</v>
      </c>
      <c r="H20" s="60">
        <v>19566807</v>
      </c>
      <c r="I20" s="60"/>
      <c r="J20" s="60">
        <v>37787746</v>
      </c>
      <c r="K20" s="60">
        <v>17864886</v>
      </c>
      <c r="L20" s="60">
        <v>18682103</v>
      </c>
      <c r="M20" s="60">
        <v>2552163</v>
      </c>
      <c r="N20" s="60">
        <v>39099152</v>
      </c>
      <c r="O20" s="60"/>
      <c r="P20" s="60"/>
      <c r="Q20" s="60"/>
      <c r="R20" s="60"/>
      <c r="S20" s="60"/>
      <c r="T20" s="60"/>
      <c r="U20" s="60"/>
      <c r="V20" s="60"/>
      <c r="W20" s="60">
        <v>76886898</v>
      </c>
      <c r="X20" s="60">
        <v>234678204</v>
      </c>
      <c r="Y20" s="60">
        <v>-157791306</v>
      </c>
      <c r="Z20" s="140">
        <v>-67.24</v>
      </c>
      <c r="AA20" s="155">
        <v>234678201</v>
      </c>
    </row>
    <row r="21" spans="1:27" ht="12.75">
      <c r="A21" s="138" t="s">
        <v>90</v>
      </c>
      <c r="B21" s="136"/>
      <c r="C21" s="155">
        <v>203099344</v>
      </c>
      <c r="D21" s="155"/>
      <c r="E21" s="156">
        <v>283656531</v>
      </c>
      <c r="F21" s="60">
        <v>342704973</v>
      </c>
      <c r="G21" s="60">
        <v>3819491</v>
      </c>
      <c r="H21" s="60">
        <v>5359323</v>
      </c>
      <c r="I21" s="60"/>
      <c r="J21" s="60">
        <v>9178814</v>
      </c>
      <c r="K21" s="60">
        <v>5092643</v>
      </c>
      <c r="L21" s="60">
        <v>8336754</v>
      </c>
      <c r="M21" s="60">
        <v>97403</v>
      </c>
      <c r="N21" s="60">
        <v>13526800</v>
      </c>
      <c r="O21" s="60"/>
      <c r="P21" s="60"/>
      <c r="Q21" s="60"/>
      <c r="R21" s="60"/>
      <c r="S21" s="60"/>
      <c r="T21" s="60"/>
      <c r="U21" s="60"/>
      <c r="V21" s="60"/>
      <c r="W21" s="60">
        <v>22705614</v>
      </c>
      <c r="X21" s="60">
        <v>283656528</v>
      </c>
      <c r="Y21" s="60">
        <v>-260950914</v>
      </c>
      <c r="Z21" s="140">
        <v>-92</v>
      </c>
      <c r="AA21" s="155">
        <v>342704973</v>
      </c>
    </row>
    <row r="22" spans="1:27" ht="12.75">
      <c r="A22" s="138" t="s">
        <v>91</v>
      </c>
      <c r="B22" s="136"/>
      <c r="C22" s="157">
        <v>56581533</v>
      </c>
      <c r="D22" s="157"/>
      <c r="E22" s="158">
        <v>39848641</v>
      </c>
      <c r="F22" s="159">
        <v>40306435</v>
      </c>
      <c r="G22" s="159">
        <v>1032201</v>
      </c>
      <c r="H22" s="159">
        <v>1327384</v>
      </c>
      <c r="I22" s="159"/>
      <c r="J22" s="159">
        <v>2359585</v>
      </c>
      <c r="K22" s="159">
        <v>1168705</v>
      </c>
      <c r="L22" s="159">
        <v>1123958</v>
      </c>
      <c r="M22" s="159">
        <v>4469</v>
      </c>
      <c r="N22" s="159">
        <v>2297132</v>
      </c>
      <c r="O22" s="159"/>
      <c r="P22" s="159"/>
      <c r="Q22" s="159"/>
      <c r="R22" s="159"/>
      <c r="S22" s="159"/>
      <c r="T22" s="159"/>
      <c r="U22" s="159"/>
      <c r="V22" s="159"/>
      <c r="W22" s="159">
        <v>4656717</v>
      </c>
      <c r="X22" s="159">
        <v>39848640</v>
      </c>
      <c r="Y22" s="159">
        <v>-35191923</v>
      </c>
      <c r="Z22" s="141">
        <v>-88.31</v>
      </c>
      <c r="AA22" s="157">
        <v>40306435</v>
      </c>
    </row>
    <row r="23" spans="1:27" ht="12.75">
      <c r="A23" s="138" t="s">
        <v>92</v>
      </c>
      <c r="B23" s="136"/>
      <c r="C23" s="155">
        <v>16187610</v>
      </c>
      <c r="D23" s="155"/>
      <c r="E23" s="156">
        <v>17346872</v>
      </c>
      <c r="F23" s="60">
        <v>17346872</v>
      </c>
      <c r="G23" s="60">
        <v>1109449</v>
      </c>
      <c r="H23" s="60">
        <v>1110500</v>
      </c>
      <c r="I23" s="60"/>
      <c r="J23" s="60">
        <v>2219949</v>
      </c>
      <c r="K23" s="60">
        <v>1108581</v>
      </c>
      <c r="L23" s="60">
        <v>1107129</v>
      </c>
      <c r="M23" s="60">
        <v>2018</v>
      </c>
      <c r="N23" s="60">
        <v>2217728</v>
      </c>
      <c r="O23" s="60"/>
      <c r="P23" s="60"/>
      <c r="Q23" s="60"/>
      <c r="R23" s="60"/>
      <c r="S23" s="60"/>
      <c r="T23" s="60"/>
      <c r="U23" s="60"/>
      <c r="V23" s="60"/>
      <c r="W23" s="60">
        <v>4437677</v>
      </c>
      <c r="X23" s="60">
        <v>17346876</v>
      </c>
      <c r="Y23" s="60">
        <v>-12909199</v>
      </c>
      <c r="Z23" s="140">
        <v>-74.42</v>
      </c>
      <c r="AA23" s="155">
        <v>17346872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944311887</v>
      </c>
      <c r="D25" s="168">
        <f>+D5+D9+D15+D19+D24</f>
        <v>0</v>
      </c>
      <c r="E25" s="169">
        <f t="shared" si="4"/>
        <v>1082246201</v>
      </c>
      <c r="F25" s="73">
        <f t="shared" si="4"/>
        <v>1160873895</v>
      </c>
      <c r="G25" s="73">
        <f t="shared" si="4"/>
        <v>173995735</v>
      </c>
      <c r="H25" s="73">
        <f t="shared" si="4"/>
        <v>39018246</v>
      </c>
      <c r="I25" s="73">
        <f t="shared" si="4"/>
        <v>0</v>
      </c>
      <c r="J25" s="73">
        <f t="shared" si="4"/>
        <v>213013981</v>
      </c>
      <c r="K25" s="73">
        <f t="shared" si="4"/>
        <v>38737040</v>
      </c>
      <c r="L25" s="73">
        <f t="shared" si="4"/>
        <v>44947840</v>
      </c>
      <c r="M25" s="73">
        <f t="shared" si="4"/>
        <v>119970263</v>
      </c>
      <c r="N25" s="73">
        <f t="shared" si="4"/>
        <v>203655143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416669124</v>
      </c>
      <c r="X25" s="73">
        <f t="shared" si="4"/>
        <v>1082246424</v>
      </c>
      <c r="Y25" s="73">
        <f t="shared" si="4"/>
        <v>-665577300</v>
      </c>
      <c r="Z25" s="170">
        <f>+IF(X25&lt;&gt;0,+(Y25/X25)*100,0)</f>
        <v>-61.49960722808542</v>
      </c>
      <c r="AA25" s="168">
        <f>+AA5+AA9+AA15+AA19+AA24</f>
        <v>1160873895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260074087</v>
      </c>
      <c r="D28" s="153">
        <f>SUM(D29:D31)</f>
        <v>0</v>
      </c>
      <c r="E28" s="154">
        <f t="shared" si="5"/>
        <v>221756622</v>
      </c>
      <c r="F28" s="100">
        <f t="shared" si="5"/>
        <v>264201672</v>
      </c>
      <c r="G28" s="100">
        <f t="shared" si="5"/>
        <v>15636775</v>
      </c>
      <c r="H28" s="100">
        <f t="shared" si="5"/>
        <v>9893295</v>
      </c>
      <c r="I28" s="100">
        <f t="shared" si="5"/>
        <v>0</v>
      </c>
      <c r="J28" s="100">
        <f t="shared" si="5"/>
        <v>25530070</v>
      </c>
      <c r="K28" s="100">
        <f t="shared" si="5"/>
        <v>12593214</v>
      </c>
      <c r="L28" s="100">
        <f t="shared" si="5"/>
        <v>12282679</v>
      </c>
      <c r="M28" s="100">
        <f t="shared" si="5"/>
        <v>12686098</v>
      </c>
      <c r="N28" s="100">
        <f t="shared" si="5"/>
        <v>37561991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63092061</v>
      </c>
      <c r="X28" s="100">
        <f t="shared" si="5"/>
        <v>221756628</v>
      </c>
      <c r="Y28" s="100">
        <f t="shared" si="5"/>
        <v>-158664567</v>
      </c>
      <c r="Z28" s="137">
        <f>+IF(X28&lt;&gt;0,+(Y28/X28)*100,0)</f>
        <v>-71.54896267632641</v>
      </c>
      <c r="AA28" s="153">
        <f>SUM(AA29:AA31)</f>
        <v>264201672</v>
      </c>
    </row>
    <row r="29" spans="1:27" ht="12.75">
      <c r="A29" s="138" t="s">
        <v>75</v>
      </c>
      <c r="B29" s="136"/>
      <c r="C29" s="155">
        <v>129874757</v>
      </c>
      <c r="D29" s="155"/>
      <c r="E29" s="156">
        <v>104831939</v>
      </c>
      <c r="F29" s="60">
        <v>124487232</v>
      </c>
      <c r="G29" s="60">
        <v>8299767</v>
      </c>
      <c r="H29" s="60">
        <v>3601606</v>
      </c>
      <c r="I29" s="60"/>
      <c r="J29" s="60">
        <v>11901373</v>
      </c>
      <c r="K29" s="60">
        <v>3813470</v>
      </c>
      <c r="L29" s="60">
        <v>4895647</v>
      </c>
      <c r="M29" s="60">
        <v>5259516</v>
      </c>
      <c r="N29" s="60">
        <v>13968633</v>
      </c>
      <c r="O29" s="60"/>
      <c r="P29" s="60"/>
      <c r="Q29" s="60"/>
      <c r="R29" s="60"/>
      <c r="S29" s="60"/>
      <c r="T29" s="60"/>
      <c r="U29" s="60"/>
      <c r="V29" s="60"/>
      <c r="W29" s="60">
        <v>25870006</v>
      </c>
      <c r="X29" s="60">
        <v>104831940</v>
      </c>
      <c r="Y29" s="60">
        <v>-78961934</v>
      </c>
      <c r="Z29" s="140">
        <v>-75.32</v>
      </c>
      <c r="AA29" s="155">
        <v>124487232</v>
      </c>
    </row>
    <row r="30" spans="1:27" ht="12.75">
      <c r="A30" s="138" t="s">
        <v>76</v>
      </c>
      <c r="B30" s="136"/>
      <c r="C30" s="157">
        <v>53570553</v>
      </c>
      <c r="D30" s="157"/>
      <c r="E30" s="158">
        <v>22515932</v>
      </c>
      <c r="F30" s="159">
        <v>35119064</v>
      </c>
      <c r="G30" s="159">
        <v>1975500</v>
      </c>
      <c r="H30" s="159">
        <v>1638168</v>
      </c>
      <c r="I30" s="159"/>
      <c r="J30" s="159">
        <v>3613668</v>
      </c>
      <c r="K30" s="159">
        <v>3173791</v>
      </c>
      <c r="L30" s="159">
        <v>2417133</v>
      </c>
      <c r="M30" s="159">
        <v>1626809</v>
      </c>
      <c r="N30" s="159">
        <v>7217733</v>
      </c>
      <c r="O30" s="159"/>
      <c r="P30" s="159"/>
      <c r="Q30" s="159"/>
      <c r="R30" s="159"/>
      <c r="S30" s="159"/>
      <c r="T30" s="159"/>
      <c r="U30" s="159"/>
      <c r="V30" s="159"/>
      <c r="W30" s="159">
        <v>10831401</v>
      </c>
      <c r="X30" s="159">
        <v>22515936</v>
      </c>
      <c r="Y30" s="159">
        <v>-11684535</v>
      </c>
      <c r="Z30" s="141">
        <v>-51.89</v>
      </c>
      <c r="AA30" s="157">
        <v>35119064</v>
      </c>
    </row>
    <row r="31" spans="1:27" ht="12.75">
      <c r="A31" s="138" t="s">
        <v>77</v>
      </c>
      <c r="B31" s="136"/>
      <c r="C31" s="155">
        <v>76628777</v>
      </c>
      <c r="D31" s="155"/>
      <c r="E31" s="156">
        <v>94408751</v>
      </c>
      <c r="F31" s="60">
        <v>104595376</v>
      </c>
      <c r="G31" s="60">
        <v>5361508</v>
      </c>
      <c r="H31" s="60">
        <v>4653521</v>
      </c>
      <c r="I31" s="60"/>
      <c r="J31" s="60">
        <v>10015029</v>
      </c>
      <c r="K31" s="60">
        <v>5605953</v>
      </c>
      <c r="L31" s="60">
        <v>4969899</v>
      </c>
      <c r="M31" s="60">
        <v>5799773</v>
      </c>
      <c r="N31" s="60">
        <v>16375625</v>
      </c>
      <c r="O31" s="60"/>
      <c r="P31" s="60"/>
      <c r="Q31" s="60"/>
      <c r="R31" s="60"/>
      <c r="S31" s="60"/>
      <c r="T31" s="60"/>
      <c r="U31" s="60"/>
      <c r="V31" s="60"/>
      <c r="W31" s="60">
        <v>26390654</v>
      </c>
      <c r="X31" s="60">
        <v>94408752</v>
      </c>
      <c r="Y31" s="60">
        <v>-68018098</v>
      </c>
      <c r="Z31" s="140">
        <v>-72.05</v>
      </c>
      <c r="AA31" s="155">
        <v>104595376</v>
      </c>
    </row>
    <row r="32" spans="1:27" ht="12.75">
      <c r="A32" s="135" t="s">
        <v>78</v>
      </c>
      <c r="B32" s="136"/>
      <c r="C32" s="153">
        <f aca="true" t="shared" si="6" ref="C32:Y32">SUM(C33:C37)</f>
        <v>48013190</v>
      </c>
      <c r="D32" s="153">
        <f>SUM(D33:D37)</f>
        <v>0</v>
      </c>
      <c r="E32" s="154">
        <f t="shared" si="6"/>
        <v>60757068</v>
      </c>
      <c r="F32" s="100">
        <f t="shared" si="6"/>
        <v>61803940</v>
      </c>
      <c r="G32" s="100">
        <f t="shared" si="6"/>
        <v>2816975</v>
      </c>
      <c r="H32" s="100">
        <f t="shared" si="6"/>
        <v>3504622</v>
      </c>
      <c r="I32" s="100">
        <f t="shared" si="6"/>
        <v>0</v>
      </c>
      <c r="J32" s="100">
        <f t="shared" si="6"/>
        <v>6321597</v>
      </c>
      <c r="K32" s="100">
        <f t="shared" si="6"/>
        <v>3669245</v>
      </c>
      <c r="L32" s="100">
        <f t="shared" si="6"/>
        <v>3480510</v>
      </c>
      <c r="M32" s="100">
        <f t="shared" si="6"/>
        <v>3451058</v>
      </c>
      <c r="N32" s="100">
        <f t="shared" si="6"/>
        <v>10600813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16922410</v>
      </c>
      <c r="X32" s="100">
        <f t="shared" si="6"/>
        <v>60757068</v>
      </c>
      <c r="Y32" s="100">
        <f t="shared" si="6"/>
        <v>-43834658</v>
      </c>
      <c r="Z32" s="137">
        <f>+IF(X32&lt;&gt;0,+(Y32/X32)*100,0)</f>
        <v>-72.14742159710538</v>
      </c>
      <c r="AA32" s="153">
        <f>SUM(AA33:AA37)</f>
        <v>61803940</v>
      </c>
    </row>
    <row r="33" spans="1:27" ht="12.75">
      <c r="A33" s="138" t="s">
        <v>79</v>
      </c>
      <c r="B33" s="136"/>
      <c r="C33" s="155">
        <v>11441261</v>
      </c>
      <c r="D33" s="155"/>
      <c r="E33" s="156">
        <v>14774579</v>
      </c>
      <c r="F33" s="60">
        <v>15480900</v>
      </c>
      <c r="G33" s="60">
        <v>747615</v>
      </c>
      <c r="H33" s="60">
        <v>729567</v>
      </c>
      <c r="I33" s="60"/>
      <c r="J33" s="60">
        <v>1477182</v>
      </c>
      <c r="K33" s="60">
        <v>802306</v>
      </c>
      <c r="L33" s="60">
        <v>823075</v>
      </c>
      <c r="M33" s="60">
        <v>749653</v>
      </c>
      <c r="N33" s="60">
        <v>2375034</v>
      </c>
      <c r="O33" s="60"/>
      <c r="P33" s="60"/>
      <c r="Q33" s="60"/>
      <c r="R33" s="60"/>
      <c r="S33" s="60"/>
      <c r="T33" s="60"/>
      <c r="U33" s="60"/>
      <c r="V33" s="60"/>
      <c r="W33" s="60">
        <v>3852216</v>
      </c>
      <c r="X33" s="60">
        <v>14774580</v>
      </c>
      <c r="Y33" s="60">
        <v>-10922364</v>
      </c>
      <c r="Z33" s="140">
        <v>-73.93</v>
      </c>
      <c r="AA33" s="155">
        <v>15480900</v>
      </c>
    </row>
    <row r="34" spans="1:27" ht="12.75">
      <c r="A34" s="138" t="s">
        <v>80</v>
      </c>
      <c r="B34" s="136"/>
      <c r="C34" s="155">
        <v>12078761</v>
      </c>
      <c r="D34" s="155"/>
      <c r="E34" s="156">
        <v>13750179</v>
      </c>
      <c r="F34" s="60">
        <v>12534044</v>
      </c>
      <c r="G34" s="60">
        <v>529258</v>
      </c>
      <c r="H34" s="60">
        <v>553227</v>
      </c>
      <c r="I34" s="60"/>
      <c r="J34" s="60">
        <v>1082485</v>
      </c>
      <c r="K34" s="60">
        <v>688558</v>
      </c>
      <c r="L34" s="60">
        <v>671154</v>
      </c>
      <c r="M34" s="60">
        <v>554573</v>
      </c>
      <c r="N34" s="60">
        <v>1914285</v>
      </c>
      <c r="O34" s="60"/>
      <c r="P34" s="60"/>
      <c r="Q34" s="60"/>
      <c r="R34" s="60"/>
      <c r="S34" s="60"/>
      <c r="T34" s="60"/>
      <c r="U34" s="60"/>
      <c r="V34" s="60"/>
      <c r="W34" s="60">
        <v>2996770</v>
      </c>
      <c r="X34" s="60">
        <v>13750176</v>
      </c>
      <c r="Y34" s="60">
        <v>-10753406</v>
      </c>
      <c r="Z34" s="140">
        <v>-78.21</v>
      </c>
      <c r="AA34" s="155">
        <v>12534044</v>
      </c>
    </row>
    <row r="35" spans="1:27" ht="12.75">
      <c r="A35" s="138" t="s">
        <v>81</v>
      </c>
      <c r="B35" s="136"/>
      <c r="C35" s="155">
        <v>23471567</v>
      </c>
      <c r="D35" s="155"/>
      <c r="E35" s="156">
        <v>30395923</v>
      </c>
      <c r="F35" s="60">
        <v>31880221</v>
      </c>
      <c r="G35" s="60">
        <v>1489368</v>
      </c>
      <c r="H35" s="60">
        <v>2171280</v>
      </c>
      <c r="I35" s="60"/>
      <c r="J35" s="60">
        <v>3660648</v>
      </c>
      <c r="K35" s="60">
        <v>2114677</v>
      </c>
      <c r="L35" s="60">
        <v>1909197</v>
      </c>
      <c r="M35" s="60">
        <v>2096576</v>
      </c>
      <c r="N35" s="60">
        <v>6120450</v>
      </c>
      <c r="O35" s="60"/>
      <c r="P35" s="60"/>
      <c r="Q35" s="60"/>
      <c r="R35" s="60"/>
      <c r="S35" s="60"/>
      <c r="T35" s="60"/>
      <c r="U35" s="60"/>
      <c r="V35" s="60"/>
      <c r="W35" s="60">
        <v>9781098</v>
      </c>
      <c r="X35" s="60">
        <v>30395928</v>
      </c>
      <c r="Y35" s="60">
        <v>-20614830</v>
      </c>
      <c r="Z35" s="140">
        <v>-67.82</v>
      </c>
      <c r="AA35" s="155">
        <v>31880221</v>
      </c>
    </row>
    <row r="36" spans="1:27" ht="12.75">
      <c r="A36" s="138" t="s">
        <v>82</v>
      </c>
      <c r="B36" s="136"/>
      <c r="C36" s="155">
        <v>1001009</v>
      </c>
      <c r="D36" s="155"/>
      <c r="E36" s="156">
        <v>1475199</v>
      </c>
      <c r="F36" s="60">
        <v>1547587</v>
      </c>
      <c r="G36" s="60">
        <v>49230</v>
      </c>
      <c r="H36" s="60">
        <v>48351</v>
      </c>
      <c r="I36" s="60"/>
      <c r="J36" s="60">
        <v>97581</v>
      </c>
      <c r="K36" s="60">
        <v>62610</v>
      </c>
      <c r="L36" s="60">
        <v>76453</v>
      </c>
      <c r="M36" s="60">
        <v>50256</v>
      </c>
      <c r="N36" s="60">
        <v>189319</v>
      </c>
      <c r="O36" s="60"/>
      <c r="P36" s="60"/>
      <c r="Q36" s="60"/>
      <c r="R36" s="60"/>
      <c r="S36" s="60"/>
      <c r="T36" s="60"/>
      <c r="U36" s="60"/>
      <c r="V36" s="60"/>
      <c r="W36" s="60">
        <v>286900</v>
      </c>
      <c r="X36" s="60">
        <v>1475196</v>
      </c>
      <c r="Y36" s="60">
        <v>-1188296</v>
      </c>
      <c r="Z36" s="140">
        <v>-80.55</v>
      </c>
      <c r="AA36" s="155">
        <v>1547587</v>
      </c>
    </row>
    <row r="37" spans="1:27" ht="12.75">
      <c r="A37" s="138" t="s">
        <v>83</v>
      </c>
      <c r="B37" s="136"/>
      <c r="C37" s="157">
        <v>20592</v>
      </c>
      <c r="D37" s="157"/>
      <c r="E37" s="158">
        <v>361188</v>
      </c>
      <c r="F37" s="159">
        <v>361188</v>
      </c>
      <c r="G37" s="159">
        <v>1504</v>
      </c>
      <c r="H37" s="159">
        <v>2197</v>
      </c>
      <c r="I37" s="159"/>
      <c r="J37" s="159">
        <v>3701</v>
      </c>
      <c r="K37" s="159">
        <v>1094</v>
      </c>
      <c r="L37" s="159">
        <v>631</v>
      </c>
      <c r="M37" s="159"/>
      <c r="N37" s="159">
        <v>1725</v>
      </c>
      <c r="O37" s="159"/>
      <c r="P37" s="159"/>
      <c r="Q37" s="159"/>
      <c r="R37" s="159"/>
      <c r="S37" s="159"/>
      <c r="T37" s="159"/>
      <c r="U37" s="159"/>
      <c r="V37" s="159"/>
      <c r="W37" s="159">
        <v>5426</v>
      </c>
      <c r="X37" s="159">
        <v>361188</v>
      </c>
      <c r="Y37" s="159">
        <v>-355762</v>
      </c>
      <c r="Z37" s="141">
        <v>-98.5</v>
      </c>
      <c r="AA37" s="157">
        <v>361188</v>
      </c>
    </row>
    <row r="38" spans="1:27" ht="12.75">
      <c r="A38" s="135" t="s">
        <v>84</v>
      </c>
      <c r="B38" s="142"/>
      <c r="C38" s="153">
        <f aca="true" t="shared" si="7" ref="C38:Y38">SUM(C39:C41)</f>
        <v>91552898</v>
      </c>
      <c r="D38" s="153">
        <f>SUM(D39:D41)</f>
        <v>0</v>
      </c>
      <c r="E38" s="154">
        <f t="shared" si="7"/>
        <v>101351244</v>
      </c>
      <c r="F38" s="100">
        <f t="shared" si="7"/>
        <v>129204148</v>
      </c>
      <c r="G38" s="100">
        <f t="shared" si="7"/>
        <v>6393441</v>
      </c>
      <c r="H38" s="100">
        <f t="shared" si="7"/>
        <v>6766932</v>
      </c>
      <c r="I38" s="100">
        <f t="shared" si="7"/>
        <v>0</v>
      </c>
      <c r="J38" s="100">
        <f t="shared" si="7"/>
        <v>13160373</v>
      </c>
      <c r="K38" s="100">
        <f t="shared" si="7"/>
        <v>9623190</v>
      </c>
      <c r="L38" s="100">
        <f t="shared" si="7"/>
        <v>4136566</v>
      </c>
      <c r="M38" s="100">
        <f t="shared" si="7"/>
        <v>15910702</v>
      </c>
      <c r="N38" s="100">
        <f t="shared" si="7"/>
        <v>29670458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42830831</v>
      </c>
      <c r="X38" s="100">
        <f t="shared" si="7"/>
        <v>101351244</v>
      </c>
      <c r="Y38" s="100">
        <f t="shared" si="7"/>
        <v>-58520413</v>
      </c>
      <c r="Z38" s="137">
        <f>+IF(X38&lt;&gt;0,+(Y38/X38)*100,0)</f>
        <v>-57.74020198508861</v>
      </c>
      <c r="AA38" s="153">
        <f>SUM(AA39:AA41)</f>
        <v>129204148</v>
      </c>
    </row>
    <row r="39" spans="1:27" ht="12.75">
      <c r="A39" s="138" t="s">
        <v>85</v>
      </c>
      <c r="B39" s="136"/>
      <c r="C39" s="155">
        <v>15660358</v>
      </c>
      <c r="D39" s="155"/>
      <c r="E39" s="156">
        <v>23753483</v>
      </c>
      <c r="F39" s="60">
        <v>25561994</v>
      </c>
      <c r="G39" s="60">
        <v>1386925</v>
      </c>
      <c r="H39" s="60">
        <v>2791655</v>
      </c>
      <c r="I39" s="60"/>
      <c r="J39" s="60">
        <v>4178580</v>
      </c>
      <c r="K39" s="60">
        <v>1541918</v>
      </c>
      <c r="L39" s="60">
        <v>1316759</v>
      </c>
      <c r="M39" s="60">
        <v>1289536</v>
      </c>
      <c r="N39" s="60">
        <v>4148213</v>
      </c>
      <c r="O39" s="60"/>
      <c r="P39" s="60"/>
      <c r="Q39" s="60"/>
      <c r="R39" s="60"/>
      <c r="S39" s="60"/>
      <c r="T39" s="60"/>
      <c r="U39" s="60"/>
      <c r="V39" s="60"/>
      <c r="W39" s="60">
        <v>8326793</v>
      </c>
      <c r="X39" s="60">
        <v>23753484</v>
      </c>
      <c r="Y39" s="60">
        <v>-15426691</v>
      </c>
      <c r="Z39" s="140">
        <v>-64.94</v>
      </c>
      <c r="AA39" s="155">
        <v>25561994</v>
      </c>
    </row>
    <row r="40" spans="1:27" ht="12.75">
      <c r="A40" s="138" t="s">
        <v>86</v>
      </c>
      <c r="B40" s="136"/>
      <c r="C40" s="155">
        <v>74122542</v>
      </c>
      <c r="D40" s="155"/>
      <c r="E40" s="156">
        <v>75154865</v>
      </c>
      <c r="F40" s="60">
        <v>101262603</v>
      </c>
      <c r="G40" s="60">
        <v>4881851</v>
      </c>
      <c r="H40" s="60">
        <v>3842415</v>
      </c>
      <c r="I40" s="60"/>
      <c r="J40" s="60">
        <v>8724266</v>
      </c>
      <c r="K40" s="60">
        <v>7948087</v>
      </c>
      <c r="L40" s="60">
        <v>2672429</v>
      </c>
      <c r="M40" s="60">
        <v>14486641</v>
      </c>
      <c r="N40" s="60">
        <v>25107157</v>
      </c>
      <c r="O40" s="60"/>
      <c r="P40" s="60"/>
      <c r="Q40" s="60"/>
      <c r="R40" s="60"/>
      <c r="S40" s="60"/>
      <c r="T40" s="60"/>
      <c r="U40" s="60"/>
      <c r="V40" s="60"/>
      <c r="W40" s="60">
        <v>33831423</v>
      </c>
      <c r="X40" s="60">
        <v>75154860</v>
      </c>
      <c r="Y40" s="60">
        <v>-41323437</v>
      </c>
      <c r="Z40" s="140">
        <v>-54.98</v>
      </c>
      <c r="AA40" s="155">
        <v>101262603</v>
      </c>
    </row>
    <row r="41" spans="1:27" ht="12.75">
      <c r="A41" s="138" t="s">
        <v>87</v>
      </c>
      <c r="B41" s="136"/>
      <c r="C41" s="155">
        <v>1769998</v>
      </c>
      <c r="D41" s="155"/>
      <c r="E41" s="156">
        <v>2442896</v>
      </c>
      <c r="F41" s="60">
        <v>2379551</v>
      </c>
      <c r="G41" s="60">
        <v>124665</v>
      </c>
      <c r="H41" s="60">
        <v>132862</v>
      </c>
      <c r="I41" s="60"/>
      <c r="J41" s="60">
        <v>257527</v>
      </c>
      <c r="K41" s="60">
        <v>133185</v>
      </c>
      <c r="L41" s="60">
        <v>147378</v>
      </c>
      <c r="M41" s="60">
        <v>134525</v>
      </c>
      <c r="N41" s="60">
        <v>415088</v>
      </c>
      <c r="O41" s="60"/>
      <c r="P41" s="60"/>
      <c r="Q41" s="60"/>
      <c r="R41" s="60"/>
      <c r="S41" s="60"/>
      <c r="T41" s="60"/>
      <c r="U41" s="60"/>
      <c r="V41" s="60"/>
      <c r="W41" s="60">
        <v>672615</v>
      </c>
      <c r="X41" s="60">
        <v>2442900</v>
      </c>
      <c r="Y41" s="60">
        <v>-1770285</v>
      </c>
      <c r="Z41" s="140">
        <v>-72.47</v>
      </c>
      <c r="AA41" s="155">
        <v>2379551</v>
      </c>
    </row>
    <row r="42" spans="1:27" ht="12.75">
      <c r="A42" s="135" t="s">
        <v>88</v>
      </c>
      <c r="B42" s="142"/>
      <c r="C42" s="153">
        <f aca="true" t="shared" si="8" ref="C42:Y42">SUM(C43:C46)</f>
        <v>407405530</v>
      </c>
      <c r="D42" s="153">
        <f>SUM(D43:D46)</f>
        <v>0</v>
      </c>
      <c r="E42" s="154">
        <f t="shared" si="8"/>
        <v>397796340</v>
      </c>
      <c r="F42" s="100">
        <f t="shared" si="8"/>
        <v>432157729</v>
      </c>
      <c r="G42" s="100">
        <f t="shared" si="8"/>
        <v>25652959</v>
      </c>
      <c r="H42" s="100">
        <f t="shared" si="8"/>
        <v>38340411</v>
      </c>
      <c r="I42" s="100">
        <f t="shared" si="8"/>
        <v>0</v>
      </c>
      <c r="J42" s="100">
        <f t="shared" si="8"/>
        <v>63993370</v>
      </c>
      <c r="K42" s="100">
        <f t="shared" si="8"/>
        <v>28099407</v>
      </c>
      <c r="L42" s="100">
        <f t="shared" si="8"/>
        <v>35020612</v>
      </c>
      <c r="M42" s="100">
        <f t="shared" si="8"/>
        <v>31752294</v>
      </c>
      <c r="N42" s="100">
        <f t="shared" si="8"/>
        <v>94872313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158865683</v>
      </c>
      <c r="X42" s="100">
        <f t="shared" si="8"/>
        <v>397796340</v>
      </c>
      <c r="Y42" s="100">
        <f t="shared" si="8"/>
        <v>-238930657</v>
      </c>
      <c r="Z42" s="137">
        <f>+IF(X42&lt;&gt;0,+(Y42/X42)*100,0)</f>
        <v>-60.06356343047299</v>
      </c>
      <c r="AA42" s="153">
        <f>SUM(AA43:AA46)</f>
        <v>432157729</v>
      </c>
    </row>
    <row r="43" spans="1:27" ht="12.75">
      <c r="A43" s="138" t="s">
        <v>89</v>
      </c>
      <c r="B43" s="136"/>
      <c r="C43" s="155">
        <v>194468781</v>
      </c>
      <c r="D43" s="155"/>
      <c r="E43" s="156">
        <v>228861405</v>
      </c>
      <c r="F43" s="60">
        <v>225266707</v>
      </c>
      <c r="G43" s="60">
        <v>19094647</v>
      </c>
      <c r="H43" s="60">
        <v>21569841</v>
      </c>
      <c r="I43" s="60"/>
      <c r="J43" s="60">
        <v>40664488</v>
      </c>
      <c r="K43" s="60">
        <v>14968498</v>
      </c>
      <c r="L43" s="60">
        <v>15027912</v>
      </c>
      <c r="M43" s="60">
        <v>13774915</v>
      </c>
      <c r="N43" s="60">
        <v>43771325</v>
      </c>
      <c r="O43" s="60"/>
      <c r="P43" s="60"/>
      <c r="Q43" s="60"/>
      <c r="R43" s="60"/>
      <c r="S43" s="60"/>
      <c r="T43" s="60"/>
      <c r="U43" s="60"/>
      <c r="V43" s="60"/>
      <c r="W43" s="60">
        <v>84435813</v>
      </c>
      <c r="X43" s="60">
        <v>228861408</v>
      </c>
      <c r="Y43" s="60">
        <v>-144425595</v>
      </c>
      <c r="Z43" s="140">
        <v>-63.11</v>
      </c>
      <c r="AA43" s="155">
        <v>225266707</v>
      </c>
    </row>
    <row r="44" spans="1:27" ht="12.75">
      <c r="A44" s="138" t="s">
        <v>90</v>
      </c>
      <c r="B44" s="136"/>
      <c r="C44" s="155">
        <v>170989328</v>
      </c>
      <c r="D44" s="155"/>
      <c r="E44" s="156">
        <v>124869021</v>
      </c>
      <c r="F44" s="60">
        <v>156886756</v>
      </c>
      <c r="G44" s="60">
        <v>4537110</v>
      </c>
      <c r="H44" s="60">
        <v>14142799</v>
      </c>
      <c r="I44" s="60"/>
      <c r="J44" s="60">
        <v>18679909</v>
      </c>
      <c r="K44" s="60">
        <v>9599884</v>
      </c>
      <c r="L44" s="60">
        <v>16013223</v>
      </c>
      <c r="M44" s="60">
        <v>14549499</v>
      </c>
      <c r="N44" s="60">
        <v>40162606</v>
      </c>
      <c r="O44" s="60"/>
      <c r="P44" s="60"/>
      <c r="Q44" s="60"/>
      <c r="R44" s="60"/>
      <c r="S44" s="60"/>
      <c r="T44" s="60"/>
      <c r="U44" s="60"/>
      <c r="V44" s="60"/>
      <c r="W44" s="60">
        <v>58842515</v>
      </c>
      <c r="X44" s="60">
        <v>124869024</v>
      </c>
      <c r="Y44" s="60">
        <v>-66026509</v>
      </c>
      <c r="Z44" s="140">
        <v>-52.88</v>
      </c>
      <c r="AA44" s="155">
        <v>156886756</v>
      </c>
    </row>
    <row r="45" spans="1:27" ht="12.75">
      <c r="A45" s="138" t="s">
        <v>91</v>
      </c>
      <c r="B45" s="136"/>
      <c r="C45" s="157">
        <v>14755802</v>
      </c>
      <c r="D45" s="157"/>
      <c r="E45" s="158">
        <v>15421109</v>
      </c>
      <c r="F45" s="159">
        <v>16652130</v>
      </c>
      <c r="G45" s="159">
        <v>482322</v>
      </c>
      <c r="H45" s="159">
        <v>905149</v>
      </c>
      <c r="I45" s="159"/>
      <c r="J45" s="159">
        <v>1387471</v>
      </c>
      <c r="K45" s="159">
        <v>945014</v>
      </c>
      <c r="L45" s="159">
        <v>1457389</v>
      </c>
      <c r="M45" s="159">
        <v>903766</v>
      </c>
      <c r="N45" s="159">
        <v>3306169</v>
      </c>
      <c r="O45" s="159"/>
      <c r="P45" s="159"/>
      <c r="Q45" s="159"/>
      <c r="R45" s="159"/>
      <c r="S45" s="159"/>
      <c r="T45" s="159"/>
      <c r="U45" s="159"/>
      <c r="V45" s="159"/>
      <c r="W45" s="159">
        <v>4693640</v>
      </c>
      <c r="X45" s="159">
        <v>15421104</v>
      </c>
      <c r="Y45" s="159">
        <v>-10727464</v>
      </c>
      <c r="Z45" s="141">
        <v>-69.56</v>
      </c>
      <c r="AA45" s="157">
        <v>16652130</v>
      </c>
    </row>
    <row r="46" spans="1:27" ht="12.75">
      <c r="A46" s="138" t="s">
        <v>92</v>
      </c>
      <c r="B46" s="136"/>
      <c r="C46" s="155">
        <v>27191619</v>
      </c>
      <c r="D46" s="155"/>
      <c r="E46" s="156">
        <v>28644805</v>
      </c>
      <c r="F46" s="60">
        <v>33352136</v>
      </c>
      <c r="G46" s="60">
        <v>1538880</v>
      </c>
      <c r="H46" s="60">
        <v>1722622</v>
      </c>
      <c r="I46" s="60"/>
      <c r="J46" s="60">
        <v>3261502</v>
      </c>
      <c r="K46" s="60">
        <v>2586011</v>
      </c>
      <c r="L46" s="60">
        <v>2522088</v>
      </c>
      <c r="M46" s="60">
        <v>2524114</v>
      </c>
      <c r="N46" s="60">
        <v>7632213</v>
      </c>
      <c r="O46" s="60"/>
      <c r="P46" s="60"/>
      <c r="Q46" s="60"/>
      <c r="R46" s="60"/>
      <c r="S46" s="60"/>
      <c r="T46" s="60"/>
      <c r="U46" s="60"/>
      <c r="V46" s="60"/>
      <c r="W46" s="60">
        <v>10893715</v>
      </c>
      <c r="X46" s="60">
        <v>28644804</v>
      </c>
      <c r="Y46" s="60">
        <v>-17751089</v>
      </c>
      <c r="Z46" s="140">
        <v>-61.97</v>
      </c>
      <c r="AA46" s="155">
        <v>33352136</v>
      </c>
    </row>
    <row r="47" spans="1:27" ht="12.75">
      <c r="A47" s="135" t="s">
        <v>93</v>
      </c>
      <c r="B47" s="142" t="s">
        <v>94</v>
      </c>
      <c r="C47" s="153">
        <v>872731</v>
      </c>
      <c r="D47" s="153"/>
      <c r="E47" s="154">
        <v>1896451</v>
      </c>
      <c r="F47" s="100">
        <v>1431554</v>
      </c>
      <c r="G47" s="100">
        <v>57746</v>
      </c>
      <c r="H47" s="100">
        <v>101389</v>
      </c>
      <c r="I47" s="100"/>
      <c r="J47" s="100">
        <v>159135</v>
      </c>
      <c r="K47" s="100">
        <v>71140</v>
      </c>
      <c r="L47" s="100">
        <v>64429</v>
      </c>
      <c r="M47" s="100">
        <v>62802</v>
      </c>
      <c r="N47" s="100">
        <v>198371</v>
      </c>
      <c r="O47" s="100"/>
      <c r="P47" s="100"/>
      <c r="Q47" s="100"/>
      <c r="R47" s="100"/>
      <c r="S47" s="100"/>
      <c r="T47" s="100"/>
      <c r="U47" s="100"/>
      <c r="V47" s="100"/>
      <c r="W47" s="100">
        <v>357506</v>
      </c>
      <c r="X47" s="100">
        <v>1896456</v>
      </c>
      <c r="Y47" s="100">
        <v>-1538950</v>
      </c>
      <c r="Z47" s="137">
        <v>-81.15</v>
      </c>
      <c r="AA47" s="153">
        <v>1431554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807918436</v>
      </c>
      <c r="D48" s="168">
        <f>+D28+D32+D38+D42+D47</f>
        <v>0</v>
      </c>
      <c r="E48" s="169">
        <f t="shared" si="9"/>
        <v>783557725</v>
      </c>
      <c r="F48" s="73">
        <f t="shared" si="9"/>
        <v>888799043</v>
      </c>
      <c r="G48" s="73">
        <f t="shared" si="9"/>
        <v>50557896</v>
      </c>
      <c r="H48" s="73">
        <f t="shared" si="9"/>
        <v>58606649</v>
      </c>
      <c r="I48" s="73">
        <f t="shared" si="9"/>
        <v>0</v>
      </c>
      <c r="J48" s="73">
        <f t="shared" si="9"/>
        <v>109164545</v>
      </c>
      <c r="K48" s="73">
        <f t="shared" si="9"/>
        <v>54056196</v>
      </c>
      <c r="L48" s="73">
        <f t="shared" si="9"/>
        <v>54984796</v>
      </c>
      <c r="M48" s="73">
        <f t="shared" si="9"/>
        <v>63862954</v>
      </c>
      <c r="N48" s="73">
        <f t="shared" si="9"/>
        <v>172903946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282068491</v>
      </c>
      <c r="X48" s="73">
        <f t="shared" si="9"/>
        <v>783557736</v>
      </c>
      <c r="Y48" s="73">
        <f t="shared" si="9"/>
        <v>-501489245</v>
      </c>
      <c r="Z48" s="170">
        <f>+IF(X48&lt;&gt;0,+(Y48/X48)*100,0)</f>
        <v>-64.00156899223059</v>
      </c>
      <c r="AA48" s="168">
        <f>+AA28+AA32+AA38+AA42+AA47</f>
        <v>888799043</v>
      </c>
    </row>
    <row r="49" spans="1:27" ht="12.75">
      <c r="A49" s="148" t="s">
        <v>49</v>
      </c>
      <c r="B49" s="149"/>
      <c r="C49" s="171">
        <f aca="true" t="shared" si="10" ref="C49:Y49">+C25-C48</f>
        <v>136393451</v>
      </c>
      <c r="D49" s="171">
        <f>+D25-D48</f>
        <v>0</v>
      </c>
      <c r="E49" s="172">
        <f t="shared" si="10"/>
        <v>298688476</v>
      </c>
      <c r="F49" s="173">
        <f t="shared" si="10"/>
        <v>272074852</v>
      </c>
      <c r="G49" s="173">
        <f t="shared" si="10"/>
        <v>123437839</v>
      </c>
      <c r="H49" s="173">
        <f t="shared" si="10"/>
        <v>-19588403</v>
      </c>
      <c r="I49" s="173">
        <f t="shared" si="10"/>
        <v>0</v>
      </c>
      <c r="J49" s="173">
        <f t="shared" si="10"/>
        <v>103849436</v>
      </c>
      <c r="K49" s="173">
        <f t="shared" si="10"/>
        <v>-15319156</v>
      </c>
      <c r="L49" s="173">
        <f t="shared" si="10"/>
        <v>-10036956</v>
      </c>
      <c r="M49" s="173">
        <f t="shared" si="10"/>
        <v>56107309</v>
      </c>
      <c r="N49" s="173">
        <f t="shared" si="10"/>
        <v>30751197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134600633</v>
      </c>
      <c r="X49" s="173">
        <f>IF(F25=F48,0,X25-X48)</f>
        <v>298688688</v>
      </c>
      <c r="Y49" s="173">
        <f t="shared" si="10"/>
        <v>-164088055</v>
      </c>
      <c r="Z49" s="174">
        <f>+IF(X49&lt;&gt;0,+(Y49/X49)*100,0)</f>
        <v>-54.93614642681079</v>
      </c>
      <c r="AA49" s="171">
        <f>+AA25-AA48</f>
        <v>272074852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50878538</v>
      </c>
      <c r="D5" s="155">
        <v>0</v>
      </c>
      <c r="E5" s="156">
        <v>54402577</v>
      </c>
      <c r="F5" s="60">
        <v>56402557</v>
      </c>
      <c r="G5" s="60">
        <v>4675743</v>
      </c>
      <c r="H5" s="60">
        <v>4670111</v>
      </c>
      <c r="I5" s="60">
        <v>0</v>
      </c>
      <c r="J5" s="60">
        <v>9345854</v>
      </c>
      <c r="K5" s="60">
        <v>4639738</v>
      </c>
      <c r="L5" s="60">
        <v>4624787</v>
      </c>
      <c r="M5" s="60">
        <v>0</v>
      </c>
      <c r="N5" s="60">
        <v>9264525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18610379</v>
      </c>
      <c r="X5" s="60">
        <v>54402552</v>
      </c>
      <c r="Y5" s="60">
        <v>-35792173</v>
      </c>
      <c r="Z5" s="140">
        <v>-65.79</v>
      </c>
      <c r="AA5" s="155">
        <v>56402557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187077841</v>
      </c>
      <c r="D7" s="155">
        <v>0</v>
      </c>
      <c r="E7" s="156">
        <v>214731483</v>
      </c>
      <c r="F7" s="60">
        <v>214731483</v>
      </c>
      <c r="G7" s="60">
        <v>18220939</v>
      </c>
      <c r="H7" s="60">
        <v>19566798</v>
      </c>
      <c r="I7" s="60">
        <v>0</v>
      </c>
      <c r="J7" s="60">
        <v>37787737</v>
      </c>
      <c r="K7" s="60">
        <v>17864630</v>
      </c>
      <c r="L7" s="60">
        <v>18682103</v>
      </c>
      <c r="M7" s="60">
        <v>2552163</v>
      </c>
      <c r="N7" s="60">
        <v>39098896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76886633</v>
      </c>
      <c r="X7" s="60">
        <v>214731480</v>
      </c>
      <c r="Y7" s="60">
        <v>-137844847</v>
      </c>
      <c r="Z7" s="140">
        <v>-64.19</v>
      </c>
      <c r="AA7" s="155">
        <v>214731483</v>
      </c>
    </row>
    <row r="8" spans="1:27" ht="12.75">
      <c r="A8" s="183" t="s">
        <v>104</v>
      </c>
      <c r="B8" s="182"/>
      <c r="C8" s="155">
        <v>59518142</v>
      </c>
      <c r="D8" s="155">
        <v>0</v>
      </c>
      <c r="E8" s="156">
        <v>60702701</v>
      </c>
      <c r="F8" s="60">
        <v>65702701</v>
      </c>
      <c r="G8" s="60">
        <v>3819424</v>
      </c>
      <c r="H8" s="60">
        <v>5359323</v>
      </c>
      <c r="I8" s="60">
        <v>0</v>
      </c>
      <c r="J8" s="60">
        <v>9178747</v>
      </c>
      <c r="K8" s="60">
        <v>5092640</v>
      </c>
      <c r="L8" s="60">
        <v>8336754</v>
      </c>
      <c r="M8" s="60">
        <v>97403</v>
      </c>
      <c r="N8" s="60">
        <v>13526797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22705544</v>
      </c>
      <c r="X8" s="60">
        <v>60702696</v>
      </c>
      <c r="Y8" s="60">
        <v>-37997152</v>
      </c>
      <c r="Z8" s="140">
        <v>-62.6</v>
      </c>
      <c r="AA8" s="155">
        <v>65702701</v>
      </c>
    </row>
    <row r="9" spans="1:27" ht="12.75">
      <c r="A9" s="183" t="s">
        <v>105</v>
      </c>
      <c r="B9" s="182"/>
      <c r="C9" s="155">
        <v>14878101</v>
      </c>
      <c r="D9" s="155">
        <v>0</v>
      </c>
      <c r="E9" s="156">
        <v>16147866</v>
      </c>
      <c r="F9" s="60">
        <v>16147866</v>
      </c>
      <c r="G9" s="60">
        <v>1032201</v>
      </c>
      <c r="H9" s="60">
        <v>1327384</v>
      </c>
      <c r="I9" s="60">
        <v>0</v>
      </c>
      <c r="J9" s="60">
        <v>2359585</v>
      </c>
      <c r="K9" s="60">
        <v>1168687</v>
      </c>
      <c r="L9" s="60">
        <v>1123958</v>
      </c>
      <c r="M9" s="60">
        <v>4469</v>
      </c>
      <c r="N9" s="60">
        <v>2297114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4656699</v>
      </c>
      <c r="X9" s="60">
        <v>16147872</v>
      </c>
      <c r="Y9" s="60">
        <v>-11491173</v>
      </c>
      <c r="Z9" s="140">
        <v>-71.16</v>
      </c>
      <c r="AA9" s="155">
        <v>16147866</v>
      </c>
    </row>
    <row r="10" spans="1:27" ht="12.75">
      <c r="A10" s="183" t="s">
        <v>106</v>
      </c>
      <c r="B10" s="182"/>
      <c r="C10" s="155">
        <v>12952930</v>
      </c>
      <c r="D10" s="155">
        <v>0</v>
      </c>
      <c r="E10" s="156">
        <v>13886781</v>
      </c>
      <c r="F10" s="54">
        <v>13886781</v>
      </c>
      <c r="G10" s="54">
        <v>1109449</v>
      </c>
      <c r="H10" s="54">
        <v>1110500</v>
      </c>
      <c r="I10" s="54">
        <v>0</v>
      </c>
      <c r="J10" s="54">
        <v>2219949</v>
      </c>
      <c r="K10" s="54">
        <v>1108581</v>
      </c>
      <c r="L10" s="54">
        <v>1107129</v>
      </c>
      <c r="M10" s="54">
        <v>2018</v>
      </c>
      <c r="N10" s="54">
        <v>2217728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4437677</v>
      </c>
      <c r="X10" s="54">
        <v>13886784</v>
      </c>
      <c r="Y10" s="54">
        <v>-9449107</v>
      </c>
      <c r="Z10" s="184">
        <v>-68.04</v>
      </c>
      <c r="AA10" s="130">
        <v>13886781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906898</v>
      </c>
      <c r="D12" s="155">
        <v>0</v>
      </c>
      <c r="E12" s="156">
        <v>1080318</v>
      </c>
      <c r="F12" s="60">
        <v>1080318</v>
      </c>
      <c r="G12" s="60">
        <v>60020</v>
      </c>
      <c r="H12" s="60">
        <v>38370</v>
      </c>
      <c r="I12" s="60">
        <v>0</v>
      </c>
      <c r="J12" s="60">
        <v>98390</v>
      </c>
      <c r="K12" s="60">
        <v>29139</v>
      </c>
      <c r="L12" s="60">
        <v>29330</v>
      </c>
      <c r="M12" s="60">
        <v>19447</v>
      </c>
      <c r="N12" s="60">
        <v>77916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176306</v>
      </c>
      <c r="X12" s="60">
        <v>1080540</v>
      </c>
      <c r="Y12" s="60">
        <v>-904234</v>
      </c>
      <c r="Z12" s="140">
        <v>-83.68</v>
      </c>
      <c r="AA12" s="155">
        <v>1080318</v>
      </c>
    </row>
    <row r="13" spans="1:27" ht="12.75">
      <c r="A13" s="181" t="s">
        <v>109</v>
      </c>
      <c r="B13" s="185"/>
      <c r="C13" s="155">
        <v>34756864</v>
      </c>
      <c r="D13" s="155">
        <v>0</v>
      </c>
      <c r="E13" s="156">
        <v>26229700</v>
      </c>
      <c r="F13" s="60">
        <v>27229700</v>
      </c>
      <c r="G13" s="60">
        <v>0</v>
      </c>
      <c r="H13" s="60">
        <v>1211307</v>
      </c>
      <c r="I13" s="60">
        <v>0</v>
      </c>
      <c r="J13" s="60">
        <v>1211307</v>
      </c>
      <c r="K13" s="60">
        <v>3785318</v>
      </c>
      <c r="L13" s="60">
        <v>5062432</v>
      </c>
      <c r="M13" s="60">
        <v>0</v>
      </c>
      <c r="N13" s="60">
        <v>8847750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10059057</v>
      </c>
      <c r="X13" s="60">
        <v>26229696</v>
      </c>
      <c r="Y13" s="60">
        <v>-16170639</v>
      </c>
      <c r="Z13" s="140">
        <v>-61.65</v>
      </c>
      <c r="AA13" s="155">
        <v>27229700</v>
      </c>
    </row>
    <row r="14" spans="1:27" ht="12.75">
      <c r="A14" s="181" t="s">
        <v>110</v>
      </c>
      <c r="B14" s="185"/>
      <c r="C14" s="155">
        <v>17969233</v>
      </c>
      <c r="D14" s="155">
        <v>0</v>
      </c>
      <c r="E14" s="156">
        <v>2800101</v>
      </c>
      <c r="F14" s="60">
        <v>2800101</v>
      </c>
      <c r="G14" s="60">
        <v>1694812</v>
      </c>
      <c r="H14" s="60">
        <v>1625350</v>
      </c>
      <c r="I14" s="60">
        <v>0</v>
      </c>
      <c r="J14" s="60">
        <v>3320162</v>
      </c>
      <c r="K14" s="60">
        <v>1769789</v>
      </c>
      <c r="L14" s="60">
        <v>1852506</v>
      </c>
      <c r="M14" s="60">
        <v>0</v>
      </c>
      <c r="N14" s="60">
        <v>3622295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6942457</v>
      </c>
      <c r="X14" s="60">
        <v>2800104</v>
      </c>
      <c r="Y14" s="60">
        <v>4142353</v>
      </c>
      <c r="Z14" s="140">
        <v>147.94</v>
      </c>
      <c r="AA14" s="155">
        <v>2800101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5165864</v>
      </c>
      <c r="D16" s="155">
        <v>0</v>
      </c>
      <c r="E16" s="156">
        <v>1234479</v>
      </c>
      <c r="F16" s="60">
        <v>1234479</v>
      </c>
      <c r="G16" s="60">
        <v>0</v>
      </c>
      <c r="H16" s="60">
        <v>344</v>
      </c>
      <c r="I16" s="60">
        <v>0</v>
      </c>
      <c r="J16" s="60">
        <v>344</v>
      </c>
      <c r="K16" s="60">
        <v>70480</v>
      </c>
      <c r="L16" s="60">
        <v>12700</v>
      </c>
      <c r="M16" s="60">
        <v>14797</v>
      </c>
      <c r="N16" s="60">
        <v>97977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98321</v>
      </c>
      <c r="X16" s="60">
        <v>1234476</v>
      </c>
      <c r="Y16" s="60">
        <v>-1136155</v>
      </c>
      <c r="Z16" s="140">
        <v>-92.04</v>
      </c>
      <c r="AA16" s="155">
        <v>1234479</v>
      </c>
    </row>
    <row r="17" spans="1:27" ht="12.75">
      <c r="A17" s="181" t="s">
        <v>113</v>
      </c>
      <c r="B17" s="185"/>
      <c r="C17" s="155">
        <v>32414</v>
      </c>
      <c r="D17" s="155">
        <v>0</v>
      </c>
      <c r="E17" s="156">
        <v>58259</v>
      </c>
      <c r="F17" s="60">
        <v>58259</v>
      </c>
      <c r="G17" s="60">
        <v>0</v>
      </c>
      <c r="H17" s="60">
        <v>0</v>
      </c>
      <c r="I17" s="60">
        <v>0</v>
      </c>
      <c r="J17" s="60">
        <v>0</v>
      </c>
      <c r="K17" s="60">
        <v>21280</v>
      </c>
      <c r="L17" s="60">
        <v>5937</v>
      </c>
      <c r="M17" s="60">
        <v>4521</v>
      </c>
      <c r="N17" s="60">
        <v>31738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31738</v>
      </c>
      <c r="X17" s="60">
        <v>58260</v>
      </c>
      <c r="Y17" s="60">
        <v>-26522</v>
      </c>
      <c r="Z17" s="140">
        <v>-45.52</v>
      </c>
      <c r="AA17" s="155">
        <v>58259</v>
      </c>
    </row>
    <row r="18" spans="1:27" ht="12.75">
      <c r="A18" s="183" t="s">
        <v>114</v>
      </c>
      <c r="B18" s="182"/>
      <c r="C18" s="155">
        <v>7940468</v>
      </c>
      <c r="D18" s="155">
        <v>0</v>
      </c>
      <c r="E18" s="156">
        <v>8247268</v>
      </c>
      <c r="F18" s="60">
        <v>8397268</v>
      </c>
      <c r="G18" s="60">
        <v>11021</v>
      </c>
      <c r="H18" s="60">
        <v>-6874</v>
      </c>
      <c r="I18" s="60">
        <v>0</v>
      </c>
      <c r="J18" s="60">
        <v>4147</v>
      </c>
      <c r="K18" s="60">
        <v>1390</v>
      </c>
      <c r="L18" s="60">
        <v>29703</v>
      </c>
      <c r="M18" s="60">
        <v>62599</v>
      </c>
      <c r="N18" s="60">
        <v>93692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97839</v>
      </c>
      <c r="X18" s="60">
        <v>8247264</v>
      </c>
      <c r="Y18" s="60">
        <v>-8149425</v>
      </c>
      <c r="Z18" s="140">
        <v>-98.81</v>
      </c>
      <c r="AA18" s="155">
        <v>8397268</v>
      </c>
    </row>
    <row r="19" spans="1:27" ht="12.75">
      <c r="A19" s="181" t="s">
        <v>34</v>
      </c>
      <c r="B19" s="185"/>
      <c r="C19" s="155">
        <v>319290062</v>
      </c>
      <c r="D19" s="155">
        <v>0</v>
      </c>
      <c r="E19" s="156">
        <v>377210563</v>
      </c>
      <c r="F19" s="60">
        <v>357210563</v>
      </c>
      <c r="G19" s="60">
        <v>142777708</v>
      </c>
      <c r="H19" s="60">
        <v>932502</v>
      </c>
      <c r="I19" s="60">
        <v>0</v>
      </c>
      <c r="J19" s="60">
        <v>143710210</v>
      </c>
      <c r="K19" s="60">
        <v>467386</v>
      </c>
      <c r="L19" s="60">
        <v>858381</v>
      </c>
      <c r="M19" s="60">
        <v>112344182</v>
      </c>
      <c r="N19" s="60">
        <v>113669949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257380159</v>
      </c>
      <c r="X19" s="60">
        <v>377210568</v>
      </c>
      <c r="Y19" s="60">
        <v>-119830409</v>
      </c>
      <c r="Z19" s="140">
        <v>-31.77</v>
      </c>
      <c r="AA19" s="155">
        <v>357210563</v>
      </c>
    </row>
    <row r="20" spans="1:27" ht="12.75">
      <c r="A20" s="181" t="s">
        <v>35</v>
      </c>
      <c r="B20" s="185"/>
      <c r="C20" s="155">
        <v>6868931</v>
      </c>
      <c r="D20" s="155">
        <v>0</v>
      </c>
      <c r="E20" s="156">
        <v>4653105</v>
      </c>
      <c r="F20" s="54">
        <v>5171034</v>
      </c>
      <c r="G20" s="54">
        <v>280258</v>
      </c>
      <c r="H20" s="54">
        <v>241510</v>
      </c>
      <c r="I20" s="54">
        <v>0</v>
      </c>
      <c r="J20" s="54">
        <v>521768</v>
      </c>
      <c r="K20" s="54">
        <v>588932</v>
      </c>
      <c r="L20" s="54">
        <v>194728</v>
      </c>
      <c r="M20" s="54">
        <v>162874</v>
      </c>
      <c r="N20" s="54">
        <v>946534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1468302</v>
      </c>
      <c r="X20" s="54">
        <v>4653108</v>
      </c>
      <c r="Y20" s="54">
        <v>-3184806</v>
      </c>
      <c r="Z20" s="184">
        <v>-68.44</v>
      </c>
      <c r="AA20" s="130">
        <v>5171034</v>
      </c>
    </row>
    <row r="21" spans="1:27" ht="12.75">
      <c r="A21" s="181" t="s">
        <v>115</v>
      </c>
      <c r="B21" s="185"/>
      <c r="C21" s="155">
        <v>18120529</v>
      </c>
      <c r="D21" s="155">
        <v>0</v>
      </c>
      <c r="E21" s="156">
        <v>10193000</v>
      </c>
      <c r="F21" s="60">
        <v>30193000</v>
      </c>
      <c r="G21" s="60">
        <v>314160</v>
      </c>
      <c r="H21" s="60">
        <v>2941621</v>
      </c>
      <c r="I21" s="82">
        <v>0</v>
      </c>
      <c r="J21" s="60">
        <v>3255781</v>
      </c>
      <c r="K21" s="60">
        <v>2129050</v>
      </c>
      <c r="L21" s="60">
        <v>3027392</v>
      </c>
      <c r="M21" s="60">
        <v>4705790</v>
      </c>
      <c r="N21" s="60">
        <v>9862232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13118013</v>
      </c>
      <c r="X21" s="60">
        <v>10193004</v>
      </c>
      <c r="Y21" s="60">
        <v>2925009</v>
      </c>
      <c r="Z21" s="140">
        <v>28.7</v>
      </c>
      <c r="AA21" s="155">
        <v>30193000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736356815</v>
      </c>
      <c r="D22" s="188">
        <f>SUM(D5:D21)</f>
        <v>0</v>
      </c>
      <c r="E22" s="189">
        <f t="shared" si="0"/>
        <v>791578201</v>
      </c>
      <c r="F22" s="190">
        <f t="shared" si="0"/>
        <v>800246110</v>
      </c>
      <c r="G22" s="190">
        <f t="shared" si="0"/>
        <v>173995735</v>
      </c>
      <c r="H22" s="190">
        <f t="shared" si="0"/>
        <v>39018246</v>
      </c>
      <c r="I22" s="190">
        <f t="shared" si="0"/>
        <v>0</v>
      </c>
      <c r="J22" s="190">
        <f t="shared" si="0"/>
        <v>213013981</v>
      </c>
      <c r="K22" s="190">
        <f t="shared" si="0"/>
        <v>38737040</v>
      </c>
      <c r="L22" s="190">
        <f t="shared" si="0"/>
        <v>44947840</v>
      </c>
      <c r="M22" s="190">
        <f t="shared" si="0"/>
        <v>119970263</v>
      </c>
      <c r="N22" s="190">
        <f t="shared" si="0"/>
        <v>203655143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416669124</v>
      </c>
      <c r="X22" s="190">
        <f t="shared" si="0"/>
        <v>791578404</v>
      </c>
      <c r="Y22" s="190">
        <f t="shared" si="0"/>
        <v>-374909280</v>
      </c>
      <c r="Z22" s="191">
        <f>+IF(X22&lt;&gt;0,+(Y22/X22)*100,0)</f>
        <v>-47.36224208562415</v>
      </c>
      <c r="AA22" s="188">
        <f>SUM(AA5:AA21)</f>
        <v>800246110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198930663</v>
      </c>
      <c r="D25" s="155">
        <v>0</v>
      </c>
      <c r="E25" s="156">
        <v>241237380</v>
      </c>
      <c r="F25" s="60">
        <v>253612936</v>
      </c>
      <c r="G25" s="60">
        <v>17375769</v>
      </c>
      <c r="H25" s="60">
        <v>19299420</v>
      </c>
      <c r="I25" s="60">
        <v>0</v>
      </c>
      <c r="J25" s="60">
        <v>36675189</v>
      </c>
      <c r="K25" s="60">
        <v>18720382</v>
      </c>
      <c r="L25" s="60">
        <v>17030160</v>
      </c>
      <c r="M25" s="60">
        <v>17507161</v>
      </c>
      <c r="N25" s="60">
        <v>53257703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89932892</v>
      </c>
      <c r="X25" s="60">
        <v>241237380</v>
      </c>
      <c r="Y25" s="60">
        <v>-151304488</v>
      </c>
      <c r="Z25" s="140">
        <v>-62.72</v>
      </c>
      <c r="AA25" s="155">
        <v>253612936</v>
      </c>
    </row>
    <row r="26" spans="1:27" ht="12.75">
      <c r="A26" s="183" t="s">
        <v>38</v>
      </c>
      <c r="B26" s="182"/>
      <c r="C26" s="155">
        <v>17832310</v>
      </c>
      <c r="D26" s="155">
        <v>0</v>
      </c>
      <c r="E26" s="156">
        <v>19475717</v>
      </c>
      <c r="F26" s="60">
        <v>19475717</v>
      </c>
      <c r="G26" s="60">
        <v>1542980</v>
      </c>
      <c r="H26" s="60">
        <v>1654057</v>
      </c>
      <c r="I26" s="60">
        <v>0</v>
      </c>
      <c r="J26" s="60">
        <v>3197037</v>
      </c>
      <c r="K26" s="60">
        <v>1504668</v>
      </c>
      <c r="L26" s="60">
        <v>1496364</v>
      </c>
      <c r="M26" s="60">
        <v>1533875</v>
      </c>
      <c r="N26" s="60">
        <v>4534907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7731944</v>
      </c>
      <c r="X26" s="60">
        <v>19475712</v>
      </c>
      <c r="Y26" s="60">
        <v>-11743768</v>
      </c>
      <c r="Z26" s="140">
        <v>-60.3</v>
      </c>
      <c r="AA26" s="155">
        <v>19475717</v>
      </c>
    </row>
    <row r="27" spans="1:27" ht="12.75">
      <c r="A27" s="183" t="s">
        <v>118</v>
      </c>
      <c r="B27" s="182"/>
      <c r="C27" s="155">
        <v>60098395</v>
      </c>
      <c r="D27" s="155">
        <v>0</v>
      </c>
      <c r="E27" s="156">
        <v>47820650</v>
      </c>
      <c r="F27" s="60">
        <v>47820650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47820648</v>
      </c>
      <c r="Y27" s="60">
        <v>-47820648</v>
      </c>
      <c r="Z27" s="140">
        <v>-100</v>
      </c>
      <c r="AA27" s="155">
        <v>47820650</v>
      </c>
    </row>
    <row r="28" spans="1:27" ht="12.75">
      <c r="A28" s="183" t="s">
        <v>39</v>
      </c>
      <c r="B28" s="182"/>
      <c r="C28" s="155">
        <v>74211301</v>
      </c>
      <c r="D28" s="155">
        <v>0</v>
      </c>
      <c r="E28" s="156">
        <v>77348852</v>
      </c>
      <c r="F28" s="60">
        <v>77348852</v>
      </c>
      <c r="G28" s="60">
        <v>0</v>
      </c>
      <c r="H28" s="60">
        <v>0</v>
      </c>
      <c r="I28" s="60">
        <v>0</v>
      </c>
      <c r="J28" s="60">
        <v>0</v>
      </c>
      <c r="K28" s="60">
        <v>20303</v>
      </c>
      <c r="L28" s="60">
        <v>0</v>
      </c>
      <c r="M28" s="60">
        <v>0</v>
      </c>
      <c r="N28" s="60">
        <v>20303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20303</v>
      </c>
      <c r="X28" s="60">
        <v>77348856</v>
      </c>
      <c r="Y28" s="60">
        <v>-77328553</v>
      </c>
      <c r="Z28" s="140">
        <v>-99.97</v>
      </c>
      <c r="AA28" s="155">
        <v>77348852</v>
      </c>
    </row>
    <row r="29" spans="1:27" ht="12.75">
      <c r="A29" s="183" t="s">
        <v>40</v>
      </c>
      <c r="B29" s="182"/>
      <c r="C29" s="155">
        <v>168106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169305609</v>
      </c>
      <c r="D30" s="155">
        <v>0</v>
      </c>
      <c r="E30" s="156">
        <v>197974999</v>
      </c>
      <c r="F30" s="60">
        <v>207577320</v>
      </c>
      <c r="G30" s="60">
        <v>17394106</v>
      </c>
      <c r="H30" s="60">
        <v>21852163</v>
      </c>
      <c r="I30" s="60">
        <v>0</v>
      </c>
      <c r="J30" s="60">
        <v>39246269</v>
      </c>
      <c r="K30" s="60">
        <v>14710300</v>
      </c>
      <c r="L30" s="60">
        <v>15244101</v>
      </c>
      <c r="M30" s="60">
        <v>15123189</v>
      </c>
      <c r="N30" s="60">
        <v>45077590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84323859</v>
      </c>
      <c r="X30" s="60">
        <v>197975004</v>
      </c>
      <c r="Y30" s="60">
        <v>-113651145</v>
      </c>
      <c r="Z30" s="140">
        <v>-57.41</v>
      </c>
      <c r="AA30" s="155">
        <v>207577320</v>
      </c>
    </row>
    <row r="31" spans="1:27" ht="12.75">
      <c r="A31" s="183" t="s">
        <v>120</v>
      </c>
      <c r="B31" s="182"/>
      <c r="C31" s="155">
        <v>104356682</v>
      </c>
      <c r="D31" s="155">
        <v>0</v>
      </c>
      <c r="E31" s="156">
        <v>0</v>
      </c>
      <c r="F31" s="60">
        <v>104459679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104459679</v>
      </c>
    </row>
    <row r="32" spans="1:27" ht="12.75">
      <c r="A32" s="183" t="s">
        <v>121</v>
      </c>
      <c r="B32" s="182"/>
      <c r="C32" s="155">
        <v>63255721</v>
      </c>
      <c r="D32" s="155">
        <v>0</v>
      </c>
      <c r="E32" s="156">
        <v>32286954</v>
      </c>
      <c r="F32" s="60">
        <v>36407470</v>
      </c>
      <c r="G32" s="60">
        <v>1852840</v>
      </c>
      <c r="H32" s="60">
        <v>1521258</v>
      </c>
      <c r="I32" s="60">
        <v>0</v>
      </c>
      <c r="J32" s="60">
        <v>3374098</v>
      </c>
      <c r="K32" s="60">
        <v>2185191</v>
      </c>
      <c r="L32" s="60">
        <v>1613519</v>
      </c>
      <c r="M32" s="60">
        <v>2896905</v>
      </c>
      <c r="N32" s="60">
        <v>6695615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10069713</v>
      </c>
      <c r="X32" s="60">
        <v>32286960</v>
      </c>
      <c r="Y32" s="60">
        <v>-22217247</v>
      </c>
      <c r="Z32" s="140">
        <v>-68.81</v>
      </c>
      <c r="AA32" s="155">
        <v>36407470</v>
      </c>
    </row>
    <row r="33" spans="1:27" ht="12.75">
      <c r="A33" s="183" t="s">
        <v>42</v>
      </c>
      <c r="B33" s="182"/>
      <c r="C33" s="155">
        <v>35069056</v>
      </c>
      <c r="D33" s="155">
        <v>0</v>
      </c>
      <c r="E33" s="156">
        <v>26873988</v>
      </c>
      <c r="F33" s="60">
        <v>31188925</v>
      </c>
      <c r="G33" s="60">
        <v>1053749</v>
      </c>
      <c r="H33" s="60">
        <v>1745981</v>
      </c>
      <c r="I33" s="60">
        <v>0</v>
      </c>
      <c r="J33" s="60">
        <v>2799730</v>
      </c>
      <c r="K33" s="60">
        <v>1255320</v>
      </c>
      <c r="L33" s="60">
        <v>4376782</v>
      </c>
      <c r="M33" s="60">
        <v>1234621</v>
      </c>
      <c r="N33" s="60">
        <v>6866723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9666453</v>
      </c>
      <c r="X33" s="60">
        <v>26873988</v>
      </c>
      <c r="Y33" s="60">
        <v>-17207535</v>
      </c>
      <c r="Z33" s="140">
        <v>-64.03</v>
      </c>
      <c r="AA33" s="155">
        <v>31188925</v>
      </c>
    </row>
    <row r="34" spans="1:27" ht="12.75">
      <c r="A34" s="183" t="s">
        <v>43</v>
      </c>
      <c r="B34" s="182"/>
      <c r="C34" s="155">
        <v>84690593</v>
      </c>
      <c r="D34" s="155">
        <v>0</v>
      </c>
      <c r="E34" s="156">
        <v>140539185</v>
      </c>
      <c r="F34" s="60">
        <v>110907494</v>
      </c>
      <c r="G34" s="60">
        <v>11338452</v>
      </c>
      <c r="H34" s="60">
        <v>12533770</v>
      </c>
      <c r="I34" s="60">
        <v>0</v>
      </c>
      <c r="J34" s="60">
        <v>23872222</v>
      </c>
      <c r="K34" s="60">
        <v>15660032</v>
      </c>
      <c r="L34" s="60">
        <v>15223870</v>
      </c>
      <c r="M34" s="60">
        <v>25567203</v>
      </c>
      <c r="N34" s="60">
        <v>56451105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80323327</v>
      </c>
      <c r="X34" s="60">
        <v>140539188</v>
      </c>
      <c r="Y34" s="60">
        <v>-60215861</v>
      </c>
      <c r="Z34" s="140">
        <v>-42.85</v>
      </c>
      <c r="AA34" s="155">
        <v>110907494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807918436</v>
      </c>
      <c r="D36" s="188">
        <f>SUM(D25:D35)</f>
        <v>0</v>
      </c>
      <c r="E36" s="189">
        <f t="shared" si="1"/>
        <v>783557725</v>
      </c>
      <c r="F36" s="190">
        <f t="shared" si="1"/>
        <v>888799043</v>
      </c>
      <c r="G36" s="190">
        <f t="shared" si="1"/>
        <v>50557896</v>
      </c>
      <c r="H36" s="190">
        <f t="shared" si="1"/>
        <v>58606649</v>
      </c>
      <c r="I36" s="190">
        <f t="shared" si="1"/>
        <v>0</v>
      </c>
      <c r="J36" s="190">
        <f t="shared" si="1"/>
        <v>109164545</v>
      </c>
      <c r="K36" s="190">
        <f t="shared" si="1"/>
        <v>54056196</v>
      </c>
      <c r="L36" s="190">
        <f t="shared" si="1"/>
        <v>54984796</v>
      </c>
      <c r="M36" s="190">
        <f t="shared" si="1"/>
        <v>63862954</v>
      </c>
      <c r="N36" s="190">
        <f t="shared" si="1"/>
        <v>172903946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282068491</v>
      </c>
      <c r="X36" s="190">
        <f t="shared" si="1"/>
        <v>783557736</v>
      </c>
      <c r="Y36" s="190">
        <f t="shared" si="1"/>
        <v>-501489245</v>
      </c>
      <c r="Z36" s="191">
        <f>+IF(X36&lt;&gt;0,+(Y36/X36)*100,0)</f>
        <v>-64.00156899223059</v>
      </c>
      <c r="AA36" s="188">
        <f>SUM(AA25:AA35)</f>
        <v>888799043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-71561621</v>
      </c>
      <c r="D38" s="199">
        <f>+D22-D36</f>
        <v>0</v>
      </c>
      <c r="E38" s="200">
        <f t="shared" si="2"/>
        <v>8020476</v>
      </c>
      <c r="F38" s="106">
        <f t="shared" si="2"/>
        <v>-88552933</v>
      </c>
      <c r="G38" s="106">
        <f t="shared" si="2"/>
        <v>123437839</v>
      </c>
      <c r="H38" s="106">
        <f t="shared" si="2"/>
        <v>-19588403</v>
      </c>
      <c r="I38" s="106">
        <f t="shared" si="2"/>
        <v>0</v>
      </c>
      <c r="J38" s="106">
        <f t="shared" si="2"/>
        <v>103849436</v>
      </c>
      <c r="K38" s="106">
        <f t="shared" si="2"/>
        <v>-15319156</v>
      </c>
      <c r="L38" s="106">
        <f t="shared" si="2"/>
        <v>-10036956</v>
      </c>
      <c r="M38" s="106">
        <f t="shared" si="2"/>
        <v>56107309</v>
      </c>
      <c r="N38" s="106">
        <f t="shared" si="2"/>
        <v>30751197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134600633</v>
      </c>
      <c r="X38" s="106">
        <f>IF(F22=F36,0,X22-X36)</f>
        <v>8020668</v>
      </c>
      <c r="Y38" s="106">
        <f t="shared" si="2"/>
        <v>126579965</v>
      </c>
      <c r="Z38" s="201">
        <f>+IF(X38&lt;&gt;0,+(Y38/X38)*100,0)</f>
        <v>1578.1723542228654</v>
      </c>
      <c r="AA38" s="199">
        <f>+AA22-AA36</f>
        <v>-88552933</v>
      </c>
    </row>
    <row r="39" spans="1:27" ht="12.75">
      <c r="A39" s="181" t="s">
        <v>46</v>
      </c>
      <c r="B39" s="185"/>
      <c r="C39" s="155">
        <v>207955072</v>
      </c>
      <c r="D39" s="155">
        <v>0</v>
      </c>
      <c r="E39" s="156">
        <v>290668000</v>
      </c>
      <c r="F39" s="60">
        <v>360627785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290667996</v>
      </c>
      <c r="Y39" s="60">
        <v>-290667996</v>
      </c>
      <c r="Z39" s="140">
        <v>-100</v>
      </c>
      <c r="AA39" s="155">
        <v>360627785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136393451</v>
      </c>
      <c r="D42" s="206">
        <f>SUM(D38:D41)</f>
        <v>0</v>
      </c>
      <c r="E42" s="207">
        <f t="shared" si="3"/>
        <v>298688476</v>
      </c>
      <c r="F42" s="88">
        <f t="shared" si="3"/>
        <v>272074852</v>
      </c>
      <c r="G42" s="88">
        <f t="shared" si="3"/>
        <v>123437839</v>
      </c>
      <c r="H42" s="88">
        <f t="shared" si="3"/>
        <v>-19588403</v>
      </c>
      <c r="I42" s="88">
        <f t="shared" si="3"/>
        <v>0</v>
      </c>
      <c r="J42" s="88">
        <f t="shared" si="3"/>
        <v>103849436</v>
      </c>
      <c r="K42" s="88">
        <f t="shared" si="3"/>
        <v>-15319156</v>
      </c>
      <c r="L42" s="88">
        <f t="shared" si="3"/>
        <v>-10036956</v>
      </c>
      <c r="M42" s="88">
        <f t="shared" si="3"/>
        <v>56107309</v>
      </c>
      <c r="N42" s="88">
        <f t="shared" si="3"/>
        <v>30751197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134600633</v>
      </c>
      <c r="X42" s="88">
        <f t="shared" si="3"/>
        <v>298688664</v>
      </c>
      <c r="Y42" s="88">
        <f t="shared" si="3"/>
        <v>-164088031</v>
      </c>
      <c r="Z42" s="208">
        <f>+IF(X42&lt;&gt;0,+(Y42/X42)*100,0)</f>
        <v>-54.93614280587495</v>
      </c>
      <c r="AA42" s="206">
        <f>SUM(AA38:AA41)</f>
        <v>272074852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136393451</v>
      </c>
      <c r="D44" s="210">
        <f>+D42-D43</f>
        <v>0</v>
      </c>
      <c r="E44" s="211">
        <f t="shared" si="4"/>
        <v>298688476</v>
      </c>
      <c r="F44" s="77">
        <f t="shared" si="4"/>
        <v>272074852</v>
      </c>
      <c r="G44" s="77">
        <f t="shared" si="4"/>
        <v>123437839</v>
      </c>
      <c r="H44" s="77">
        <f t="shared" si="4"/>
        <v>-19588403</v>
      </c>
      <c r="I44" s="77">
        <f t="shared" si="4"/>
        <v>0</v>
      </c>
      <c r="J44" s="77">
        <f t="shared" si="4"/>
        <v>103849436</v>
      </c>
      <c r="K44" s="77">
        <f t="shared" si="4"/>
        <v>-15319156</v>
      </c>
      <c r="L44" s="77">
        <f t="shared" si="4"/>
        <v>-10036956</v>
      </c>
      <c r="M44" s="77">
        <f t="shared" si="4"/>
        <v>56107309</v>
      </c>
      <c r="N44" s="77">
        <f t="shared" si="4"/>
        <v>30751197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134600633</v>
      </c>
      <c r="X44" s="77">
        <f t="shared" si="4"/>
        <v>298688664</v>
      </c>
      <c r="Y44" s="77">
        <f t="shared" si="4"/>
        <v>-164088031</v>
      </c>
      <c r="Z44" s="212">
        <f>+IF(X44&lt;&gt;0,+(Y44/X44)*100,0)</f>
        <v>-54.93614280587495</v>
      </c>
      <c r="AA44" s="210">
        <f>+AA42-AA43</f>
        <v>272074852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136393451</v>
      </c>
      <c r="D46" s="206">
        <f>SUM(D44:D45)</f>
        <v>0</v>
      </c>
      <c r="E46" s="207">
        <f t="shared" si="5"/>
        <v>298688476</v>
      </c>
      <c r="F46" s="88">
        <f t="shared" si="5"/>
        <v>272074852</v>
      </c>
      <c r="G46" s="88">
        <f t="shared" si="5"/>
        <v>123437839</v>
      </c>
      <c r="H46" s="88">
        <f t="shared" si="5"/>
        <v>-19588403</v>
      </c>
      <c r="I46" s="88">
        <f t="shared" si="5"/>
        <v>0</v>
      </c>
      <c r="J46" s="88">
        <f t="shared" si="5"/>
        <v>103849436</v>
      </c>
      <c r="K46" s="88">
        <f t="shared" si="5"/>
        <v>-15319156</v>
      </c>
      <c r="L46" s="88">
        <f t="shared" si="5"/>
        <v>-10036956</v>
      </c>
      <c r="M46" s="88">
        <f t="shared" si="5"/>
        <v>56107309</v>
      </c>
      <c r="N46" s="88">
        <f t="shared" si="5"/>
        <v>30751197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134600633</v>
      </c>
      <c r="X46" s="88">
        <f t="shared" si="5"/>
        <v>298688664</v>
      </c>
      <c r="Y46" s="88">
        <f t="shared" si="5"/>
        <v>-164088031</v>
      </c>
      <c r="Z46" s="208">
        <f>+IF(X46&lt;&gt;0,+(Y46/X46)*100,0)</f>
        <v>-54.93614280587495</v>
      </c>
      <c r="AA46" s="206">
        <f>SUM(AA44:AA45)</f>
        <v>272074852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136393451</v>
      </c>
      <c r="D48" s="217">
        <f>SUM(D46:D47)</f>
        <v>0</v>
      </c>
      <c r="E48" s="218">
        <f t="shared" si="6"/>
        <v>298688476</v>
      </c>
      <c r="F48" s="219">
        <f t="shared" si="6"/>
        <v>272074852</v>
      </c>
      <c r="G48" s="219">
        <f t="shared" si="6"/>
        <v>123437839</v>
      </c>
      <c r="H48" s="220">
        <f t="shared" si="6"/>
        <v>-19588403</v>
      </c>
      <c r="I48" s="220">
        <f t="shared" si="6"/>
        <v>0</v>
      </c>
      <c r="J48" s="220">
        <f t="shared" si="6"/>
        <v>103849436</v>
      </c>
      <c r="K48" s="220">
        <f t="shared" si="6"/>
        <v>-15319156</v>
      </c>
      <c r="L48" s="220">
        <f t="shared" si="6"/>
        <v>-10036956</v>
      </c>
      <c r="M48" s="219">
        <f t="shared" si="6"/>
        <v>56107309</v>
      </c>
      <c r="N48" s="219">
        <f t="shared" si="6"/>
        <v>30751197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134600633</v>
      </c>
      <c r="X48" s="220">
        <f t="shared" si="6"/>
        <v>298688664</v>
      </c>
      <c r="Y48" s="220">
        <f t="shared" si="6"/>
        <v>-164088031</v>
      </c>
      <c r="Z48" s="221">
        <f>+IF(X48&lt;&gt;0,+(Y48/X48)*100,0)</f>
        <v>-54.93614280587495</v>
      </c>
      <c r="AA48" s="222">
        <f>SUM(AA46:AA47)</f>
        <v>272074852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5217184</v>
      </c>
      <c r="D5" s="153">
        <f>SUM(D6:D8)</f>
        <v>0</v>
      </c>
      <c r="E5" s="154">
        <f t="shared" si="0"/>
        <v>11921500</v>
      </c>
      <c r="F5" s="100">
        <f t="shared" si="0"/>
        <v>10924333</v>
      </c>
      <c r="G5" s="100">
        <f t="shared" si="0"/>
        <v>509541</v>
      </c>
      <c r="H5" s="100">
        <f t="shared" si="0"/>
        <v>571674</v>
      </c>
      <c r="I5" s="100">
        <f t="shared" si="0"/>
        <v>740935</v>
      </c>
      <c r="J5" s="100">
        <f t="shared" si="0"/>
        <v>1822150</v>
      </c>
      <c r="K5" s="100">
        <f t="shared" si="0"/>
        <v>495673</v>
      </c>
      <c r="L5" s="100">
        <f t="shared" si="0"/>
        <v>602117</v>
      </c>
      <c r="M5" s="100">
        <f t="shared" si="0"/>
        <v>2232094</v>
      </c>
      <c r="N5" s="100">
        <f t="shared" si="0"/>
        <v>3329884</v>
      </c>
      <c r="O5" s="100">
        <f t="shared" si="0"/>
        <v>571595</v>
      </c>
      <c r="P5" s="100">
        <f t="shared" si="0"/>
        <v>18329</v>
      </c>
      <c r="Q5" s="100">
        <f t="shared" si="0"/>
        <v>2104538</v>
      </c>
      <c r="R5" s="100">
        <f t="shared" si="0"/>
        <v>2694462</v>
      </c>
      <c r="S5" s="100">
        <f t="shared" si="0"/>
        <v>50495</v>
      </c>
      <c r="T5" s="100">
        <f t="shared" si="0"/>
        <v>1461773</v>
      </c>
      <c r="U5" s="100">
        <f t="shared" si="0"/>
        <v>2824440</v>
      </c>
      <c r="V5" s="100">
        <f t="shared" si="0"/>
        <v>4336708</v>
      </c>
      <c r="W5" s="100">
        <f t="shared" si="0"/>
        <v>12183204</v>
      </c>
      <c r="X5" s="100">
        <f t="shared" si="0"/>
        <v>11921496</v>
      </c>
      <c r="Y5" s="100">
        <f t="shared" si="0"/>
        <v>261708</v>
      </c>
      <c r="Z5" s="137">
        <f>+IF(X5&lt;&gt;0,+(Y5/X5)*100,0)</f>
        <v>2.195261400079319</v>
      </c>
      <c r="AA5" s="153">
        <f>SUM(AA6:AA8)</f>
        <v>10924333</v>
      </c>
    </row>
    <row r="6" spans="1:27" ht="12.75">
      <c r="A6" s="138" t="s">
        <v>75</v>
      </c>
      <c r="B6" s="136"/>
      <c r="C6" s="155"/>
      <c r="D6" s="155"/>
      <c r="E6" s="156">
        <v>910000</v>
      </c>
      <c r="F6" s="60">
        <v>910000</v>
      </c>
      <c r="G6" s="60"/>
      <c r="H6" s="60">
        <v>29500</v>
      </c>
      <c r="I6" s="60">
        <v>619193</v>
      </c>
      <c r="J6" s="60">
        <v>648693</v>
      </c>
      <c r="K6" s="60">
        <v>80807</v>
      </c>
      <c r="L6" s="60"/>
      <c r="M6" s="60"/>
      <c r="N6" s="60">
        <v>80807</v>
      </c>
      <c r="O6" s="60">
        <v>24818</v>
      </c>
      <c r="P6" s="60">
        <v>10909</v>
      </c>
      <c r="Q6" s="60"/>
      <c r="R6" s="60">
        <v>35727</v>
      </c>
      <c r="S6" s="60">
        <v>13332</v>
      </c>
      <c r="T6" s="60"/>
      <c r="U6" s="60"/>
      <c r="V6" s="60">
        <v>13332</v>
      </c>
      <c r="W6" s="60">
        <v>778559</v>
      </c>
      <c r="X6" s="60">
        <v>909996</v>
      </c>
      <c r="Y6" s="60">
        <v>-131437</v>
      </c>
      <c r="Z6" s="140">
        <v>-14.44</v>
      </c>
      <c r="AA6" s="62">
        <v>910000</v>
      </c>
    </row>
    <row r="7" spans="1:27" ht="12.75">
      <c r="A7" s="138" t="s">
        <v>76</v>
      </c>
      <c r="B7" s="136"/>
      <c r="C7" s="157">
        <v>57076</v>
      </c>
      <c r="D7" s="157"/>
      <c r="E7" s="158">
        <v>978500</v>
      </c>
      <c r="F7" s="159">
        <v>978500</v>
      </c>
      <c r="G7" s="159"/>
      <c r="H7" s="159"/>
      <c r="I7" s="159"/>
      <c r="J7" s="159"/>
      <c r="K7" s="159">
        <v>10400</v>
      </c>
      <c r="L7" s="159"/>
      <c r="M7" s="159"/>
      <c r="N7" s="159">
        <v>10400</v>
      </c>
      <c r="O7" s="159"/>
      <c r="P7" s="159">
        <v>7420</v>
      </c>
      <c r="Q7" s="159"/>
      <c r="R7" s="159">
        <v>7420</v>
      </c>
      <c r="S7" s="159">
        <v>23831</v>
      </c>
      <c r="T7" s="159"/>
      <c r="U7" s="159"/>
      <c r="V7" s="159">
        <v>23831</v>
      </c>
      <c r="W7" s="159">
        <v>41651</v>
      </c>
      <c r="X7" s="159">
        <v>978504</v>
      </c>
      <c r="Y7" s="159">
        <v>-936853</v>
      </c>
      <c r="Z7" s="141">
        <v>-95.74</v>
      </c>
      <c r="AA7" s="225">
        <v>978500</v>
      </c>
    </row>
    <row r="8" spans="1:27" ht="12.75">
      <c r="A8" s="138" t="s">
        <v>77</v>
      </c>
      <c r="B8" s="136"/>
      <c r="C8" s="155">
        <v>5160108</v>
      </c>
      <c r="D8" s="155"/>
      <c r="E8" s="156">
        <v>10033000</v>
      </c>
      <c r="F8" s="60">
        <v>9035833</v>
      </c>
      <c r="G8" s="60">
        <v>509541</v>
      </c>
      <c r="H8" s="60">
        <v>542174</v>
      </c>
      <c r="I8" s="60">
        <v>121742</v>
      </c>
      <c r="J8" s="60">
        <v>1173457</v>
      </c>
      <c r="K8" s="60">
        <v>404466</v>
      </c>
      <c r="L8" s="60">
        <v>602117</v>
      </c>
      <c r="M8" s="60">
        <v>2232094</v>
      </c>
      <c r="N8" s="60">
        <v>3238677</v>
      </c>
      <c r="O8" s="60">
        <v>546777</v>
      </c>
      <c r="P8" s="60"/>
      <c r="Q8" s="60">
        <v>2104538</v>
      </c>
      <c r="R8" s="60">
        <v>2651315</v>
      </c>
      <c r="S8" s="60">
        <v>13332</v>
      </c>
      <c r="T8" s="60">
        <v>1461773</v>
      </c>
      <c r="U8" s="60">
        <v>2824440</v>
      </c>
      <c r="V8" s="60">
        <v>4299545</v>
      </c>
      <c r="W8" s="60">
        <v>11362994</v>
      </c>
      <c r="X8" s="60">
        <v>10032996</v>
      </c>
      <c r="Y8" s="60">
        <v>1329998</v>
      </c>
      <c r="Z8" s="140">
        <v>13.26</v>
      </c>
      <c r="AA8" s="62">
        <v>9035833</v>
      </c>
    </row>
    <row r="9" spans="1:27" ht="12.75">
      <c r="A9" s="135" t="s">
        <v>78</v>
      </c>
      <c r="B9" s="136"/>
      <c r="C9" s="153">
        <f aca="true" t="shared" si="1" ref="C9:Y9">SUM(C10:C14)</f>
        <v>5007015</v>
      </c>
      <c r="D9" s="153">
        <f>SUM(D10:D14)</f>
        <v>0</v>
      </c>
      <c r="E9" s="154">
        <f t="shared" si="1"/>
        <v>29388900</v>
      </c>
      <c r="F9" s="100">
        <f t="shared" si="1"/>
        <v>27020194</v>
      </c>
      <c r="G9" s="100">
        <f t="shared" si="1"/>
        <v>0</v>
      </c>
      <c r="H9" s="100">
        <f t="shared" si="1"/>
        <v>0</v>
      </c>
      <c r="I9" s="100">
        <f t="shared" si="1"/>
        <v>4952609</v>
      </c>
      <c r="J9" s="100">
        <f t="shared" si="1"/>
        <v>4952609</v>
      </c>
      <c r="K9" s="100">
        <f t="shared" si="1"/>
        <v>173839</v>
      </c>
      <c r="L9" s="100">
        <f t="shared" si="1"/>
        <v>0</v>
      </c>
      <c r="M9" s="100">
        <f t="shared" si="1"/>
        <v>561218</v>
      </c>
      <c r="N9" s="100">
        <f t="shared" si="1"/>
        <v>735057</v>
      </c>
      <c r="O9" s="100">
        <f t="shared" si="1"/>
        <v>690895</v>
      </c>
      <c r="P9" s="100">
        <f t="shared" si="1"/>
        <v>2036375</v>
      </c>
      <c r="Q9" s="100">
        <f t="shared" si="1"/>
        <v>0</v>
      </c>
      <c r="R9" s="100">
        <f t="shared" si="1"/>
        <v>2727270</v>
      </c>
      <c r="S9" s="100">
        <f t="shared" si="1"/>
        <v>3251177</v>
      </c>
      <c r="T9" s="100">
        <f t="shared" si="1"/>
        <v>5215243</v>
      </c>
      <c r="U9" s="100">
        <f t="shared" si="1"/>
        <v>5552305</v>
      </c>
      <c r="V9" s="100">
        <f t="shared" si="1"/>
        <v>14018725</v>
      </c>
      <c r="W9" s="100">
        <f t="shared" si="1"/>
        <v>22433661</v>
      </c>
      <c r="X9" s="100">
        <f t="shared" si="1"/>
        <v>29388900</v>
      </c>
      <c r="Y9" s="100">
        <f t="shared" si="1"/>
        <v>-6955239</v>
      </c>
      <c r="Z9" s="137">
        <f>+IF(X9&lt;&gt;0,+(Y9/X9)*100,0)</f>
        <v>-23.66621071220767</v>
      </c>
      <c r="AA9" s="102">
        <f>SUM(AA10:AA14)</f>
        <v>27020194</v>
      </c>
    </row>
    <row r="10" spans="1:27" ht="12.75">
      <c r="A10" s="138" t="s">
        <v>79</v>
      </c>
      <c r="B10" s="136"/>
      <c r="C10" s="155">
        <v>101412</v>
      </c>
      <c r="D10" s="155"/>
      <c r="E10" s="156">
        <v>2675000</v>
      </c>
      <c r="F10" s="60">
        <v>2011500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7625</v>
      </c>
      <c r="V10" s="60">
        <v>7625</v>
      </c>
      <c r="W10" s="60">
        <v>7625</v>
      </c>
      <c r="X10" s="60">
        <v>2675004</v>
      </c>
      <c r="Y10" s="60">
        <v>-2667379</v>
      </c>
      <c r="Z10" s="140">
        <v>-99.71</v>
      </c>
      <c r="AA10" s="62">
        <v>2011500</v>
      </c>
    </row>
    <row r="11" spans="1:27" ht="12.75">
      <c r="A11" s="138" t="s">
        <v>80</v>
      </c>
      <c r="B11" s="136"/>
      <c r="C11" s="155">
        <v>4861918</v>
      </c>
      <c r="D11" s="155"/>
      <c r="E11" s="156">
        <v>25725000</v>
      </c>
      <c r="F11" s="60">
        <v>23976194</v>
      </c>
      <c r="G11" s="60"/>
      <c r="H11" s="60"/>
      <c r="I11" s="60">
        <v>4952609</v>
      </c>
      <c r="J11" s="60">
        <v>4952609</v>
      </c>
      <c r="K11" s="60">
        <v>173839</v>
      </c>
      <c r="L11" s="60"/>
      <c r="M11" s="60">
        <v>561218</v>
      </c>
      <c r="N11" s="60">
        <v>735057</v>
      </c>
      <c r="O11" s="60">
        <v>675000</v>
      </c>
      <c r="P11" s="60">
        <v>2036375</v>
      </c>
      <c r="Q11" s="60"/>
      <c r="R11" s="60">
        <v>2711375</v>
      </c>
      <c r="S11" s="60">
        <v>3251177</v>
      </c>
      <c r="T11" s="60">
        <v>5215243</v>
      </c>
      <c r="U11" s="60">
        <v>5431760</v>
      </c>
      <c r="V11" s="60">
        <v>13898180</v>
      </c>
      <c r="W11" s="60">
        <v>22297221</v>
      </c>
      <c r="X11" s="60">
        <v>25725000</v>
      </c>
      <c r="Y11" s="60">
        <v>-3427779</v>
      </c>
      <c r="Z11" s="140">
        <v>-13.32</v>
      </c>
      <c r="AA11" s="62">
        <v>23976194</v>
      </c>
    </row>
    <row r="12" spans="1:27" ht="12.75">
      <c r="A12" s="138" t="s">
        <v>81</v>
      </c>
      <c r="B12" s="136"/>
      <c r="C12" s="155">
        <v>43685</v>
      </c>
      <c r="D12" s="155"/>
      <c r="E12" s="156">
        <v>988900</v>
      </c>
      <c r="F12" s="60">
        <v>1032500</v>
      </c>
      <c r="G12" s="60"/>
      <c r="H12" s="60"/>
      <c r="I12" s="60"/>
      <c r="J12" s="60"/>
      <c r="K12" s="60"/>
      <c r="L12" s="60"/>
      <c r="M12" s="60"/>
      <c r="N12" s="60"/>
      <c r="O12" s="60">
        <v>15895</v>
      </c>
      <c r="P12" s="60"/>
      <c r="Q12" s="60"/>
      <c r="R12" s="60">
        <v>15895</v>
      </c>
      <c r="S12" s="60"/>
      <c r="T12" s="60"/>
      <c r="U12" s="60">
        <v>112920</v>
      </c>
      <c r="V12" s="60">
        <v>112920</v>
      </c>
      <c r="W12" s="60">
        <v>128815</v>
      </c>
      <c r="X12" s="60">
        <v>988896</v>
      </c>
      <c r="Y12" s="60">
        <v>-860081</v>
      </c>
      <c r="Z12" s="140">
        <v>-86.97</v>
      </c>
      <c r="AA12" s="62">
        <v>1032500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38245811</v>
      </c>
      <c r="D15" s="153">
        <f>SUM(D16:D18)</f>
        <v>0</v>
      </c>
      <c r="E15" s="154">
        <f t="shared" si="2"/>
        <v>51604930</v>
      </c>
      <c r="F15" s="100">
        <f t="shared" si="2"/>
        <v>62506483</v>
      </c>
      <c r="G15" s="100">
        <f t="shared" si="2"/>
        <v>0</v>
      </c>
      <c r="H15" s="100">
        <f t="shared" si="2"/>
        <v>0</v>
      </c>
      <c r="I15" s="100">
        <f t="shared" si="2"/>
        <v>3408209</v>
      </c>
      <c r="J15" s="100">
        <f t="shared" si="2"/>
        <v>3408209</v>
      </c>
      <c r="K15" s="100">
        <f t="shared" si="2"/>
        <v>7781060</v>
      </c>
      <c r="L15" s="100">
        <f t="shared" si="2"/>
        <v>7546179</v>
      </c>
      <c r="M15" s="100">
        <f t="shared" si="2"/>
        <v>6845549</v>
      </c>
      <c r="N15" s="100">
        <f t="shared" si="2"/>
        <v>22172788</v>
      </c>
      <c r="O15" s="100">
        <f t="shared" si="2"/>
        <v>599432</v>
      </c>
      <c r="P15" s="100">
        <f t="shared" si="2"/>
        <v>2203772</v>
      </c>
      <c r="Q15" s="100">
        <f t="shared" si="2"/>
        <v>518061</v>
      </c>
      <c r="R15" s="100">
        <f t="shared" si="2"/>
        <v>3321265</v>
      </c>
      <c r="S15" s="100">
        <f t="shared" si="2"/>
        <v>4348255</v>
      </c>
      <c r="T15" s="100">
        <f t="shared" si="2"/>
        <v>1859322</v>
      </c>
      <c r="U15" s="100">
        <f t="shared" si="2"/>
        <v>16371921</v>
      </c>
      <c r="V15" s="100">
        <f t="shared" si="2"/>
        <v>22579498</v>
      </c>
      <c r="W15" s="100">
        <f t="shared" si="2"/>
        <v>51481760</v>
      </c>
      <c r="X15" s="100">
        <f t="shared" si="2"/>
        <v>51604932</v>
      </c>
      <c r="Y15" s="100">
        <f t="shared" si="2"/>
        <v>-123172</v>
      </c>
      <c r="Z15" s="137">
        <f>+IF(X15&lt;&gt;0,+(Y15/X15)*100,0)</f>
        <v>-0.23868261273941802</v>
      </c>
      <c r="AA15" s="102">
        <f>SUM(AA16:AA18)</f>
        <v>62506483</v>
      </c>
    </row>
    <row r="16" spans="1:27" ht="12.75">
      <c r="A16" s="138" t="s">
        <v>85</v>
      </c>
      <c r="B16" s="136"/>
      <c r="C16" s="155">
        <v>10026</v>
      </c>
      <c r="D16" s="155"/>
      <c r="E16" s="156">
        <v>178930</v>
      </c>
      <c r="F16" s="60">
        <v>178930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26664</v>
      </c>
      <c r="T16" s="60"/>
      <c r="U16" s="60"/>
      <c r="V16" s="60">
        <v>26664</v>
      </c>
      <c r="W16" s="60">
        <v>26664</v>
      </c>
      <c r="X16" s="60">
        <v>178932</v>
      </c>
      <c r="Y16" s="60">
        <v>-152268</v>
      </c>
      <c r="Z16" s="140">
        <v>-85.1</v>
      </c>
      <c r="AA16" s="62">
        <v>178930</v>
      </c>
    </row>
    <row r="17" spans="1:27" ht="12.75">
      <c r="A17" s="138" t="s">
        <v>86</v>
      </c>
      <c r="B17" s="136"/>
      <c r="C17" s="155">
        <v>38235785</v>
      </c>
      <c r="D17" s="155"/>
      <c r="E17" s="156">
        <v>51401000</v>
      </c>
      <c r="F17" s="60">
        <v>62302553</v>
      </c>
      <c r="G17" s="60"/>
      <c r="H17" s="60"/>
      <c r="I17" s="60">
        <v>3408209</v>
      </c>
      <c r="J17" s="60">
        <v>3408209</v>
      </c>
      <c r="K17" s="60">
        <v>7781060</v>
      </c>
      <c r="L17" s="60">
        <v>7546179</v>
      </c>
      <c r="M17" s="60">
        <v>6845549</v>
      </c>
      <c r="N17" s="60">
        <v>22172788</v>
      </c>
      <c r="O17" s="60">
        <v>599432</v>
      </c>
      <c r="P17" s="60">
        <v>2203772</v>
      </c>
      <c r="Q17" s="60">
        <v>518061</v>
      </c>
      <c r="R17" s="60">
        <v>3321265</v>
      </c>
      <c r="S17" s="60">
        <v>4321591</v>
      </c>
      <c r="T17" s="60">
        <v>1859322</v>
      </c>
      <c r="U17" s="60">
        <v>16371921</v>
      </c>
      <c r="V17" s="60">
        <v>22552834</v>
      </c>
      <c r="W17" s="60">
        <v>51455096</v>
      </c>
      <c r="X17" s="60">
        <v>51401004</v>
      </c>
      <c r="Y17" s="60">
        <v>54092</v>
      </c>
      <c r="Z17" s="140">
        <v>0.11</v>
      </c>
      <c r="AA17" s="62">
        <v>62302553</v>
      </c>
    </row>
    <row r="18" spans="1:27" ht="12.75">
      <c r="A18" s="138" t="s">
        <v>87</v>
      </c>
      <c r="B18" s="136"/>
      <c r="C18" s="155"/>
      <c r="D18" s="155"/>
      <c r="E18" s="156">
        <v>25000</v>
      </c>
      <c r="F18" s="60">
        <v>25000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24996</v>
      </c>
      <c r="Y18" s="60">
        <v>-24996</v>
      </c>
      <c r="Z18" s="140">
        <v>-100</v>
      </c>
      <c r="AA18" s="62">
        <v>25000</v>
      </c>
    </row>
    <row r="19" spans="1:27" ht="12.75">
      <c r="A19" s="135" t="s">
        <v>88</v>
      </c>
      <c r="B19" s="142"/>
      <c r="C19" s="153">
        <f aca="true" t="shared" si="3" ref="C19:Y19">SUM(C20:C23)</f>
        <v>186852958</v>
      </c>
      <c r="D19" s="153">
        <f>SUM(D20:D23)</f>
        <v>0</v>
      </c>
      <c r="E19" s="154">
        <f t="shared" si="3"/>
        <v>316718350</v>
      </c>
      <c r="F19" s="100">
        <f t="shared" si="3"/>
        <v>420746312</v>
      </c>
      <c r="G19" s="100">
        <f t="shared" si="3"/>
        <v>108813</v>
      </c>
      <c r="H19" s="100">
        <f t="shared" si="3"/>
        <v>10978460</v>
      </c>
      <c r="I19" s="100">
        <f t="shared" si="3"/>
        <v>112278088</v>
      </c>
      <c r="J19" s="100">
        <f t="shared" si="3"/>
        <v>123365361</v>
      </c>
      <c r="K19" s="100">
        <f t="shared" si="3"/>
        <v>21224378</v>
      </c>
      <c r="L19" s="100">
        <f t="shared" si="3"/>
        <v>16655570</v>
      </c>
      <c r="M19" s="100">
        <f t="shared" si="3"/>
        <v>46465098</v>
      </c>
      <c r="N19" s="100">
        <f t="shared" si="3"/>
        <v>84345046</v>
      </c>
      <c r="O19" s="100">
        <f t="shared" si="3"/>
        <v>8937832</v>
      </c>
      <c r="P19" s="100">
        <f t="shared" si="3"/>
        <v>19592676</v>
      </c>
      <c r="Q19" s="100">
        <f t="shared" si="3"/>
        <v>33974727</v>
      </c>
      <c r="R19" s="100">
        <f t="shared" si="3"/>
        <v>62505235</v>
      </c>
      <c r="S19" s="100">
        <f t="shared" si="3"/>
        <v>32723099</v>
      </c>
      <c r="T19" s="100">
        <f t="shared" si="3"/>
        <v>17488525</v>
      </c>
      <c r="U19" s="100">
        <f t="shared" si="3"/>
        <v>96044656</v>
      </c>
      <c r="V19" s="100">
        <f t="shared" si="3"/>
        <v>146256280</v>
      </c>
      <c r="W19" s="100">
        <f t="shared" si="3"/>
        <v>416471922</v>
      </c>
      <c r="X19" s="100">
        <f t="shared" si="3"/>
        <v>316718352</v>
      </c>
      <c r="Y19" s="100">
        <f t="shared" si="3"/>
        <v>99753570</v>
      </c>
      <c r="Z19" s="137">
        <f>+IF(X19&lt;&gt;0,+(Y19/X19)*100,0)</f>
        <v>31.495986692934043</v>
      </c>
      <c r="AA19" s="102">
        <f>SUM(AA20:AA23)</f>
        <v>420746312</v>
      </c>
    </row>
    <row r="20" spans="1:27" ht="12.75">
      <c r="A20" s="138" t="s">
        <v>89</v>
      </c>
      <c r="B20" s="136"/>
      <c r="C20" s="155">
        <v>9209981</v>
      </c>
      <c r="D20" s="155"/>
      <c r="E20" s="156">
        <v>24628850</v>
      </c>
      <c r="F20" s="60">
        <v>28629661</v>
      </c>
      <c r="G20" s="60"/>
      <c r="H20" s="60">
        <v>1167332</v>
      </c>
      <c r="I20" s="60">
        <v>1083189</v>
      </c>
      <c r="J20" s="60">
        <v>2250521</v>
      </c>
      <c r="K20" s="60">
        <v>1381850</v>
      </c>
      <c r="L20" s="60">
        <v>1034727</v>
      </c>
      <c r="M20" s="60">
        <v>3176984</v>
      </c>
      <c r="N20" s="60">
        <v>5593561</v>
      </c>
      <c r="O20" s="60">
        <v>396901</v>
      </c>
      <c r="P20" s="60"/>
      <c r="Q20" s="60">
        <v>1163271</v>
      </c>
      <c r="R20" s="60">
        <v>1560172</v>
      </c>
      <c r="S20" s="60">
        <v>1655966</v>
      </c>
      <c r="T20" s="60">
        <v>130252</v>
      </c>
      <c r="U20" s="60">
        <v>865323</v>
      </c>
      <c r="V20" s="60">
        <v>2651541</v>
      </c>
      <c r="W20" s="60">
        <v>12055795</v>
      </c>
      <c r="X20" s="60">
        <v>24628848</v>
      </c>
      <c r="Y20" s="60">
        <v>-12573053</v>
      </c>
      <c r="Z20" s="140">
        <v>-51.05</v>
      </c>
      <c r="AA20" s="62">
        <v>28629661</v>
      </c>
    </row>
    <row r="21" spans="1:27" ht="12.75">
      <c r="A21" s="138" t="s">
        <v>90</v>
      </c>
      <c r="B21" s="136"/>
      <c r="C21" s="155">
        <v>127959015</v>
      </c>
      <c r="D21" s="155"/>
      <c r="E21" s="156">
        <v>234836000</v>
      </c>
      <c r="F21" s="60">
        <v>286314967</v>
      </c>
      <c r="G21" s="60"/>
      <c r="H21" s="60">
        <v>7624096</v>
      </c>
      <c r="I21" s="60">
        <v>109512073</v>
      </c>
      <c r="J21" s="60">
        <v>117136169</v>
      </c>
      <c r="K21" s="60">
        <v>13603158</v>
      </c>
      <c r="L21" s="60">
        <v>14583395</v>
      </c>
      <c r="M21" s="60">
        <v>31865165</v>
      </c>
      <c r="N21" s="60">
        <v>60051718</v>
      </c>
      <c r="O21" s="60">
        <v>8389331</v>
      </c>
      <c r="P21" s="60">
        <v>17005176</v>
      </c>
      <c r="Q21" s="60">
        <v>28065633</v>
      </c>
      <c r="R21" s="60">
        <v>53460140</v>
      </c>
      <c r="S21" s="60">
        <v>22832206</v>
      </c>
      <c r="T21" s="60">
        <v>15560353</v>
      </c>
      <c r="U21" s="60">
        <v>64117040</v>
      </c>
      <c r="V21" s="60">
        <v>102509599</v>
      </c>
      <c r="W21" s="60">
        <v>333157626</v>
      </c>
      <c r="X21" s="60">
        <v>234836004</v>
      </c>
      <c r="Y21" s="60">
        <v>98321622</v>
      </c>
      <c r="Z21" s="140">
        <v>41.87</v>
      </c>
      <c r="AA21" s="62">
        <v>286314967</v>
      </c>
    </row>
    <row r="22" spans="1:27" ht="12.75">
      <c r="A22" s="138" t="s">
        <v>91</v>
      </c>
      <c r="B22" s="136"/>
      <c r="C22" s="157">
        <v>42137663</v>
      </c>
      <c r="D22" s="157"/>
      <c r="E22" s="158">
        <v>51045000</v>
      </c>
      <c r="F22" s="159">
        <v>99888184</v>
      </c>
      <c r="G22" s="159">
        <v>108813</v>
      </c>
      <c r="H22" s="159">
        <v>2187032</v>
      </c>
      <c r="I22" s="159">
        <v>1682826</v>
      </c>
      <c r="J22" s="159">
        <v>3978671</v>
      </c>
      <c r="K22" s="159">
        <v>6239370</v>
      </c>
      <c r="L22" s="159">
        <v>1037448</v>
      </c>
      <c r="M22" s="159">
        <v>11422949</v>
      </c>
      <c r="N22" s="159">
        <v>18699767</v>
      </c>
      <c r="O22" s="159">
        <v>151600</v>
      </c>
      <c r="P22" s="159">
        <v>2587500</v>
      </c>
      <c r="Q22" s="159">
        <v>4745823</v>
      </c>
      <c r="R22" s="159">
        <v>7484923</v>
      </c>
      <c r="S22" s="159">
        <v>8234927</v>
      </c>
      <c r="T22" s="159">
        <v>1797920</v>
      </c>
      <c r="U22" s="159">
        <v>31062293</v>
      </c>
      <c r="V22" s="159">
        <v>41095140</v>
      </c>
      <c r="W22" s="159">
        <v>71258501</v>
      </c>
      <c r="X22" s="159">
        <v>51045000</v>
      </c>
      <c r="Y22" s="159">
        <v>20213501</v>
      </c>
      <c r="Z22" s="141">
        <v>39.6</v>
      </c>
      <c r="AA22" s="225">
        <v>99888184</v>
      </c>
    </row>
    <row r="23" spans="1:27" ht="12.75">
      <c r="A23" s="138" t="s">
        <v>92</v>
      </c>
      <c r="B23" s="136"/>
      <c r="C23" s="155">
        <v>7546299</v>
      </c>
      <c r="D23" s="155"/>
      <c r="E23" s="156">
        <v>6208500</v>
      </c>
      <c r="F23" s="60">
        <v>5913500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6208500</v>
      </c>
      <c r="Y23" s="60">
        <v>-6208500</v>
      </c>
      <c r="Z23" s="140">
        <v>-100</v>
      </c>
      <c r="AA23" s="62">
        <v>5913500</v>
      </c>
    </row>
    <row r="24" spans="1:27" ht="12.75">
      <c r="A24" s="135" t="s">
        <v>93</v>
      </c>
      <c r="B24" s="142"/>
      <c r="C24" s="153"/>
      <c r="D24" s="153"/>
      <c r="E24" s="154">
        <v>255000</v>
      </c>
      <c r="F24" s="100">
        <v>255000</v>
      </c>
      <c r="G24" s="100"/>
      <c r="H24" s="100"/>
      <c r="I24" s="100">
        <v>80664</v>
      </c>
      <c r="J24" s="100">
        <v>80664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80664</v>
      </c>
      <c r="X24" s="100">
        <v>255000</v>
      </c>
      <c r="Y24" s="100">
        <v>-174336</v>
      </c>
      <c r="Z24" s="137">
        <v>-68.37</v>
      </c>
      <c r="AA24" s="102">
        <v>255000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235322968</v>
      </c>
      <c r="D25" s="217">
        <f>+D5+D9+D15+D19+D24</f>
        <v>0</v>
      </c>
      <c r="E25" s="230">
        <f t="shared" si="4"/>
        <v>409888680</v>
      </c>
      <c r="F25" s="219">
        <f t="shared" si="4"/>
        <v>521452322</v>
      </c>
      <c r="G25" s="219">
        <f t="shared" si="4"/>
        <v>618354</v>
      </c>
      <c r="H25" s="219">
        <f t="shared" si="4"/>
        <v>11550134</v>
      </c>
      <c r="I25" s="219">
        <f t="shared" si="4"/>
        <v>121460505</v>
      </c>
      <c r="J25" s="219">
        <f t="shared" si="4"/>
        <v>133628993</v>
      </c>
      <c r="K25" s="219">
        <f t="shared" si="4"/>
        <v>29674950</v>
      </c>
      <c r="L25" s="219">
        <f t="shared" si="4"/>
        <v>24803866</v>
      </c>
      <c r="M25" s="219">
        <f t="shared" si="4"/>
        <v>56103959</v>
      </c>
      <c r="N25" s="219">
        <f t="shared" si="4"/>
        <v>110582775</v>
      </c>
      <c r="O25" s="219">
        <f t="shared" si="4"/>
        <v>10799754</v>
      </c>
      <c r="P25" s="219">
        <f t="shared" si="4"/>
        <v>23851152</v>
      </c>
      <c r="Q25" s="219">
        <f t="shared" si="4"/>
        <v>36597326</v>
      </c>
      <c r="R25" s="219">
        <f t="shared" si="4"/>
        <v>71248232</v>
      </c>
      <c r="S25" s="219">
        <f t="shared" si="4"/>
        <v>40373026</v>
      </c>
      <c r="T25" s="219">
        <f t="shared" si="4"/>
        <v>26024863</v>
      </c>
      <c r="U25" s="219">
        <f t="shared" si="4"/>
        <v>120793322</v>
      </c>
      <c r="V25" s="219">
        <f t="shared" si="4"/>
        <v>187191211</v>
      </c>
      <c r="W25" s="219">
        <f t="shared" si="4"/>
        <v>502651211</v>
      </c>
      <c r="X25" s="219">
        <f t="shared" si="4"/>
        <v>409888680</v>
      </c>
      <c r="Y25" s="219">
        <f t="shared" si="4"/>
        <v>92762531</v>
      </c>
      <c r="Z25" s="231">
        <f>+IF(X25&lt;&gt;0,+(Y25/X25)*100,0)</f>
        <v>22.631152194786157</v>
      </c>
      <c r="AA25" s="232">
        <f>+AA5+AA9+AA15+AA19+AA24</f>
        <v>521452322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207815647</v>
      </c>
      <c r="D28" s="155"/>
      <c r="E28" s="156">
        <v>290668000</v>
      </c>
      <c r="F28" s="60">
        <v>361627785</v>
      </c>
      <c r="G28" s="60">
        <v>108813</v>
      </c>
      <c r="H28" s="60">
        <v>9984060</v>
      </c>
      <c r="I28" s="60">
        <v>120638906</v>
      </c>
      <c r="J28" s="60">
        <v>130731779</v>
      </c>
      <c r="K28" s="60">
        <v>28533250</v>
      </c>
      <c r="L28" s="60">
        <v>22407523</v>
      </c>
      <c r="M28" s="60">
        <v>49518465</v>
      </c>
      <c r="N28" s="60">
        <v>100459238</v>
      </c>
      <c r="O28" s="60">
        <v>10058765</v>
      </c>
      <c r="P28" s="60">
        <v>23740919</v>
      </c>
      <c r="Q28" s="60">
        <v>28864534</v>
      </c>
      <c r="R28" s="60">
        <v>62664218</v>
      </c>
      <c r="S28" s="60">
        <v>32149276</v>
      </c>
      <c r="T28" s="60">
        <v>19894590</v>
      </c>
      <c r="U28" s="60">
        <v>68362919</v>
      </c>
      <c r="V28" s="60">
        <v>120406785</v>
      </c>
      <c r="W28" s="60">
        <v>414262020</v>
      </c>
      <c r="X28" s="60">
        <v>290667996</v>
      </c>
      <c r="Y28" s="60">
        <v>123594024</v>
      </c>
      <c r="Z28" s="140">
        <v>42.52</v>
      </c>
      <c r="AA28" s="155">
        <v>361627785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>
        <v>76127</v>
      </c>
      <c r="R30" s="159">
        <v>76127</v>
      </c>
      <c r="S30" s="159"/>
      <c r="T30" s="159"/>
      <c r="U30" s="159">
        <v>865323</v>
      </c>
      <c r="V30" s="159">
        <v>865323</v>
      </c>
      <c r="W30" s="159">
        <v>941450</v>
      </c>
      <c r="X30" s="159"/>
      <c r="Y30" s="159">
        <v>941450</v>
      </c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207815647</v>
      </c>
      <c r="D32" s="210">
        <f>SUM(D28:D31)</f>
        <v>0</v>
      </c>
      <c r="E32" s="211">
        <f t="shared" si="5"/>
        <v>290668000</v>
      </c>
      <c r="F32" s="77">
        <f t="shared" si="5"/>
        <v>361627785</v>
      </c>
      <c r="G32" s="77">
        <f t="shared" si="5"/>
        <v>108813</v>
      </c>
      <c r="H32" s="77">
        <f t="shared" si="5"/>
        <v>9984060</v>
      </c>
      <c r="I32" s="77">
        <f t="shared" si="5"/>
        <v>120638906</v>
      </c>
      <c r="J32" s="77">
        <f t="shared" si="5"/>
        <v>130731779</v>
      </c>
      <c r="K32" s="77">
        <f t="shared" si="5"/>
        <v>28533250</v>
      </c>
      <c r="L32" s="77">
        <f t="shared" si="5"/>
        <v>22407523</v>
      </c>
      <c r="M32" s="77">
        <f t="shared" si="5"/>
        <v>49518465</v>
      </c>
      <c r="N32" s="77">
        <f t="shared" si="5"/>
        <v>100459238</v>
      </c>
      <c r="O32" s="77">
        <f t="shared" si="5"/>
        <v>10058765</v>
      </c>
      <c r="P32" s="77">
        <f t="shared" si="5"/>
        <v>23740919</v>
      </c>
      <c r="Q32" s="77">
        <f t="shared" si="5"/>
        <v>28940661</v>
      </c>
      <c r="R32" s="77">
        <f t="shared" si="5"/>
        <v>62740345</v>
      </c>
      <c r="S32" s="77">
        <f t="shared" si="5"/>
        <v>32149276</v>
      </c>
      <c r="T32" s="77">
        <f t="shared" si="5"/>
        <v>19894590</v>
      </c>
      <c r="U32" s="77">
        <f t="shared" si="5"/>
        <v>69228242</v>
      </c>
      <c r="V32" s="77">
        <f t="shared" si="5"/>
        <v>121272108</v>
      </c>
      <c r="W32" s="77">
        <f t="shared" si="5"/>
        <v>415203470</v>
      </c>
      <c r="X32" s="77">
        <f t="shared" si="5"/>
        <v>290667996</v>
      </c>
      <c r="Y32" s="77">
        <f t="shared" si="5"/>
        <v>124535474</v>
      </c>
      <c r="Z32" s="212">
        <f>+IF(X32&lt;&gt;0,+(Y32/X32)*100,0)</f>
        <v>42.844577219984</v>
      </c>
      <c r="AA32" s="79">
        <f>SUM(AA28:AA31)</f>
        <v>361627785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27507321</v>
      </c>
      <c r="D35" s="155"/>
      <c r="E35" s="156">
        <v>119220680</v>
      </c>
      <c r="F35" s="60">
        <v>159824537</v>
      </c>
      <c r="G35" s="60">
        <v>509541</v>
      </c>
      <c r="H35" s="60">
        <v>1566074</v>
      </c>
      <c r="I35" s="60">
        <v>821599</v>
      </c>
      <c r="J35" s="60">
        <v>2897214</v>
      </c>
      <c r="K35" s="60">
        <v>1141700</v>
      </c>
      <c r="L35" s="60">
        <v>2396343</v>
      </c>
      <c r="M35" s="60">
        <v>6585494</v>
      </c>
      <c r="N35" s="60">
        <v>10123537</v>
      </c>
      <c r="O35" s="60">
        <v>740989</v>
      </c>
      <c r="P35" s="60">
        <v>110233</v>
      </c>
      <c r="Q35" s="60">
        <v>7656665</v>
      </c>
      <c r="R35" s="60">
        <v>8507887</v>
      </c>
      <c r="S35" s="60">
        <v>8223750</v>
      </c>
      <c r="T35" s="60">
        <v>6130273</v>
      </c>
      <c r="U35" s="60">
        <v>51565080</v>
      </c>
      <c r="V35" s="60">
        <v>65919103</v>
      </c>
      <c r="W35" s="60">
        <v>87447741</v>
      </c>
      <c r="X35" s="60">
        <v>119220684</v>
      </c>
      <c r="Y35" s="60">
        <v>-31772943</v>
      </c>
      <c r="Z35" s="140">
        <v>-26.65</v>
      </c>
      <c r="AA35" s="62">
        <v>159824537</v>
      </c>
    </row>
    <row r="36" spans="1:27" ht="12.75">
      <c r="A36" s="238" t="s">
        <v>139</v>
      </c>
      <c r="B36" s="149"/>
      <c r="C36" s="222">
        <f aca="true" t="shared" si="6" ref="C36:Y36">SUM(C32:C35)</f>
        <v>235322968</v>
      </c>
      <c r="D36" s="222">
        <f>SUM(D32:D35)</f>
        <v>0</v>
      </c>
      <c r="E36" s="218">
        <f t="shared" si="6"/>
        <v>409888680</v>
      </c>
      <c r="F36" s="220">
        <f t="shared" si="6"/>
        <v>521452322</v>
      </c>
      <c r="G36" s="220">
        <f t="shared" si="6"/>
        <v>618354</v>
      </c>
      <c r="H36" s="220">
        <f t="shared" si="6"/>
        <v>11550134</v>
      </c>
      <c r="I36" s="220">
        <f t="shared" si="6"/>
        <v>121460505</v>
      </c>
      <c r="J36" s="220">
        <f t="shared" si="6"/>
        <v>133628993</v>
      </c>
      <c r="K36" s="220">
        <f t="shared" si="6"/>
        <v>29674950</v>
      </c>
      <c r="L36" s="220">
        <f t="shared" si="6"/>
        <v>24803866</v>
      </c>
      <c r="M36" s="220">
        <f t="shared" si="6"/>
        <v>56103959</v>
      </c>
      <c r="N36" s="220">
        <f t="shared" si="6"/>
        <v>110582775</v>
      </c>
      <c r="O36" s="220">
        <f t="shared" si="6"/>
        <v>10799754</v>
      </c>
      <c r="P36" s="220">
        <f t="shared" si="6"/>
        <v>23851152</v>
      </c>
      <c r="Q36" s="220">
        <f t="shared" si="6"/>
        <v>36597326</v>
      </c>
      <c r="R36" s="220">
        <f t="shared" si="6"/>
        <v>71248232</v>
      </c>
      <c r="S36" s="220">
        <f t="shared" si="6"/>
        <v>40373026</v>
      </c>
      <c r="T36" s="220">
        <f t="shared" si="6"/>
        <v>26024863</v>
      </c>
      <c r="U36" s="220">
        <f t="shared" si="6"/>
        <v>120793322</v>
      </c>
      <c r="V36" s="220">
        <f t="shared" si="6"/>
        <v>187191211</v>
      </c>
      <c r="W36" s="220">
        <f t="shared" si="6"/>
        <v>502651211</v>
      </c>
      <c r="X36" s="220">
        <f t="shared" si="6"/>
        <v>409888680</v>
      </c>
      <c r="Y36" s="220">
        <f t="shared" si="6"/>
        <v>92762531</v>
      </c>
      <c r="Z36" s="221">
        <f>+IF(X36&lt;&gt;0,+(Y36/X36)*100,0)</f>
        <v>22.631152194786157</v>
      </c>
      <c r="AA36" s="239">
        <f>SUM(AA32:AA35)</f>
        <v>521452322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15304977</v>
      </c>
      <c r="D6" s="155"/>
      <c r="E6" s="59">
        <v>26217412</v>
      </c>
      <c r="F6" s="60">
        <v>-3131663</v>
      </c>
      <c r="G6" s="60">
        <v>189771420</v>
      </c>
      <c r="H6" s="60"/>
      <c r="I6" s="60"/>
      <c r="J6" s="60"/>
      <c r="K6" s="60">
        <v>3217499</v>
      </c>
      <c r="L6" s="60"/>
      <c r="M6" s="60">
        <v>18019567</v>
      </c>
      <c r="N6" s="60">
        <v>18019567</v>
      </c>
      <c r="O6" s="60">
        <v>-9319698</v>
      </c>
      <c r="P6" s="60">
        <v>-4795647</v>
      </c>
      <c r="Q6" s="60">
        <v>-28444282</v>
      </c>
      <c r="R6" s="60">
        <v>-28444282</v>
      </c>
      <c r="S6" s="60">
        <v>151873997</v>
      </c>
      <c r="T6" s="60">
        <v>133743128</v>
      </c>
      <c r="U6" s="60">
        <v>5251779</v>
      </c>
      <c r="V6" s="60">
        <v>5251779</v>
      </c>
      <c r="W6" s="60">
        <v>5251779</v>
      </c>
      <c r="X6" s="60">
        <v>-3131663</v>
      </c>
      <c r="Y6" s="60">
        <v>8383442</v>
      </c>
      <c r="Z6" s="140">
        <v>-267.7</v>
      </c>
      <c r="AA6" s="62">
        <v>-3131663</v>
      </c>
    </row>
    <row r="7" spans="1:27" ht="12.75">
      <c r="A7" s="249" t="s">
        <v>144</v>
      </c>
      <c r="B7" s="182"/>
      <c r="C7" s="155">
        <v>509232182</v>
      </c>
      <c r="D7" s="155"/>
      <c r="E7" s="59">
        <v>270000000</v>
      </c>
      <c r="F7" s="60">
        <v>521350989</v>
      </c>
      <c r="G7" s="60">
        <v>512033847</v>
      </c>
      <c r="H7" s="60">
        <v>692183469</v>
      </c>
      <c r="I7" s="60">
        <v>660574755</v>
      </c>
      <c r="J7" s="60">
        <v>660574755</v>
      </c>
      <c r="K7" s="60">
        <v>505996030</v>
      </c>
      <c r="L7" s="60">
        <v>501138272</v>
      </c>
      <c r="M7" s="60">
        <v>501138272</v>
      </c>
      <c r="N7" s="60">
        <v>501138272</v>
      </c>
      <c r="O7" s="60">
        <v>521350989</v>
      </c>
      <c r="P7" s="60">
        <v>498557505</v>
      </c>
      <c r="Q7" s="60">
        <v>488922968</v>
      </c>
      <c r="R7" s="60">
        <v>488922968</v>
      </c>
      <c r="S7" s="60">
        <v>488922968</v>
      </c>
      <c r="T7" s="60">
        <v>488922968</v>
      </c>
      <c r="U7" s="60">
        <v>505471835</v>
      </c>
      <c r="V7" s="60">
        <v>505471835</v>
      </c>
      <c r="W7" s="60">
        <v>505471835</v>
      </c>
      <c r="X7" s="60">
        <v>521350989</v>
      </c>
      <c r="Y7" s="60">
        <v>-15879154</v>
      </c>
      <c r="Z7" s="140">
        <v>-3.05</v>
      </c>
      <c r="AA7" s="62">
        <v>521350989</v>
      </c>
    </row>
    <row r="8" spans="1:27" ht="12.75">
      <c r="A8" s="249" t="s">
        <v>145</v>
      </c>
      <c r="B8" s="182"/>
      <c r="C8" s="155">
        <v>49600071</v>
      </c>
      <c r="D8" s="155"/>
      <c r="E8" s="59">
        <v>68021192</v>
      </c>
      <c r="F8" s="60">
        <v>-184162542</v>
      </c>
      <c r="G8" s="60">
        <v>99492300</v>
      </c>
      <c r="H8" s="60">
        <v>108642467</v>
      </c>
      <c r="I8" s="60">
        <v>68281492</v>
      </c>
      <c r="J8" s="60">
        <v>68281492</v>
      </c>
      <c r="K8" s="60">
        <v>76464812</v>
      </c>
      <c r="L8" s="60">
        <v>87009034</v>
      </c>
      <c r="M8" s="60">
        <v>117462883</v>
      </c>
      <c r="N8" s="60">
        <v>117462883</v>
      </c>
      <c r="O8" s="60">
        <v>130705509</v>
      </c>
      <c r="P8" s="60">
        <v>137377609</v>
      </c>
      <c r="Q8" s="60">
        <v>155677748</v>
      </c>
      <c r="R8" s="60">
        <v>155677748</v>
      </c>
      <c r="S8" s="60">
        <v>159080982</v>
      </c>
      <c r="T8" s="60">
        <v>175119511</v>
      </c>
      <c r="U8" s="60">
        <v>168602911</v>
      </c>
      <c r="V8" s="60">
        <v>168602911</v>
      </c>
      <c r="W8" s="60">
        <v>168602911</v>
      </c>
      <c r="X8" s="60">
        <v>-184162542</v>
      </c>
      <c r="Y8" s="60">
        <v>352765453</v>
      </c>
      <c r="Z8" s="140">
        <v>-191.55</v>
      </c>
      <c r="AA8" s="62">
        <v>-184162542</v>
      </c>
    </row>
    <row r="9" spans="1:27" ht="12.75">
      <c r="A9" s="249" t="s">
        <v>146</v>
      </c>
      <c r="B9" s="182"/>
      <c r="C9" s="155">
        <v>61725057</v>
      </c>
      <c r="D9" s="155"/>
      <c r="E9" s="59">
        <v>129934081</v>
      </c>
      <c r="F9" s="60">
        <v>64480616</v>
      </c>
      <c r="G9" s="60">
        <v>89462517</v>
      </c>
      <c r="H9" s="60">
        <v>89298602</v>
      </c>
      <c r="I9" s="60">
        <v>57970989</v>
      </c>
      <c r="J9" s="60">
        <v>57970989</v>
      </c>
      <c r="K9" s="60">
        <v>59743968</v>
      </c>
      <c r="L9" s="60">
        <v>66929053</v>
      </c>
      <c r="M9" s="60">
        <v>71773997</v>
      </c>
      <c r="N9" s="60">
        <v>71773997</v>
      </c>
      <c r="O9" s="60">
        <v>63092247</v>
      </c>
      <c r="P9" s="60">
        <v>65363890</v>
      </c>
      <c r="Q9" s="60">
        <v>68947545</v>
      </c>
      <c r="R9" s="60">
        <v>68947545</v>
      </c>
      <c r="S9" s="60">
        <v>74121707</v>
      </c>
      <c r="T9" s="60">
        <v>76848680</v>
      </c>
      <c r="U9" s="60">
        <v>96752118</v>
      </c>
      <c r="V9" s="60">
        <v>96752118</v>
      </c>
      <c r="W9" s="60">
        <v>96752118</v>
      </c>
      <c r="X9" s="60">
        <v>64480616</v>
      </c>
      <c r="Y9" s="60">
        <v>32271502</v>
      </c>
      <c r="Z9" s="140">
        <v>50.05</v>
      </c>
      <c r="AA9" s="62">
        <v>64480616</v>
      </c>
    </row>
    <row r="10" spans="1:27" ht="12.75">
      <c r="A10" s="249" t="s">
        <v>147</v>
      </c>
      <c r="B10" s="182"/>
      <c r="C10" s="155">
        <v>3840797</v>
      </c>
      <c r="D10" s="155"/>
      <c r="E10" s="59">
        <v>5166231</v>
      </c>
      <c r="F10" s="60">
        <v>3890995</v>
      </c>
      <c r="G10" s="159">
        <v>6062647</v>
      </c>
      <c r="H10" s="159">
        <v>6069628</v>
      </c>
      <c r="I10" s="159">
        <v>3861742</v>
      </c>
      <c r="J10" s="60">
        <v>3861742</v>
      </c>
      <c r="K10" s="159">
        <v>3868911</v>
      </c>
      <c r="L10" s="159">
        <v>3876175</v>
      </c>
      <c r="M10" s="60">
        <v>3876175</v>
      </c>
      <c r="N10" s="159">
        <v>3876175</v>
      </c>
      <c r="O10" s="159">
        <v>3890995</v>
      </c>
      <c r="P10" s="159">
        <v>3898554</v>
      </c>
      <c r="Q10" s="60">
        <v>3906213</v>
      </c>
      <c r="R10" s="159">
        <v>3906213</v>
      </c>
      <c r="S10" s="159">
        <v>3913975</v>
      </c>
      <c r="T10" s="60">
        <v>3921840</v>
      </c>
      <c r="U10" s="159">
        <v>3929810</v>
      </c>
      <c r="V10" s="159">
        <v>3929810</v>
      </c>
      <c r="W10" s="159">
        <v>3929810</v>
      </c>
      <c r="X10" s="60">
        <v>3890995</v>
      </c>
      <c r="Y10" s="159">
        <v>38815</v>
      </c>
      <c r="Z10" s="141">
        <v>1</v>
      </c>
      <c r="AA10" s="225">
        <v>3890995</v>
      </c>
    </row>
    <row r="11" spans="1:27" ht="12.75">
      <c r="A11" s="249" t="s">
        <v>148</v>
      </c>
      <c r="B11" s="182"/>
      <c r="C11" s="155">
        <v>9608220</v>
      </c>
      <c r="D11" s="155"/>
      <c r="E11" s="59">
        <v>9243837</v>
      </c>
      <c r="F11" s="60">
        <v>12292064</v>
      </c>
      <c r="G11" s="60">
        <v>12297829</v>
      </c>
      <c r="H11" s="60">
        <v>12386998</v>
      </c>
      <c r="I11" s="60">
        <v>10844858</v>
      </c>
      <c r="J11" s="60">
        <v>10844858</v>
      </c>
      <c r="K11" s="60">
        <v>10465404</v>
      </c>
      <c r="L11" s="60">
        <v>10298620</v>
      </c>
      <c r="M11" s="60">
        <v>11017131</v>
      </c>
      <c r="N11" s="60">
        <v>11017131</v>
      </c>
      <c r="O11" s="60">
        <v>12745575</v>
      </c>
      <c r="P11" s="60">
        <v>12285570</v>
      </c>
      <c r="Q11" s="60">
        <v>12252639</v>
      </c>
      <c r="R11" s="60">
        <v>12252639</v>
      </c>
      <c r="S11" s="60">
        <v>12769014</v>
      </c>
      <c r="T11" s="60">
        <v>13027590</v>
      </c>
      <c r="U11" s="60">
        <v>12098167</v>
      </c>
      <c r="V11" s="60">
        <v>12098167</v>
      </c>
      <c r="W11" s="60">
        <v>12098167</v>
      </c>
      <c r="X11" s="60">
        <v>12292064</v>
      </c>
      <c r="Y11" s="60">
        <v>-193897</v>
      </c>
      <c r="Z11" s="140">
        <v>-1.58</v>
      </c>
      <c r="AA11" s="62">
        <v>12292064</v>
      </c>
    </row>
    <row r="12" spans="1:27" ht="12.75">
      <c r="A12" s="250" t="s">
        <v>56</v>
      </c>
      <c r="B12" s="251"/>
      <c r="C12" s="168">
        <f aca="true" t="shared" si="0" ref="C12:Y12">SUM(C6:C11)</f>
        <v>649311304</v>
      </c>
      <c r="D12" s="168">
        <f>SUM(D6:D11)</f>
        <v>0</v>
      </c>
      <c r="E12" s="72">
        <f t="shared" si="0"/>
        <v>508582753</v>
      </c>
      <c r="F12" s="73">
        <f t="shared" si="0"/>
        <v>414720459</v>
      </c>
      <c r="G12" s="73">
        <f t="shared" si="0"/>
        <v>909120560</v>
      </c>
      <c r="H12" s="73">
        <f t="shared" si="0"/>
        <v>908581164</v>
      </c>
      <c r="I12" s="73">
        <f t="shared" si="0"/>
        <v>801533836</v>
      </c>
      <c r="J12" s="73">
        <f t="shared" si="0"/>
        <v>801533836</v>
      </c>
      <c r="K12" s="73">
        <f t="shared" si="0"/>
        <v>659756624</v>
      </c>
      <c r="L12" s="73">
        <f t="shared" si="0"/>
        <v>669251154</v>
      </c>
      <c r="M12" s="73">
        <f t="shared" si="0"/>
        <v>723288025</v>
      </c>
      <c r="N12" s="73">
        <f t="shared" si="0"/>
        <v>723288025</v>
      </c>
      <c r="O12" s="73">
        <f t="shared" si="0"/>
        <v>722465617</v>
      </c>
      <c r="P12" s="73">
        <f t="shared" si="0"/>
        <v>712687481</v>
      </c>
      <c r="Q12" s="73">
        <f t="shared" si="0"/>
        <v>701262831</v>
      </c>
      <c r="R12" s="73">
        <f t="shared" si="0"/>
        <v>701262831</v>
      </c>
      <c r="S12" s="73">
        <f t="shared" si="0"/>
        <v>890682643</v>
      </c>
      <c r="T12" s="73">
        <f t="shared" si="0"/>
        <v>891583717</v>
      </c>
      <c r="U12" s="73">
        <f t="shared" si="0"/>
        <v>792106620</v>
      </c>
      <c r="V12" s="73">
        <f t="shared" si="0"/>
        <v>792106620</v>
      </c>
      <c r="W12" s="73">
        <f t="shared" si="0"/>
        <v>792106620</v>
      </c>
      <c r="X12" s="73">
        <f t="shared" si="0"/>
        <v>414720459</v>
      </c>
      <c r="Y12" s="73">
        <f t="shared" si="0"/>
        <v>377386161</v>
      </c>
      <c r="Z12" s="170">
        <f>+IF(X12&lt;&gt;0,+(Y12/X12)*100,0)</f>
        <v>90.99771974355382</v>
      </c>
      <c r="AA12" s="74">
        <f>SUM(AA6:AA11)</f>
        <v>414720459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595867</v>
      </c>
      <c r="D15" s="155"/>
      <c r="E15" s="59">
        <v>6056596</v>
      </c>
      <c r="F15" s="60">
        <v>595867</v>
      </c>
      <c r="G15" s="60">
        <v>996896</v>
      </c>
      <c r="H15" s="60">
        <v>996896</v>
      </c>
      <c r="I15" s="60">
        <v>595867</v>
      </c>
      <c r="J15" s="60">
        <v>595867</v>
      </c>
      <c r="K15" s="60">
        <v>595867</v>
      </c>
      <c r="L15" s="60">
        <v>595867</v>
      </c>
      <c r="M15" s="60">
        <v>595867</v>
      </c>
      <c r="N15" s="60">
        <v>595867</v>
      </c>
      <c r="O15" s="60">
        <v>595867</v>
      </c>
      <c r="P15" s="60">
        <v>595867</v>
      </c>
      <c r="Q15" s="60">
        <v>595867</v>
      </c>
      <c r="R15" s="60">
        <v>595867</v>
      </c>
      <c r="S15" s="60">
        <v>595867</v>
      </c>
      <c r="T15" s="60">
        <v>595867</v>
      </c>
      <c r="U15" s="60">
        <v>595867</v>
      </c>
      <c r="V15" s="60">
        <v>595867</v>
      </c>
      <c r="W15" s="60">
        <v>595867</v>
      </c>
      <c r="X15" s="60">
        <v>595867</v>
      </c>
      <c r="Y15" s="60"/>
      <c r="Z15" s="140"/>
      <c r="AA15" s="62">
        <v>595867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2733845</v>
      </c>
      <c r="D17" s="155"/>
      <c r="E17" s="59">
        <v>2609444</v>
      </c>
      <c r="F17" s="60">
        <v>2733845</v>
      </c>
      <c r="G17" s="60">
        <v>2822978</v>
      </c>
      <c r="H17" s="60">
        <v>2822978</v>
      </c>
      <c r="I17" s="60">
        <v>2733845</v>
      </c>
      <c r="J17" s="60">
        <v>2733845</v>
      </c>
      <c r="K17" s="60">
        <v>2733845</v>
      </c>
      <c r="L17" s="60">
        <v>2733845</v>
      </c>
      <c r="M17" s="60">
        <v>2733845</v>
      </c>
      <c r="N17" s="60">
        <v>2733845</v>
      </c>
      <c r="O17" s="60">
        <v>2733845</v>
      </c>
      <c r="P17" s="60">
        <v>2733845</v>
      </c>
      <c r="Q17" s="60">
        <v>2733845</v>
      </c>
      <c r="R17" s="60">
        <v>2733845</v>
      </c>
      <c r="S17" s="60">
        <v>2733845</v>
      </c>
      <c r="T17" s="60">
        <v>2733845</v>
      </c>
      <c r="U17" s="60">
        <v>2733845</v>
      </c>
      <c r="V17" s="60">
        <v>2733845</v>
      </c>
      <c r="W17" s="60">
        <v>2733845</v>
      </c>
      <c r="X17" s="60">
        <v>2733845</v>
      </c>
      <c r="Y17" s="60"/>
      <c r="Z17" s="140"/>
      <c r="AA17" s="62">
        <v>2733845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1636438832</v>
      </c>
      <c r="D19" s="155"/>
      <c r="E19" s="59">
        <v>2204136405</v>
      </c>
      <c r="F19" s="60">
        <v>1140240421</v>
      </c>
      <c r="G19" s="60">
        <v>1479425898</v>
      </c>
      <c r="H19" s="60">
        <v>1490976032</v>
      </c>
      <c r="I19" s="60">
        <v>1775804167</v>
      </c>
      <c r="J19" s="60">
        <v>1775804167</v>
      </c>
      <c r="K19" s="60">
        <v>1805479117</v>
      </c>
      <c r="L19" s="60">
        <v>1830282984</v>
      </c>
      <c r="M19" s="60">
        <v>1888614147</v>
      </c>
      <c r="N19" s="60">
        <v>1888614147</v>
      </c>
      <c r="O19" s="60">
        <v>1897411257</v>
      </c>
      <c r="P19" s="60">
        <v>1921262409</v>
      </c>
      <c r="Q19" s="60">
        <v>1957859737</v>
      </c>
      <c r="R19" s="60">
        <v>1957859737</v>
      </c>
      <c r="S19" s="60">
        <v>1998232764</v>
      </c>
      <c r="T19" s="60">
        <v>2024257627</v>
      </c>
      <c r="U19" s="60">
        <v>2157989825</v>
      </c>
      <c r="V19" s="60">
        <v>2157989825</v>
      </c>
      <c r="W19" s="60">
        <v>2157989825</v>
      </c>
      <c r="X19" s="60">
        <v>1140240421</v>
      </c>
      <c r="Y19" s="60">
        <v>1017749404</v>
      </c>
      <c r="Z19" s="140">
        <v>89.26</v>
      </c>
      <c r="AA19" s="62">
        <v>1140240421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2227206</v>
      </c>
      <c r="D22" s="155"/>
      <c r="E22" s="59">
        <v>2677080</v>
      </c>
      <c r="F22" s="60"/>
      <c r="G22" s="60">
        <v>1649824</v>
      </c>
      <c r="H22" s="60">
        <v>1649824</v>
      </c>
      <c r="I22" s="60">
        <v>2227206</v>
      </c>
      <c r="J22" s="60">
        <v>2227206</v>
      </c>
      <c r="K22" s="60">
        <v>2227206</v>
      </c>
      <c r="L22" s="60">
        <v>2227206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5736342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1647732092</v>
      </c>
      <c r="D24" s="168">
        <f>SUM(D15:D23)</f>
        <v>0</v>
      </c>
      <c r="E24" s="76">
        <f t="shared" si="1"/>
        <v>2215479525</v>
      </c>
      <c r="F24" s="77">
        <f t="shared" si="1"/>
        <v>1143570133</v>
      </c>
      <c r="G24" s="77">
        <f t="shared" si="1"/>
        <v>1484895596</v>
      </c>
      <c r="H24" s="77">
        <f t="shared" si="1"/>
        <v>1496445730</v>
      </c>
      <c r="I24" s="77">
        <f t="shared" si="1"/>
        <v>1781361085</v>
      </c>
      <c r="J24" s="77">
        <f t="shared" si="1"/>
        <v>1781361085</v>
      </c>
      <c r="K24" s="77">
        <f t="shared" si="1"/>
        <v>1811036035</v>
      </c>
      <c r="L24" s="77">
        <f t="shared" si="1"/>
        <v>1835839902</v>
      </c>
      <c r="M24" s="77">
        <f t="shared" si="1"/>
        <v>1891943859</v>
      </c>
      <c r="N24" s="77">
        <f t="shared" si="1"/>
        <v>1891943859</v>
      </c>
      <c r="O24" s="77">
        <f t="shared" si="1"/>
        <v>1900740969</v>
      </c>
      <c r="P24" s="77">
        <f t="shared" si="1"/>
        <v>1924592121</v>
      </c>
      <c r="Q24" s="77">
        <f t="shared" si="1"/>
        <v>1961189449</v>
      </c>
      <c r="R24" s="77">
        <f t="shared" si="1"/>
        <v>1961189449</v>
      </c>
      <c r="S24" s="77">
        <f t="shared" si="1"/>
        <v>2001562476</v>
      </c>
      <c r="T24" s="77">
        <f t="shared" si="1"/>
        <v>2027587339</v>
      </c>
      <c r="U24" s="77">
        <f t="shared" si="1"/>
        <v>2161319537</v>
      </c>
      <c r="V24" s="77">
        <f t="shared" si="1"/>
        <v>2161319537</v>
      </c>
      <c r="W24" s="77">
        <f t="shared" si="1"/>
        <v>2161319537</v>
      </c>
      <c r="X24" s="77">
        <f t="shared" si="1"/>
        <v>1143570133</v>
      </c>
      <c r="Y24" s="77">
        <f t="shared" si="1"/>
        <v>1017749404</v>
      </c>
      <c r="Z24" s="212">
        <f>+IF(X24&lt;&gt;0,+(Y24/X24)*100,0)</f>
        <v>88.9975502709286</v>
      </c>
      <c r="AA24" s="79">
        <f>SUM(AA15:AA23)</f>
        <v>1143570133</v>
      </c>
    </row>
    <row r="25" spans="1:27" ht="12.75">
      <c r="A25" s="250" t="s">
        <v>159</v>
      </c>
      <c r="B25" s="251"/>
      <c r="C25" s="168">
        <f aca="true" t="shared" si="2" ref="C25:Y25">+C12+C24</f>
        <v>2297043396</v>
      </c>
      <c r="D25" s="168">
        <f>+D12+D24</f>
        <v>0</v>
      </c>
      <c r="E25" s="72">
        <f t="shared" si="2"/>
        <v>2724062278</v>
      </c>
      <c r="F25" s="73">
        <f t="shared" si="2"/>
        <v>1558290592</v>
      </c>
      <c r="G25" s="73">
        <f t="shared" si="2"/>
        <v>2394016156</v>
      </c>
      <c r="H25" s="73">
        <f t="shared" si="2"/>
        <v>2405026894</v>
      </c>
      <c r="I25" s="73">
        <f t="shared" si="2"/>
        <v>2582894921</v>
      </c>
      <c r="J25" s="73">
        <f t="shared" si="2"/>
        <v>2582894921</v>
      </c>
      <c r="K25" s="73">
        <f t="shared" si="2"/>
        <v>2470792659</v>
      </c>
      <c r="L25" s="73">
        <f t="shared" si="2"/>
        <v>2505091056</v>
      </c>
      <c r="M25" s="73">
        <f t="shared" si="2"/>
        <v>2615231884</v>
      </c>
      <c r="N25" s="73">
        <f t="shared" si="2"/>
        <v>2615231884</v>
      </c>
      <c r="O25" s="73">
        <f t="shared" si="2"/>
        <v>2623206586</v>
      </c>
      <c r="P25" s="73">
        <f t="shared" si="2"/>
        <v>2637279602</v>
      </c>
      <c r="Q25" s="73">
        <f t="shared" si="2"/>
        <v>2662452280</v>
      </c>
      <c r="R25" s="73">
        <f t="shared" si="2"/>
        <v>2662452280</v>
      </c>
      <c r="S25" s="73">
        <f t="shared" si="2"/>
        <v>2892245119</v>
      </c>
      <c r="T25" s="73">
        <f t="shared" si="2"/>
        <v>2919171056</v>
      </c>
      <c r="U25" s="73">
        <f t="shared" si="2"/>
        <v>2953426157</v>
      </c>
      <c r="V25" s="73">
        <f t="shared" si="2"/>
        <v>2953426157</v>
      </c>
      <c r="W25" s="73">
        <f t="shared" si="2"/>
        <v>2953426157</v>
      </c>
      <c r="X25" s="73">
        <f t="shared" si="2"/>
        <v>1558290592</v>
      </c>
      <c r="Y25" s="73">
        <f t="shared" si="2"/>
        <v>1395135565</v>
      </c>
      <c r="Z25" s="170">
        <f>+IF(X25&lt;&gt;0,+(Y25/X25)*100,0)</f>
        <v>89.52987152475859</v>
      </c>
      <c r="AA25" s="74">
        <f>+AA12+AA24</f>
        <v>1558290592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20065499</v>
      </c>
      <c r="D31" s="155"/>
      <c r="E31" s="59">
        <v>21324614</v>
      </c>
      <c r="F31" s="60">
        <v>-20137032</v>
      </c>
      <c r="G31" s="60">
        <v>20041631</v>
      </c>
      <c r="H31" s="60">
        <v>20048089</v>
      </c>
      <c r="I31" s="60">
        <v>20075110</v>
      </c>
      <c r="J31" s="60">
        <v>20075110</v>
      </c>
      <c r="K31" s="60">
        <v>20109747</v>
      </c>
      <c r="L31" s="60">
        <v>20111806</v>
      </c>
      <c r="M31" s="60">
        <v>20111806</v>
      </c>
      <c r="N31" s="60">
        <v>20111806</v>
      </c>
      <c r="O31" s="60">
        <v>20137032</v>
      </c>
      <c r="P31" s="60">
        <v>20127387</v>
      </c>
      <c r="Q31" s="60">
        <v>20126748</v>
      </c>
      <c r="R31" s="60">
        <v>20126748</v>
      </c>
      <c r="S31" s="60">
        <v>20189833</v>
      </c>
      <c r="T31" s="60">
        <v>20195328</v>
      </c>
      <c r="U31" s="60">
        <v>20286493</v>
      </c>
      <c r="V31" s="60">
        <v>20286493</v>
      </c>
      <c r="W31" s="60">
        <v>20286493</v>
      </c>
      <c r="X31" s="60">
        <v>-20137032</v>
      </c>
      <c r="Y31" s="60">
        <v>40423525</v>
      </c>
      <c r="Z31" s="140">
        <v>-200.74</v>
      </c>
      <c r="AA31" s="62">
        <v>-20137032</v>
      </c>
    </row>
    <row r="32" spans="1:27" ht="12.75">
      <c r="A32" s="249" t="s">
        <v>164</v>
      </c>
      <c r="B32" s="182"/>
      <c r="C32" s="155">
        <v>218089557</v>
      </c>
      <c r="D32" s="155"/>
      <c r="E32" s="59">
        <v>131634665</v>
      </c>
      <c r="F32" s="60">
        <v>-424016064</v>
      </c>
      <c r="G32" s="60">
        <v>529166236</v>
      </c>
      <c r="H32" s="60">
        <v>539635938</v>
      </c>
      <c r="I32" s="60">
        <v>275130181</v>
      </c>
      <c r="J32" s="60">
        <v>275130181</v>
      </c>
      <c r="K32" s="60">
        <v>323137656</v>
      </c>
      <c r="L32" s="60">
        <v>347171587</v>
      </c>
      <c r="M32" s="60">
        <v>421904818</v>
      </c>
      <c r="N32" s="60">
        <v>421904818</v>
      </c>
      <c r="O32" s="60">
        <v>407646353</v>
      </c>
      <c r="P32" s="60">
        <v>426928823</v>
      </c>
      <c r="Q32" s="60">
        <v>449479885</v>
      </c>
      <c r="R32" s="60">
        <v>449479885</v>
      </c>
      <c r="S32" s="60">
        <v>606878144</v>
      </c>
      <c r="T32" s="60">
        <v>634466951</v>
      </c>
      <c r="U32" s="60">
        <v>737863393</v>
      </c>
      <c r="V32" s="60">
        <v>737863393</v>
      </c>
      <c r="W32" s="60">
        <v>737863393</v>
      </c>
      <c r="X32" s="60">
        <v>-424016064</v>
      </c>
      <c r="Y32" s="60">
        <v>1161879457</v>
      </c>
      <c r="Z32" s="140">
        <v>-274.02</v>
      </c>
      <c r="AA32" s="62">
        <v>-424016064</v>
      </c>
    </row>
    <row r="33" spans="1:27" ht="12.75">
      <c r="A33" s="249" t="s">
        <v>165</v>
      </c>
      <c r="B33" s="182"/>
      <c r="C33" s="155">
        <v>3896266</v>
      </c>
      <c r="D33" s="155"/>
      <c r="E33" s="59">
        <v>3030146</v>
      </c>
      <c r="F33" s="60">
        <v>-3896266</v>
      </c>
      <c r="G33" s="60">
        <v>3079157</v>
      </c>
      <c r="H33" s="60">
        <v>3079157</v>
      </c>
      <c r="I33" s="60">
        <v>3896266</v>
      </c>
      <c r="J33" s="60">
        <v>3896266</v>
      </c>
      <c r="K33" s="60">
        <v>3896266</v>
      </c>
      <c r="L33" s="60">
        <v>3896266</v>
      </c>
      <c r="M33" s="60">
        <v>3896266</v>
      </c>
      <c r="N33" s="60">
        <v>3896266</v>
      </c>
      <c r="O33" s="60">
        <v>3896266</v>
      </c>
      <c r="P33" s="60">
        <v>3896266</v>
      </c>
      <c r="Q33" s="60">
        <v>3896266</v>
      </c>
      <c r="R33" s="60">
        <v>3896266</v>
      </c>
      <c r="S33" s="60">
        <v>3896266</v>
      </c>
      <c r="T33" s="60">
        <v>3896266</v>
      </c>
      <c r="U33" s="60">
        <v>3896266</v>
      </c>
      <c r="V33" s="60">
        <v>3896266</v>
      </c>
      <c r="W33" s="60">
        <v>3896266</v>
      </c>
      <c r="X33" s="60">
        <v>-3896266</v>
      </c>
      <c r="Y33" s="60">
        <v>7792532</v>
      </c>
      <c r="Z33" s="140">
        <v>-200</v>
      </c>
      <c r="AA33" s="62">
        <v>-3896266</v>
      </c>
    </row>
    <row r="34" spans="1:27" ht="12.75">
      <c r="A34" s="250" t="s">
        <v>58</v>
      </c>
      <c r="B34" s="251"/>
      <c r="C34" s="168">
        <f aca="true" t="shared" si="3" ref="C34:Y34">SUM(C29:C33)</f>
        <v>242051322</v>
      </c>
      <c r="D34" s="168">
        <f>SUM(D29:D33)</f>
        <v>0</v>
      </c>
      <c r="E34" s="72">
        <f t="shared" si="3"/>
        <v>155989425</v>
      </c>
      <c r="F34" s="73">
        <f t="shared" si="3"/>
        <v>-448049362</v>
      </c>
      <c r="G34" s="73">
        <f t="shared" si="3"/>
        <v>552287024</v>
      </c>
      <c r="H34" s="73">
        <f t="shared" si="3"/>
        <v>562763184</v>
      </c>
      <c r="I34" s="73">
        <f t="shared" si="3"/>
        <v>299101557</v>
      </c>
      <c r="J34" s="73">
        <f t="shared" si="3"/>
        <v>299101557</v>
      </c>
      <c r="K34" s="73">
        <f t="shared" si="3"/>
        <v>347143669</v>
      </c>
      <c r="L34" s="73">
        <f t="shared" si="3"/>
        <v>371179659</v>
      </c>
      <c r="M34" s="73">
        <f t="shared" si="3"/>
        <v>445912890</v>
      </c>
      <c r="N34" s="73">
        <f t="shared" si="3"/>
        <v>445912890</v>
      </c>
      <c r="O34" s="73">
        <f t="shared" si="3"/>
        <v>431679651</v>
      </c>
      <c r="P34" s="73">
        <f t="shared" si="3"/>
        <v>450952476</v>
      </c>
      <c r="Q34" s="73">
        <f t="shared" si="3"/>
        <v>473502899</v>
      </c>
      <c r="R34" s="73">
        <f t="shared" si="3"/>
        <v>473502899</v>
      </c>
      <c r="S34" s="73">
        <f t="shared" si="3"/>
        <v>630964243</v>
      </c>
      <c r="T34" s="73">
        <f t="shared" si="3"/>
        <v>658558545</v>
      </c>
      <c r="U34" s="73">
        <f t="shared" si="3"/>
        <v>762046152</v>
      </c>
      <c r="V34" s="73">
        <f t="shared" si="3"/>
        <v>762046152</v>
      </c>
      <c r="W34" s="73">
        <f t="shared" si="3"/>
        <v>762046152</v>
      </c>
      <c r="X34" s="73">
        <f t="shared" si="3"/>
        <v>-448049362</v>
      </c>
      <c r="Y34" s="73">
        <f t="shared" si="3"/>
        <v>1210095514</v>
      </c>
      <c r="Z34" s="170">
        <f>+IF(X34&lt;&gt;0,+(Y34/X34)*100,0)</f>
        <v>-270.0808474759083</v>
      </c>
      <c r="AA34" s="74">
        <f>SUM(AA29:AA33)</f>
        <v>-448049362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90623745</v>
      </c>
      <c r="D38" s="155"/>
      <c r="E38" s="59">
        <v>88631730</v>
      </c>
      <c r="F38" s="60">
        <v>-90623745</v>
      </c>
      <c r="G38" s="60">
        <v>71532253</v>
      </c>
      <c r="H38" s="60">
        <v>71532253</v>
      </c>
      <c r="I38" s="60">
        <v>90623745</v>
      </c>
      <c r="J38" s="60">
        <v>90623745</v>
      </c>
      <c r="K38" s="60">
        <v>90623745</v>
      </c>
      <c r="L38" s="60">
        <v>90623745</v>
      </c>
      <c r="M38" s="60">
        <v>90623745</v>
      </c>
      <c r="N38" s="60">
        <v>90623745</v>
      </c>
      <c r="O38" s="60">
        <v>90623745</v>
      </c>
      <c r="P38" s="60">
        <v>90623745</v>
      </c>
      <c r="Q38" s="60">
        <v>90623745</v>
      </c>
      <c r="R38" s="60">
        <v>90623745</v>
      </c>
      <c r="S38" s="60">
        <v>90623745</v>
      </c>
      <c r="T38" s="60">
        <v>90623745</v>
      </c>
      <c r="U38" s="60">
        <v>90623745</v>
      </c>
      <c r="V38" s="60">
        <v>90623745</v>
      </c>
      <c r="W38" s="60">
        <v>90623745</v>
      </c>
      <c r="X38" s="60">
        <v>-90623745</v>
      </c>
      <c r="Y38" s="60">
        <v>181247490</v>
      </c>
      <c r="Z38" s="140">
        <v>-200</v>
      </c>
      <c r="AA38" s="62">
        <v>-90623745</v>
      </c>
    </row>
    <row r="39" spans="1:27" ht="12.75">
      <c r="A39" s="250" t="s">
        <v>59</v>
      </c>
      <c r="B39" s="253"/>
      <c r="C39" s="168">
        <f aca="true" t="shared" si="4" ref="C39:Y39">SUM(C37:C38)</f>
        <v>90623745</v>
      </c>
      <c r="D39" s="168">
        <f>SUM(D37:D38)</f>
        <v>0</v>
      </c>
      <c r="E39" s="76">
        <f t="shared" si="4"/>
        <v>88631730</v>
      </c>
      <c r="F39" s="77">
        <f t="shared" si="4"/>
        <v>-90623745</v>
      </c>
      <c r="G39" s="77">
        <f t="shared" si="4"/>
        <v>71532253</v>
      </c>
      <c r="H39" s="77">
        <f t="shared" si="4"/>
        <v>71532253</v>
      </c>
      <c r="I39" s="77">
        <f t="shared" si="4"/>
        <v>90623745</v>
      </c>
      <c r="J39" s="77">
        <f t="shared" si="4"/>
        <v>90623745</v>
      </c>
      <c r="K39" s="77">
        <f t="shared" si="4"/>
        <v>90623745</v>
      </c>
      <c r="L39" s="77">
        <f t="shared" si="4"/>
        <v>90623745</v>
      </c>
      <c r="M39" s="77">
        <f t="shared" si="4"/>
        <v>90623745</v>
      </c>
      <c r="N39" s="77">
        <f t="shared" si="4"/>
        <v>90623745</v>
      </c>
      <c r="O39" s="77">
        <f t="shared" si="4"/>
        <v>90623745</v>
      </c>
      <c r="P39" s="77">
        <f t="shared" si="4"/>
        <v>90623745</v>
      </c>
      <c r="Q39" s="77">
        <f t="shared" si="4"/>
        <v>90623745</v>
      </c>
      <c r="R39" s="77">
        <f t="shared" si="4"/>
        <v>90623745</v>
      </c>
      <c r="S39" s="77">
        <f t="shared" si="4"/>
        <v>90623745</v>
      </c>
      <c r="T39" s="77">
        <f t="shared" si="4"/>
        <v>90623745</v>
      </c>
      <c r="U39" s="77">
        <f t="shared" si="4"/>
        <v>90623745</v>
      </c>
      <c r="V39" s="77">
        <f t="shared" si="4"/>
        <v>90623745</v>
      </c>
      <c r="W39" s="77">
        <f t="shared" si="4"/>
        <v>90623745</v>
      </c>
      <c r="X39" s="77">
        <f t="shared" si="4"/>
        <v>-90623745</v>
      </c>
      <c r="Y39" s="77">
        <f t="shared" si="4"/>
        <v>181247490</v>
      </c>
      <c r="Z39" s="212">
        <f>+IF(X39&lt;&gt;0,+(Y39/X39)*100,0)</f>
        <v>-200</v>
      </c>
      <c r="AA39" s="79">
        <f>SUM(AA37:AA38)</f>
        <v>-90623745</v>
      </c>
    </row>
    <row r="40" spans="1:27" ht="12.75">
      <c r="A40" s="250" t="s">
        <v>167</v>
      </c>
      <c r="B40" s="251"/>
      <c r="C40" s="168">
        <f aca="true" t="shared" si="5" ref="C40:Y40">+C34+C39</f>
        <v>332675067</v>
      </c>
      <c r="D40" s="168">
        <f>+D34+D39</f>
        <v>0</v>
      </c>
      <c r="E40" s="72">
        <f t="shared" si="5"/>
        <v>244621155</v>
      </c>
      <c r="F40" s="73">
        <f t="shared" si="5"/>
        <v>-538673107</v>
      </c>
      <c r="G40" s="73">
        <f t="shared" si="5"/>
        <v>623819277</v>
      </c>
      <c r="H40" s="73">
        <f t="shared" si="5"/>
        <v>634295437</v>
      </c>
      <c r="I40" s="73">
        <f t="shared" si="5"/>
        <v>389725302</v>
      </c>
      <c r="J40" s="73">
        <f t="shared" si="5"/>
        <v>389725302</v>
      </c>
      <c r="K40" s="73">
        <f t="shared" si="5"/>
        <v>437767414</v>
      </c>
      <c r="L40" s="73">
        <f t="shared" si="5"/>
        <v>461803404</v>
      </c>
      <c r="M40" s="73">
        <f t="shared" si="5"/>
        <v>536536635</v>
      </c>
      <c r="N40" s="73">
        <f t="shared" si="5"/>
        <v>536536635</v>
      </c>
      <c r="O40" s="73">
        <f t="shared" si="5"/>
        <v>522303396</v>
      </c>
      <c r="P40" s="73">
        <f t="shared" si="5"/>
        <v>541576221</v>
      </c>
      <c r="Q40" s="73">
        <f t="shared" si="5"/>
        <v>564126644</v>
      </c>
      <c r="R40" s="73">
        <f t="shared" si="5"/>
        <v>564126644</v>
      </c>
      <c r="S40" s="73">
        <f t="shared" si="5"/>
        <v>721587988</v>
      </c>
      <c r="T40" s="73">
        <f t="shared" si="5"/>
        <v>749182290</v>
      </c>
      <c r="U40" s="73">
        <f t="shared" si="5"/>
        <v>852669897</v>
      </c>
      <c r="V40" s="73">
        <f t="shared" si="5"/>
        <v>852669897</v>
      </c>
      <c r="W40" s="73">
        <f t="shared" si="5"/>
        <v>852669897</v>
      </c>
      <c r="X40" s="73">
        <f t="shared" si="5"/>
        <v>-538673107</v>
      </c>
      <c r="Y40" s="73">
        <f t="shared" si="5"/>
        <v>1391343004</v>
      </c>
      <c r="Z40" s="170">
        <f>+IF(X40&lt;&gt;0,+(Y40/X40)*100,0)</f>
        <v>-258.2907863636861</v>
      </c>
      <c r="AA40" s="74">
        <f>+AA34+AA39</f>
        <v>-538673107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1964368329</v>
      </c>
      <c r="D42" s="257">
        <f>+D25-D40</f>
        <v>0</v>
      </c>
      <c r="E42" s="258">
        <f t="shared" si="6"/>
        <v>2479441123</v>
      </c>
      <c r="F42" s="259">
        <f t="shared" si="6"/>
        <v>2096963699</v>
      </c>
      <c r="G42" s="259">
        <f t="shared" si="6"/>
        <v>1770196879</v>
      </c>
      <c r="H42" s="259">
        <f t="shared" si="6"/>
        <v>1770731457</v>
      </c>
      <c r="I42" s="259">
        <f t="shared" si="6"/>
        <v>2193169619</v>
      </c>
      <c r="J42" s="259">
        <f t="shared" si="6"/>
        <v>2193169619</v>
      </c>
      <c r="K42" s="259">
        <f t="shared" si="6"/>
        <v>2033025245</v>
      </c>
      <c r="L42" s="259">
        <f t="shared" si="6"/>
        <v>2043287652</v>
      </c>
      <c r="M42" s="259">
        <f t="shared" si="6"/>
        <v>2078695249</v>
      </c>
      <c r="N42" s="259">
        <f t="shared" si="6"/>
        <v>2078695249</v>
      </c>
      <c r="O42" s="259">
        <f t="shared" si="6"/>
        <v>2100903190</v>
      </c>
      <c r="P42" s="259">
        <f t="shared" si="6"/>
        <v>2095703381</v>
      </c>
      <c r="Q42" s="259">
        <f t="shared" si="6"/>
        <v>2098325636</v>
      </c>
      <c r="R42" s="259">
        <f t="shared" si="6"/>
        <v>2098325636</v>
      </c>
      <c r="S42" s="259">
        <f t="shared" si="6"/>
        <v>2170657131</v>
      </c>
      <c r="T42" s="259">
        <f t="shared" si="6"/>
        <v>2169988766</v>
      </c>
      <c r="U42" s="259">
        <f t="shared" si="6"/>
        <v>2100756260</v>
      </c>
      <c r="V42" s="259">
        <f t="shared" si="6"/>
        <v>2100756260</v>
      </c>
      <c r="W42" s="259">
        <f t="shared" si="6"/>
        <v>2100756260</v>
      </c>
      <c r="X42" s="259">
        <f t="shared" si="6"/>
        <v>2096963699</v>
      </c>
      <c r="Y42" s="259">
        <f t="shared" si="6"/>
        <v>3792561</v>
      </c>
      <c r="Z42" s="260">
        <f>+IF(X42&lt;&gt;0,+(Y42/X42)*100,0)</f>
        <v>0.18085964014582592</v>
      </c>
      <c r="AA42" s="261">
        <f>+AA25-AA40</f>
        <v>2096963699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1964368329</v>
      </c>
      <c r="D45" s="155"/>
      <c r="E45" s="59">
        <v>926674637</v>
      </c>
      <c r="F45" s="60">
        <v>320316184</v>
      </c>
      <c r="G45" s="60">
        <v>1770196879</v>
      </c>
      <c r="H45" s="60">
        <v>1770731457</v>
      </c>
      <c r="I45" s="60">
        <v>2193169619</v>
      </c>
      <c r="J45" s="60">
        <v>2193169619</v>
      </c>
      <c r="K45" s="60">
        <v>2033025245</v>
      </c>
      <c r="L45" s="60">
        <v>2043287652</v>
      </c>
      <c r="M45" s="60">
        <v>302047734</v>
      </c>
      <c r="N45" s="60">
        <v>302047734</v>
      </c>
      <c r="O45" s="60">
        <v>324255675</v>
      </c>
      <c r="P45" s="60">
        <v>319055866</v>
      </c>
      <c r="Q45" s="60">
        <v>321678121</v>
      </c>
      <c r="R45" s="60">
        <v>321678121</v>
      </c>
      <c r="S45" s="60">
        <v>394009616</v>
      </c>
      <c r="T45" s="60">
        <v>393341251</v>
      </c>
      <c r="U45" s="60">
        <v>324108745</v>
      </c>
      <c r="V45" s="60">
        <v>324108745</v>
      </c>
      <c r="W45" s="60">
        <v>324108745</v>
      </c>
      <c r="X45" s="60">
        <v>320316184</v>
      </c>
      <c r="Y45" s="60">
        <v>3792561</v>
      </c>
      <c r="Z45" s="139">
        <v>1.18</v>
      </c>
      <c r="AA45" s="62">
        <v>320316184</v>
      </c>
    </row>
    <row r="46" spans="1:27" ht="12.75">
      <c r="A46" s="249" t="s">
        <v>171</v>
      </c>
      <c r="B46" s="182"/>
      <c r="C46" s="155"/>
      <c r="D46" s="155"/>
      <c r="E46" s="59">
        <v>1552766486</v>
      </c>
      <c r="F46" s="60">
        <v>1776647515</v>
      </c>
      <c r="G46" s="60"/>
      <c r="H46" s="60"/>
      <c r="I46" s="60"/>
      <c r="J46" s="60"/>
      <c r="K46" s="60"/>
      <c r="L46" s="60"/>
      <c r="M46" s="60">
        <v>1776647515</v>
      </c>
      <c r="N46" s="60">
        <v>1776647515</v>
      </c>
      <c r="O46" s="60">
        <v>1776647515</v>
      </c>
      <c r="P46" s="60">
        <v>1776647515</v>
      </c>
      <c r="Q46" s="60">
        <v>1776647515</v>
      </c>
      <c r="R46" s="60">
        <v>1776647515</v>
      </c>
      <c r="S46" s="60">
        <v>1776647515</v>
      </c>
      <c r="T46" s="60">
        <v>1776647515</v>
      </c>
      <c r="U46" s="60">
        <v>1776647515</v>
      </c>
      <c r="V46" s="60">
        <v>1776647515</v>
      </c>
      <c r="W46" s="60">
        <v>1776647515</v>
      </c>
      <c r="X46" s="60">
        <v>1776647515</v>
      </c>
      <c r="Y46" s="60"/>
      <c r="Z46" s="139"/>
      <c r="AA46" s="62">
        <v>1776647515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1964368329</v>
      </c>
      <c r="D48" s="217">
        <f>SUM(D45:D47)</f>
        <v>0</v>
      </c>
      <c r="E48" s="264">
        <f t="shared" si="7"/>
        <v>2479441123</v>
      </c>
      <c r="F48" s="219">
        <f t="shared" si="7"/>
        <v>2096963699</v>
      </c>
      <c r="G48" s="219">
        <f t="shared" si="7"/>
        <v>1770196879</v>
      </c>
      <c r="H48" s="219">
        <f t="shared" si="7"/>
        <v>1770731457</v>
      </c>
      <c r="I48" s="219">
        <f t="shared" si="7"/>
        <v>2193169619</v>
      </c>
      <c r="J48" s="219">
        <f t="shared" si="7"/>
        <v>2193169619</v>
      </c>
      <c r="K48" s="219">
        <f t="shared" si="7"/>
        <v>2033025245</v>
      </c>
      <c r="L48" s="219">
        <f t="shared" si="7"/>
        <v>2043287652</v>
      </c>
      <c r="M48" s="219">
        <f t="shared" si="7"/>
        <v>2078695249</v>
      </c>
      <c r="N48" s="219">
        <f t="shared" si="7"/>
        <v>2078695249</v>
      </c>
      <c r="O48" s="219">
        <f t="shared" si="7"/>
        <v>2100903190</v>
      </c>
      <c r="P48" s="219">
        <f t="shared" si="7"/>
        <v>2095703381</v>
      </c>
      <c r="Q48" s="219">
        <f t="shared" si="7"/>
        <v>2098325636</v>
      </c>
      <c r="R48" s="219">
        <f t="shared" si="7"/>
        <v>2098325636</v>
      </c>
      <c r="S48" s="219">
        <f t="shared" si="7"/>
        <v>2170657131</v>
      </c>
      <c r="T48" s="219">
        <f t="shared" si="7"/>
        <v>2169988766</v>
      </c>
      <c r="U48" s="219">
        <f t="shared" si="7"/>
        <v>2100756260</v>
      </c>
      <c r="V48" s="219">
        <f t="shared" si="7"/>
        <v>2100756260</v>
      </c>
      <c r="W48" s="219">
        <f t="shared" si="7"/>
        <v>2100756260</v>
      </c>
      <c r="X48" s="219">
        <f t="shared" si="7"/>
        <v>2096963699</v>
      </c>
      <c r="Y48" s="219">
        <f t="shared" si="7"/>
        <v>3792561</v>
      </c>
      <c r="Z48" s="265">
        <f>+IF(X48&lt;&gt;0,+(Y48/X48)*100,0)</f>
        <v>0.18085964014582592</v>
      </c>
      <c r="AA48" s="232">
        <f>SUM(AA45:AA47)</f>
        <v>2096963699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43582465</v>
      </c>
      <c r="D6" s="155"/>
      <c r="E6" s="59">
        <v>54402552</v>
      </c>
      <c r="F6" s="60">
        <v>56402558</v>
      </c>
      <c r="G6" s="60">
        <v>4675743</v>
      </c>
      <c r="H6" s="60">
        <v>4670111</v>
      </c>
      <c r="I6" s="60">
        <v>4638812</v>
      </c>
      <c r="J6" s="60">
        <v>13984666</v>
      </c>
      <c r="K6" s="60">
        <v>4639738</v>
      </c>
      <c r="L6" s="60">
        <v>4624787</v>
      </c>
      <c r="M6" s="60"/>
      <c r="N6" s="60">
        <v>9264525</v>
      </c>
      <c r="O6" s="60">
        <v>9439910</v>
      </c>
      <c r="P6" s="60">
        <v>4647578</v>
      </c>
      <c r="Q6" s="60">
        <v>4709335</v>
      </c>
      <c r="R6" s="60">
        <v>18796823</v>
      </c>
      <c r="S6" s="60">
        <v>4675543</v>
      </c>
      <c r="T6" s="60">
        <v>4254464</v>
      </c>
      <c r="U6" s="60">
        <v>4483959</v>
      </c>
      <c r="V6" s="60">
        <v>13413966</v>
      </c>
      <c r="W6" s="60">
        <v>55459980</v>
      </c>
      <c r="X6" s="60">
        <v>56402558</v>
      </c>
      <c r="Y6" s="60">
        <v>-942578</v>
      </c>
      <c r="Z6" s="140">
        <v>-1.67</v>
      </c>
      <c r="AA6" s="62">
        <v>56402558</v>
      </c>
    </row>
    <row r="7" spans="1:27" ht="12.75">
      <c r="A7" s="249" t="s">
        <v>32</v>
      </c>
      <c r="B7" s="182"/>
      <c r="C7" s="155">
        <v>221146820</v>
      </c>
      <c r="D7" s="155"/>
      <c r="E7" s="59">
        <v>305468832</v>
      </c>
      <c r="F7" s="60">
        <v>310468833</v>
      </c>
      <c r="G7" s="60">
        <v>24182013</v>
      </c>
      <c r="H7" s="60">
        <v>27364005</v>
      </c>
      <c r="I7" s="60">
        <v>25636625</v>
      </c>
      <c r="J7" s="60">
        <v>77182643</v>
      </c>
      <c r="K7" s="60">
        <v>25234538</v>
      </c>
      <c r="L7" s="60">
        <v>29249944</v>
      </c>
      <c r="M7" s="60">
        <v>2656053</v>
      </c>
      <c r="N7" s="60">
        <v>57140535</v>
      </c>
      <c r="O7" s="60">
        <v>49308657</v>
      </c>
      <c r="P7" s="60">
        <v>26112139</v>
      </c>
      <c r="Q7" s="60">
        <v>24734876</v>
      </c>
      <c r="R7" s="60">
        <v>100155672</v>
      </c>
      <c r="S7" s="60">
        <v>29623647</v>
      </c>
      <c r="T7" s="60">
        <v>17475207</v>
      </c>
      <c r="U7" s="60">
        <v>15230151</v>
      </c>
      <c r="V7" s="60">
        <v>62329005</v>
      </c>
      <c r="W7" s="60">
        <v>296807855</v>
      </c>
      <c r="X7" s="60">
        <v>310468833</v>
      </c>
      <c r="Y7" s="60">
        <v>-13660978</v>
      </c>
      <c r="Z7" s="140">
        <v>-4.4</v>
      </c>
      <c r="AA7" s="62">
        <v>310468833</v>
      </c>
    </row>
    <row r="8" spans="1:27" ht="12.75">
      <c r="A8" s="249" t="s">
        <v>178</v>
      </c>
      <c r="B8" s="182"/>
      <c r="C8" s="155">
        <v>79954381</v>
      </c>
      <c r="D8" s="155"/>
      <c r="E8" s="59">
        <v>15273648</v>
      </c>
      <c r="F8" s="60">
        <v>15941581</v>
      </c>
      <c r="G8" s="60">
        <v>290603</v>
      </c>
      <c r="H8" s="60">
        <v>251402</v>
      </c>
      <c r="I8" s="60">
        <v>279944</v>
      </c>
      <c r="J8" s="60">
        <v>821949</v>
      </c>
      <c r="K8" s="60">
        <v>341852</v>
      </c>
      <c r="L8" s="60">
        <v>298532</v>
      </c>
      <c r="M8" s="60">
        <v>101364</v>
      </c>
      <c r="N8" s="60">
        <v>741748</v>
      </c>
      <c r="O8" s="60">
        <v>3984255</v>
      </c>
      <c r="P8" s="60">
        <v>4573827</v>
      </c>
      <c r="Q8" s="60">
        <v>124402</v>
      </c>
      <c r="R8" s="60">
        <v>8682484</v>
      </c>
      <c r="S8" s="60">
        <v>165541</v>
      </c>
      <c r="T8" s="60">
        <v>120026</v>
      </c>
      <c r="U8" s="60">
        <v>3842738</v>
      </c>
      <c r="V8" s="60">
        <v>4128305</v>
      </c>
      <c r="W8" s="60">
        <v>14374486</v>
      </c>
      <c r="X8" s="60">
        <v>15941581</v>
      </c>
      <c r="Y8" s="60">
        <v>-1567095</v>
      </c>
      <c r="Z8" s="140">
        <v>-9.83</v>
      </c>
      <c r="AA8" s="62">
        <v>15941581</v>
      </c>
    </row>
    <row r="9" spans="1:27" ht="12.75">
      <c r="A9" s="249" t="s">
        <v>179</v>
      </c>
      <c r="B9" s="182"/>
      <c r="C9" s="155">
        <v>299033590</v>
      </c>
      <c r="D9" s="155"/>
      <c r="E9" s="59">
        <v>377210568</v>
      </c>
      <c r="F9" s="60">
        <v>357210562</v>
      </c>
      <c r="G9" s="60">
        <v>142558145</v>
      </c>
      <c r="H9" s="60">
        <v>692701</v>
      </c>
      <c r="I9" s="60">
        <v>791851</v>
      </c>
      <c r="J9" s="60">
        <v>144042697</v>
      </c>
      <c r="K9" s="60"/>
      <c r="L9" s="60">
        <v>594053</v>
      </c>
      <c r="M9" s="60">
        <v>112344182</v>
      </c>
      <c r="N9" s="60">
        <v>112938235</v>
      </c>
      <c r="O9" s="60"/>
      <c r="P9" s="60">
        <v>645000</v>
      </c>
      <c r="Q9" s="60">
        <v>640451</v>
      </c>
      <c r="R9" s="60">
        <v>1285451</v>
      </c>
      <c r="S9" s="60">
        <v>85424221</v>
      </c>
      <c r="T9" s="60"/>
      <c r="U9" s="60">
        <v>2813355</v>
      </c>
      <c r="V9" s="60">
        <v>88237576</v>
      </c>
      <c r="W9" s="60">
        <v>346503959</v>
      </c>
      <c r="X9" s="60">
        <v>357210562</v>
      </c>
      <c r="Y9" s="60">
        <v>-10706603</v>
      </c>
      <c r="Z9" s="140">
        <v>-3</v>
      </c>
      <c r="AA9" s="62">
        <v>357210562</v>
      </c>
    </row>
    <row r="10" spans="1:27" ht="12.75">
      <c r="A10" s="249" t="s">
        <v>180</v>
      </c>
      <c r="B10" s="182"/>
      <c r="C10" s="155">
        <v>173686634</v>
      </c>
      <c r="D10" s="155"/>
      <c r="E10" s="59">
        <v>290667996</v>
      </c>
      <c r="F10" s="60"/>
      <c r="G10" s="60">
        <v>271248768</v>
      </c>
      <c r="H10" s="60"/>
      <c r="I10" s="60"/>
      <c r="J10" s="60">
        <v>271248768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271248768</v>
      </c>
      <c r="X10" s="60"/>
      <c r="Y10" s="60">
        <v>271248768</v>
      </c>
      <c r="Z10" s="140"/>
      <c r="AA10" s="62"/>
    </row>
    <row r="11" spans="1:27" ht="12.75">
      <c r="A11" s="249" t="s">
        <v>181</v>
      </c>
      <c r="B11" s="182"/>
      <c r="C11" s="155">
        <v>35339420</v>
      </c>
      <c r="D11" s="155"/>
      <c r="E11" s="59">
        <v>29029800</v>
      </c>
      <c r="F11" s="60">
        <v>30029799</v>
      </c>
      <c r="G11" s="60">
        <v>1694812</v>
      </c>
      <c r="H11" s="60">
        <v>2836657</v>
      </c>
      <c r="I11" s="60">
        <v>5321541</v>
      </c>
      <c r="J11" s="60">
        <v>9853010</v>
      </c>
      <c r="K11" s="60">
        <v>5555107</v>
      </c>
      <c r="L11" s="60">
        <v>6914938</v>
      </c>
      <c r="M11" s="60"/>
      <c r="N11" s="60">
        <v>12470045</v>
      </c>
      <c r="O11" s="60">
        <v>7927307</v>
      </c>
      <c r="P11" s="60">
        <v>5124790</v>
      </c>
      <c r="Q11" s="60">
        <v>3426688</v>
      </c>
      <c r="R11" s="60">
        <v>16478785</v>
      </c>
      <c r="S11" s="60">
        <v>2120383</v>
      </c>
      <c r="T11" s="60">
        <v>10332</v>
      </c>
      <c r="U11" s="60">
        <v>7793538</v>
      </c>
      <c r="V11" s="60">
        <v>9924253</v>
      </c>
      <c r="W11" s="60">
        <v>48726093</v>
      </c>
      <c r="X11" s="60">
        <v>30029799</v>
      </c>
      <c r="Y11" s="60">
        <v>18696294</v>
      </c>
      <c r="Z11" s="140">
        <v>62.26</v>
      </c>
      <c r="AA11" s="62">
        <v>30029799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-528687596</v>
      </c>
      <c r="D14" s="155"/>
      <c r="E14" s="59">
        <v>-631514244</v>
      </c>
      <c r="F14" s="60">
        <v>-738797280</v>
      </c>
      <c r="G14" s="60">
        <v>-201090680</v>
      </c>
      <c r="H14" s="60">
        <v>-34068896</v>
      </c>
      <c r="I14" s="60">
        <v>-35361195</v>
      </c>
      <c r="J14" s="60">
        <v>-270520771</v>
      </c>
      <c r="K14" s="60">
        <v>-34515912</v>
      </c>
      <c r="L14" s="60">
        <v>-177179899</v>
      </c>
      <c r="M14" s="60">
        <v>-189937216</v>
      </c>
      <c r="N14" s="60">
        <v>-401633027</v>
      </c>
      <c r="O14" s="60">
        <v>-176622282</v>
      </c>
      <c r="P14" s="60">
        <v>-46264458</v>
      </c>
      <c r="Q14" s="60">
        <v>-31646476</v>
      </c>
      <c r="R14" s="60">
        <v>-254533216</v>
      </c>
      <c r="S14" s="60">
        <v>-53716537</v>
      </c>
      <c r="T14" s="60">
        <v>-24572114</v>
      </c>
      <c r="U14" s="60">
        <v>-100173326</v>
      </c>
      <c r="V14" s="60">
        <v>-178461977</v>
      </c>
      <c r="W14" s="60">
        <v>-1105148991</v>
      </c>
      <c r="X14" s="60">
        <v>-738797280</v>
      </c>
      <c r="Y14" s="60">
        <v>-366351711</v>
      </c>
      <c r="Z14" s="140">
        <v>49.59</v>
      </c>
      <c r="AA14" s="62">
        <v>-738797280</v>
      </c>
    </row>
    <row r="15" spans="1:27" ht="12.75">
      <c r="A15" s="249" t="s">
        <v>40</v>
      </c>
      <c r="B15" s="182"/>
      <c r="C15" s="155">
        <v>-168106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-35069056</v>
      </c>
      <c r="D16" s="155"/>
      <c r="E16" s="59">
        <v>-26873988</v>
      </c>
      <c r="F16" s="60">
        <v>-2617406</v>
      </c>
      <c r="G16" s="60">
        <v>-1053749</v>
      </c>
      <c r="H16" s="60">
        <v>-1745980</v>
      </c>
      <c r="I16" s="60">
        <v>-1307577</v>
      </c>
      <c r="J16" s="60">
        <v>-4107306</v>
      </c>
      <c r="K16" s="60">
        <v>-1255321</v>
      </c>
      <c r="L16" s="60">
        <v>-4376781</v>
      </c>
      <c r="M16" s="60">
        <v>-1234620</v>
      </c>
      <c r="N16" s="60">
        <v>-6866722</v>
      </c>
      <c r="O16" s="60">
        <v>-2879751</v>
      </c>
      <c r="P16" s="60">
        <v>-38684</v>
      </c>
      <c r="Q16" s="60">
        <v>-3830</v>
      </c>
      <c r="R16" s="60">
        <v>-2922265</v>
      </c>
      <c r="S16" s="60">
        <v>-57562</v>
      </c>
      <c r="T16" s="60">
        <v>-55500</v>
      </c>
      <c r="U16" s="60">
        <v>-162008</v>
      </c>
      <c r="V16" s="60">
        <v>-275070</v>
      </c>
      <c r="W16" s="60">
        <v>-14171363</v>
      </c>
      <c r="X16" s="60">
        <v>-2617406</v>
      </c>
      <c r="Y16" s="60">
        <v>-11553957</v>
      </c>
      <c r="Z16" s="140">
        <v>441.43</v>
      </c>
      <c r="AA16" s="62">
        <v>-2617406</v>
      </c>
    </row>
    <row r="17" spans="1:27" ht="12.75">
      <c r="A17" s="250" t="s">
        <v>185</v>
      </c>
      <c r="B17" s="251"/>
      <c r="C17" s="168">
        <f aca="true" t="shared" si="0" ref="C17:Y17">SUM(C6:C16)</f>
        <v>288818552</v>
      </c>
      <c r="D17" s="168">
        <f t="shared" si="0"/>
        <v>0</v>
      </c>
      <c r="E17" s="72">
        <f t="shared" si="0"/>
        <v>413665164</v>
      </c>
      <c r="F17" s="73">
        <f t="shared" si="0"/>
        <v>28638647</v>
      </c>
      <c r="G17" s="73">
        <f t="shared" si="0"/>
        <v>242505655</v>
      </c>
      <c r="H17" s="73">
        <f t="shared" si="0"/>
        <v>0</v>
      </c>
      <c r="I17" s="73">
        <f t="shared" si="0"/>
        <v>1</v>
      </c>
      <c r="J17" s="73">
        <f t="shared" si="0"/>
        <v>242505656</v>
      </c>
      <c r="K17" s="73">
        <f t="shared" si="0"/>
        <v>2</v>
      </c>
      <c r="L17" s="73">
        <f t="shared" si="0"/>
        <v>-139874426</v>
      </c>
      <c r="M17" s="73">
        <f t="shared" si="0"/>
        <v>-76070237</v>
      </c>
      <c r="N17" s="73">
        <f t="shared" si="0"/>
        <v>-215944661</v>
      </c>
      <c r="O17" s="73">
        <f t="shared" si="0"/>
        <v>-108841904</v>
      </c>
      <c r="P17" s="73">
        <f t="shared" si="0"/>
        <v>-5199808</v>
      </c>
      <c r="Q17" s="73">
        <f t="shared" si="0"/>
        <v>1985446</v>
      </c>
      <c r="R17" s="73">
        <f t="shared" si="0"/>
        <v>-112056266</v>
      </c>
      <c r="S17" s="73">
        <f t="shared" si="0"/>
        <v>68235236</v>
      </c>
      <c r="T17" s="73">
        <f t="shared" si="0"/>
        <v>-2767585</v>
      </c>
      <c r="U17" s="73">
        <f t="shared" si="0"/>
        <v>-66171593</v>
      </c>
      <c r="V17" s="73">
        <f t="shared" si="0"/>
        <v>-703942</v>
      </c>
      <c r="W17" s="73">
        <f t="shared" si="0"/>
        <v>-86199213</v>
      </c>
      <c r="X17" s="73">
        <f t="shared" si="0"/>
        <v>28638647</v>
      </c>
      <c r="Y17" s="73">
        <f t="shared" si="0"/>
        <v>-114837860</v>
      </c>
      <c r="Z17" s="170">
        <f>+IF(X17&lt;&gt;0,+(Y17/X17)*100,0)</f>
        <v>-400.98912494015514</v>
      </c>
      <c r="AA17" s="74">
        <f>SUM(AA6:AA16)</f>
        <v>28638647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10193004</v>
      </c>
      <c r="F21" s="60">
        <v>30193000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>
        <v>636810</v>
      </c>
      <c r="R21" s="159">
        <v>636810</v>
      </c>
      <c r="S21" s="159">
        <v>4096260</v>
      </c>
      <c r="T21" s="60">
        <v>2099220</v>
      </c>
      <c r="U21" s="159">
        <v>4010519</v>
      </c>
      <c r="V21" s="159">
        <v>10205999</v>
      </c>
      <c r="W21" s="159">
        <v>10842809</v>
      </c>
      <c r="X21" s="60">
        <v>30193000</v>
      </c>
      <c r="Y21" s="159">
        <v>-19350191</v>
      </c>
      <c r="Z21" s="141">
        <v>-64.09</v>
      </c>
      <c r="AA21" s="225">
        <v>30193000</v>
      </c>
    </row>
    <row r="22" spans="1:27" ht="12.75">
      <c r="A22" s="249" t="s">
        <v>188</v>
      </c>
      <c r="B22" s="182"/>
      <c r="C22" s="155">
        <v>926225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-229494709</v>
      </c>
      <c r="D26" s="155"/>
      <c r="E26" s="59">
        <v>-409888680</v>
      </c>
      <c r="F26" s="60">
        <v>-360627785</v>
      </c>
      <c r="G26" s="60">
        <v>-255011523</v>
      </c>
      <c r="H26" s="60"/>
      <c r="I26" s="60"/>
      <c r="J26" s="60">
        <v>-255011523</v>
      </c>
      <c r="K26" s="60"/>
      <c r="L26" s="60"/>
      <c r="M26" s="60"/>
      <c r="N26" s="60"/>
      <c r="O26" s="60"/>
      <c r="P26" s="60">
        <v>-23851153</v>
      </c>
      <c r="Q26" s="60">
        <v>-36597326</v>
      </c>
      <c r="R26" s="60">
        <v>-60448479</v>
      </c>
      <c r="S26" s="60">
        <v>-40373027</v>
      </c>
      <c r="T26" s="60">
        <v>-26024863</v>
      </c>
      <c r="U26" s="60">
        <v>-125090913</v>
      </c>
      <c r="V26" s="60">
        <v>-191488803</v>
      </c>
      <c r="W26" s="60">
        <v>-506948805</v>
      </c>
      <c r="X26" s="60">
        <v>-360627785</v>
      </c>
      <c r="Y26" s="60">
        <v>-146321020</v>
      </c>
      <c r="Z26" s="140">
        <v>40.57</v>
      </c>
      <c r="AA26" s="62">
        <v>-360627785</v>
      </c>
    </row>
    <row r="27" spans="1:27" ht="12.75">
      <c r="A27" s="250" t="s">
        <v>192</v>
      </c>
      <c r="B27" s="251"/>
      <c r="C27" s="168">
        <f aca="true" t="shared" si="1" ref="C27:Y27">SUM(C21:C26)</f>
        <v>-228568484</v>
      </c>
      <c r="D27" s="168">
        <f>SUM(D21:D26)</f>
        <v>0</v>
      </c>
      <c r="E27" s="72">
        <f t="shared" si="1"/>
        <v>-399695676</v>
      </c>
      <c r="F27" s="73">
        <f t="shared" si="1"/>
        <v>-330434785</v>
      </c>
      <c r="G27" s="73">
        <f t="shared" si="1"/>
        <v>-255011523</v>
      </c>
      <c r="H27" s="73">
        <f t="shared" si="1"/>
        <v>0</v>
      </c>
      <c r="I27" s="73">
        <f t="shared" si="1"/>
        <v>0</v>
      </c>
      <c r="J27" s="73">
        <f t="shared" si="1"/>
        <v>-255011523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-23851153</v>
      </c>
      <c r="Q27" s="73">
        <f t="shared" si="1"/>
        <v>-35960516</v>
      </c>
      <c r="R27" s="73">
        <f t="shared" si="1"/>
        <v>-59811669</v>
      </c>
      <c r="S27" s="73">
        <f t="shared" si="1"/>
        <v>-36276767</v>
      </c>
      <c r="T27" s="73">
        <f t="shared" si="1"/>
        <v>-23925643</v>
      </c>
      <c r="U27" s="73">
        <f t="shared" si="1"/>
        <v>-121080394</v>
      </c>
      <c r="V27" s="73">
        <f t="shared" si="1"/>
        <v>-181282804</v>
      </c>
      <c r="W27" s="73">
        <f t="shared" si="1"/>
        <v>-496105996</v>
      </c>
      <c r="X27" s="73">
        <f t="shared" si="1"/>
        <v>-330434785</v>
      </c>
      <c r="Y27" s="73">
        <f t="shared" si="1"/>
        <v>-165671211</v>
      </c>
      <c r="Z27" s="170">
        <f>+IF(X27&lt;&gt;0,+(Y27/X27)*100,0)</f>
        <v>50.137339808216616</v>
      </c>
      <c r="AA27" s="74">
        <f>SUM(AA21:AA26)</f>
        <v>-330434785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60250068</v>
      </c>
      <c r="D38" s="153">
        <f>+D17+D27+D36</f>
        <v>0</v>
      </c>
      <c r="E38" s="99">
        <f t="shared" si="3"/>
        <v>13969488</v>
      </c>
      <c r="F38" s="100">
        <f t="shared" si="3"/>
        <v>-301796138</v>
      </c>
      <c r="G38" s="100">
        <f t="shared" si="3"/>
        <v>-12505868</v>
      </c>
      <c r="H38" s="100">
        <f t="shared" si="3"/>
        <v>0</v>
      </c>
      <c r="I38" s="100">
        <f t="shared" si="3"/>
        <v>1</v>
      </c>
      <c r="J38" s="100">
        <f t="shared" si="3"/>
        <v>-12505867</v>
      </c>
      <c r="K38" s="100">
        <f t="shared" si="3"/>
        <v>2</v>
      </c>
      <c r="L38" s="100">
        <f t="shared" si="3"/>
        <v>-139874426</v>
      </c>
      <c r="M38" s="100">
        <f t="shared" si="3"/>
        <v>-76070237</v>
      </c>
      <c r="N38" s="100">
        <f t="shared" si="3"/>
        <v>-215944661</v>
      </c>
      <c r="O38" s="100">
        <f t="shared" si="3"/>
        <v>-108841904</v>
      </c>
      <c r="P38" s="100">
        <f t="shared" si="3"/>
        <v>-29050961</v>
      </c>
      <c r="Q38" s="100">
        <f t="shared" si="3"/>
        <v>-33975070</v>
      </c>
      <c r="R38" s="100">
        <f t="shared" si="3"/>
        <v>-171867935</v>
      </c>
      <c r="S38" s="100">
        <f t="shared" si="3"/>
        <v>31958469</v>
      </c>
      <c r="T38" s="100">
        <f t="shared" si="3"/>
        <v>-26693228</v>
      </c>
      <c r="U38" s="100">
        <f t="shared" si="3"/>
        <v>-187251987</v>
      </c>
      <c r="V38" s="100">
        <f t="shared" si="3"/>
        <v>-181986746</v>
      </c>
      <c r="W38" s="100">
        <f t="shared" si="3"/>
        <v>-582305209</v>
      </c>
      <c r="X38" s="100">
        <f t="shared" si="3"/>
        <v>-301796138</v>
      </c>
      <c r="Y38" s="100">
        <f t="shared" si="3"/>
        <v>-280509071</v>
      </c>
      <c r="Z38" s="137">
        <f>+IF(X38&lt;&gt;0,+(Y38/X38)*100,0)</f>
        <v>92.946540952754</v>
      </c>
      <c r="AA38" s="102">
        <f>+AA17+AA27+AA36</f>
        <v>-301796138</v>
      </c>
    </row>
    <row r="39" spans="1:27" ht="12.75">
      <c r="A39" s="249" t="s">
        <v>200</v>
      </c>
      <c r="B39" s="182"/>
      <c r="C39" s="153">
        <v>464287091</v>
      </c>
      <c r="D39" s="153"/>
      <c r="E39" s="99">
        <v>296217412</v>
      </c>
      <c r="F39" s="100"/>
      <c r="G39" s="100">
        <v>524537159</v>
      </c>
      <c r="H39" s="100">
        <v>512031291</v>
      </c>
      <c r="I39" s="100">
        <v>512031291</v>
      </c>
      <c r="J39" s="100">
        <v>524537159</v>
      </c>
      <c r="K39" s="100">
        <v>512031292</v>
      </c>
      <c r="L39" s="100">
        <v>512031294</v>
      </c>
      <c r="M39" s="100">
        <v>372156868</v>
      </c>
      <c r="N39" s="100">
        <v>512031292</v>
      </c>
      <c r="O39" s="100">
        <v>296086631</v>
      </c>
      <c r="P39" s="100">
        <v>187244727</v>
      </c>
      <c r="Q39" s="100">
        <v>158193766</v>
      </c>
      <c r="R39" s="100">
        <v>296086631</v>
      </c>
      <c r="S39" s="100">
        <v>124218696</v>
      </c>
      <c r="T39" s="100">
        <v>156177165</v>
      </c>
      <c r="U39" s="100">
        <v>129483937</v>
      </c>
      <c r="V39" s="100">
        <v>124218696</v>
      </c>
      <c r="W39" s="100">
        <v>524537159</v>
      </c>
      <c r="X39" s="100"/>
      <c r="Y39" s="100">
        <v>524537159</v>
      </c>
      <c r="Z39" s="137"/>
      <c r="AA39" s="102"/>
    </row>
    <row r="40" spans="1:27" ht="12.75">
      <c r="A40" s="269" t="s">
        <v>201</v>
      </c>
      <c r="B40" s="256"/>
      <c r="C40" s="257">
        <v>524537159</v>
      </c>
      <c r="D40" s="257"/>
      <c r="E40" s="258">
        <v>310186901</v>
      </c>
      <c r="F40" s="259">
        <v>-301796139</v>
      </c>
      <c r="G40" s="259">
        <v>512031291</v>
      </c>
      <c r="H40" s="259">
        <v>512031291</v>
      </c>
      <c r="I40" s="259">
        <v>512031292</v>
      </c>
      <c r="J40" s="259">
        <v>512031292</v>
      </c>
      <c r="K40" s="259">
        <v>512031294</v>
      </c>
      <c r="L40" s="259">
        <v>372156868</v>
      </c>
      <c r="M40" s="259">
        <v>296086631</v>
      </c>
      <c r="N40" s="259">
        <v>296086631</v>
      </c>
      <c r="O40" s="259">
        <v>187244727</v>
      </c>
      <c r="P40" s="259">
        <v>158193766</v>
      </c>
      <c r="Q40" s="259">
        <v>124218696</v>
      </c>
      <c r="R40" s="259">
        <v>187244727</v>
      </c>
      <c r="S40" s="259">
        <v>156177165</v>
      </c>
      <c r="T40" s="259">
        <v>129483937</v>
      </c>
      <c r="U40" s="259">
        <v>-57768050</v>
      </c>
      <c r="V40" s="259">
        <v>-57768050</v>
      </c>
      <c r="W40" s="259">
        <v>-57768050</v>
      </c>
      <c r="X40" s="259">
        <v>-301796139</v>
      </c>
      <c r="Y40" s="259">
        <v>244028089</v>
      </c>
      <c r="Z40" s="260">
        <v>-80.86</v>
      </c>
      <c r="AA40" s="261">
        <v>-301796139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216093625</v>
      </c>
      <c r="D5" s="200">
        <f t="shared" si="0"/>
        <v>0</v>
      </c>
      <c r="E5" s="106">
        <f t="shared" si="0"/>
        <v>344598680</v>
      </c>
      <c r="F5" s="106">
        <f t="shared" si="0"/>
        <v>477123589</v>
      </c>
      <c r="G5" s="106">
        <f t="shared" si="0"/>
        <v>108813</v>
      </c>
      <c r="H5" s="106">
        <f t="shared" si="0"/>
        <v>11007960</v>
      </c>
      <c r="I5" s="106">
        <f t="shared" si="0"/>
        <v>121338763</v>
      </c>
      <c r="J5" s="106">
        <f t="shared" si="0"/>
        <v>132455536</v>
      </c>
      <c r="K5" s="106">
        <f t="shared" si="0"/>
        <v>28726001</v>
      </c>
      <c r="L5" s="106">
        <f t="shared" si="0"/>
        <v>22341929</v>
      </c>
      <c r="M5" s="106">
        <f t="shared" si="0"/>
        <v>51819007</v>
      </c>
      <c r="N5" s="106">
        <f t="shared" si="0"/>
        <v>102886937</v>
      </c>
      <c r="O5" s="106">
        <f t="shared" si="0"/>
        <v>10252977</v>
      </c>
      <c r="P5" s="106">
        <f t="shared" si="0"/>
        <v>23419401</v>
      </c>
      <c r="Q5" s="106">
        <f t="shared" si="0"/>
        <v>33769560</v>
      </c>
      <c r="R5" s="106">
        <f t="shared" si="0"/>
        <v>67441938</v>
      </c>
      <c r="S5" s="106">
        <f t="shared" si="0"/>
        <v>40373026</v>
      </c>
      <c r="T5" s="106">
        <f t="shared" si="0"/>
        <v>26024863</v>
      </c>
      <c r="U5" s="106">
        <f t="shared" si="0"/>
        <v>120616040</v>
      </c>
      <c r="V5" s="106">
        <f t="shared" si="0"/>
        <v>187013929</v>
      </c>
      <c r="W5" s="106">
        <f t="shared" si="0"/>
        <v>489798340</v>
      </c>
      <c r="X5" s="106">
        <f t="shared" si="0"/>
        <v>477123589</v>
      </c>
      <c r="Y5" s="106">
        <f t="shared" si="0"/>
        <v>12674751</v>
      </c>
      <c r="Z5" s="201">
        <f>+IF(X5&lt;&gt;0,+(Y5/X5)*100,0)</f>
        <v>2.656492215479206</v>
      </c>
      <c r="AA5" s="199">
        <f>SUM(AA11:AA18)</f>
        <v>477123589</v>
      </c>
    </row>
    <row r="6" spans="1:27" ht="12.75">
      <c r="A6" s="291" t="s">
        <v>205</v>
      </c>
      <c r="B6" s="142"/>
      <c r="C6" s="62">
        <v>36215319</v>
      </c>
      <c r="D6" s="156"/>
      <c r="E6" s="60">
        <v>36633000</v>
      </c>
      <c r="F6" s="60">
        <v>32170055</v>
      </c>
      <c r="G6" s="60"/>
      <c r="H6" s="60"/>
      <c r="I6" s="60">
        <v>4027402</v>
      </c>
      <c r="J6" s="60">
        <v>4027402</v>
      </c>
      <c r="K6" s="60">
        <v>7135033</v>
      </c>
      <c r="L6" s="60">
        <v>6174249</v>
      </c>
      <c r="M6" s="60">
        <v>6845549</v>
      </c>
      <c r="N6" s="60">
        <v>20154831</v>
      </c>
      <c r="O6" s="60">
        <v>597533</v>
      </c>
      <c r="P6" s="60">
        <v>2203772</v>
      </c>
      <c r="Q6" s="60">
        <v>518061</v>
      </c>
      <c r="R6" s="60">
        <v>3319366</v>
      </c>
      <c r="S6" s="60">
        <v>4321591</v>
      </c>
      <c r="T6" s="60">
        <v>1859322</v>
      </c>
      <c r="U6" s="60">
        <v>16371921</v>
      </c>
      <c r="V6" s="60">
        <v>22552834</v>
      </c>
      <c r="W6" s="60">
        <v>50054433</v>
      </c>
      <c r="X6" s="60">
        <v>32170055</v>
      </c>
      <c r="Y6" s="60">
        <v>17884378</v>
      </c>
      <c r="Z6" s="140">
        <v>55.59</v>
      </c>
      <c r="AA6" s="155">
        <v>32170055</v>
      </c>
    </row>
    <row r="7" spans="1:27" ht="12.75">
      <c r="A7" s="291" t="s">
        <v>206</v>
      </c>
      <c r="B7" s="142"/>
      <c r="C7" s="62">
        <v>2983560</v>
      </c>
      <c r="D7" s="156"/>
      <c r="E7" s="60">
        <v>17129000</v>
      </c>
      <c r="F7" s="60">
        <v>24034146</v>
      </c>
      <c r="G7" s="60"/>
      <c r="H7" s="60">
        <v>1167332</v>
      </c>
      <c r="I7" s="60">
        <v>1083189</v>
      </c>
      <c r="J7" s="60">
        <v>2250521</v>
      </c>
      <c r="K7" s="60">
        <v>1381850</v>
      </c>
      <c r="L7" s="60">
        <v>981592</v>
      </c>
      <c r="M7" s="60">
        <v>3176984</v>
      </c>
      <c r="N7" s="60">
        <v>5540426</v>
      </c>
      <c r="O7" s="60">
        <v>396901</v>
      </c>
      <c r="P7" s="60"/>
      <c r="Q7" s="60">
        <v>1163271</v>
      </c>
      <c r="R7" s="60">
        <v>1560172</v>
      </c>
      <c r="S7" s="60">
        <v>1655966</v>
      </c>
      <c r="T7" s="60">
        <v>130252</v>
      </c>
      <c r="U7" s="60">
        <v>865323</v>
      </c>
      <c r="V7" s="60">
        <v>2651541</v>
      </c>
      <c r="W7" s="60">
        <v>12002660</v>
      </c>
      <c r="X7" s="60">
        <v>24034146</v>
      </c>
      <c r="Y7" s="60">
        <v>-12031486</v>
      </c>
      <c r="Z7" s="140">
        <v>-50.06</v>
      </c>
      <c r="AA7" s="155">
        <v>24034146</v>
      </c>
    </row>
    <row r="8" spans="1:27" ht="12.75">
      <c r="A8" s="291" t="s">
        <v>207</v>
      </c>
      <c r="B8" s="142"/>
      <c r="C8" s="62">
        <v>117355451</v>
      </c>
      <c r="D8" s="156"/>
      <c r="E8" s="60">
        <v>208862025</v>
      </c>
      <c r="F8" s="60">
        <v>267053647</v>
      </c>
      <c r="G8" s="60"/>
      <c r="H8" s="60">
        <v>7624096</v>
      </c>
      <c r="I8" s="60">
        <v>109512073</v>
      </c>
      <c r="J8" s="60">
        <v>117136169</v>
      </c>
      <c r="K8" s="60">
        <v>13058675</v>
      </c>
      <c r="L8" s="60">
        <v>12032410</v>
      </c>
      <c r="M8" s="60">
        <v>29812307</v>
      </c>
      <c r="N8" s="60">
        <v>54903392</v>
      </c>
      <c r="O8" s="60">
        <v>8389331</v>
      </c>
      <c r="P8" s="60">
        <v>16573425</v>
      </c>
      <c r="Q8" s="60">
        <v>27342405</v>
      </c>
      <c r="R8" s="60">
        <v>52305161</v>
      </c>
      <c r="S8" s="60">
        <v>22809027</v>
      </c>
      <c r="T8" s="60">
        <v>15560353</v>
      </c>
      <c r="U8" s="60">
        <v>62600390</v>
      </c>
      <c r="V8" s="60">
        <v>100969770</v>
      </c>
      <c r="W8" s="60">
        <v>325314492</v>
      </c>
      <c r="X8" s="60">
        <v>267053647</v>
      </c>
      <c r="Y8" s="60">
        <v>58260845</v>
      </c>
      <c r="Z8" s="140">
        <v>21.82</v>
      </c>
      <c r="AA8" s="155">
        <v>267053647</v>
      </c>
    </row>
    <row r="9" spans="1:27" ht="12.75">
      <c r="A9" s="291" t="s">
        <v>208</v>
      </c>
      <c r="B9" s="142"/>
      <c r="C9" s="62">
        <v>41772974</v>
      </c>
      <c r="D9" s="156"/>
      <c r="E9" s="60">
        <v>22873975</v>
      </c>
      <c r="F9" s="60">
        <v>99573184</v>
      </c>
      <c r="G9" s="60">
        <v>108813</v>
      </c>
      <c r="H9" s="60">
        <v>2187032</v>
      </c>
      <c r="I9" s="60">
        <v>1682826</v>
      </c>
      <c r="J9" s="60">
        <v>3978671</v>
      </c>
      <c r="K9" s="60">
        <v>6239370</v>
      </c>
      <c r="L9" s="60">
        <v>1037448</v>
      </c>
      <c r="M9" s="60">
        <v>11422949</v>
      </c>
      <c r="N9" s="60">
        <v>18699767</v>
      </c>
      <c r="O9" s="60">
        <v>151600</v>
      </c>
      <c r="P9" s="60">
        <v>2587500</v>
      </c>
      <c r="Q9" s="60">
        <v>4745823</v>
      </c>
      <c r="R9" s="60">
        <v>7484923</v>
      </c>
      <c r="S9" s="60">
        <v>8234927</v>
      </c>
      <c r="T9" s="60">
        <v>1797920</v>
      </c>
      <c r="U9" s="60">
        <v>31062293</v>
      </c>
      <c r="V9" s="60">
        <v>41095140</v>
      </c>
      <c r="W9" s="60">
        <v>71258501</v>
      </c>
      <c r="X9" s="60">
        <v>99573184</v>
      </c>
      <c r="Y9" s="60">
        <v>-28314683</v>
      </c>
      <c r="Z9" s="140">
        <v>-28.44</v>
      </c>
      <c r="AA9" s="155">
        <v>99573184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198327304</v>
      </c>
      <c r="D11" s="294">
        <f t="shared" si="1"/>
        <v>0</v>
      </c>
      <c r="E11" s="295">
        <f t="shared" si="1"/>
        <v>285498000</v>
      </c>
      <c r="F11" s="295">
        <f t="shared" si="1"/>
        <v>422831032</v>
      </c>
      <c r="G11" s="295">
        <f t="shared" si="1"/>
        <v>108813</v>
      </c>
      <c r="H11" s="295">
        <f t="shared" si="1"/>
        <v>10978460</v>
      </c>
      <c r="I11" s="295">
        <f t="shared" si="1"/>
        <v>116305490</v>
      </c>
      <c r="J11" s="295">
        <f t="shared" si="1"/>
        <v>127392763</v>
      </c>
      <c r="K11" s="295">
        <f t="shared" si="1"/>
        <v>27814928</v>
      </c>
      <c r="L11" s="295">
        <f t="shared" si="1"/>
        <v>20225699</v>
      </c>
      <c r="M11" s="295">
        <f t="shared" si="1"/>
        <v>51257789</v>
      </c>
      <c r="N11" s="295">
        <f t="shared" si="1"/>
        <v>99298416</v>
      </c>
      <c r="O11" s="295">
        <f t="shared" si="1"/>
        <v>9535365</v>
      </c>
      <c r="P11" s="295">
        <f t="shared" si="1"/>
        <v>21364697</v>
      </c>
      <c r="Q11" s="295">
        <f t="shared" si="1"/>
        <v>33769560</v>
      </c>
      <c r="R11" s="295">
        <f t="shared" si="1"/>
        <v>64669622</v>
      </c>
      <c r="S11" s="295">
        <f t="shared" si="1"/>
        <v>37021511</v>
      </c>
      <c r="T11" s="295">
        <f t="shared" si="1"/>
        <v>19347847</v>
      </c>
      <c r="U11" s="295">
        <f t="shared" si="1"/>
        <v>110899927</v>
      </c>
      <c r="V11" s="295">
        <f t="shared" si="1"/>
        <v>167269285</v>
      </c>
      <c r="W11" s="295">
        <f t="shared" si="1"/>
        <v>458630086</v>
      </c>
      <c r="X11" s="295">
        <f t="shared" si="1"/>
        <v>422831032</v>
      </c>
      <c r="Y11" s="295">
        <f t="shared" si="1"/>
        <v>35799054</v>
      </c>
      <c r="Z11" s="296">
        <f>+IF(X11&lt;&gt;0,+(Y11/X11)*100,0)</f>
        <v>8.466515295878283</v>
      </c>
      <c r="AA11" s="297">
        <f>SUM(AA6:AA10)</f>
        <v>422831032</v>
      </c>
    </row>
    <row r="12" spans="1:27" ht="12.75">
      <c r="A12" s="298" t="s">
        <v>211</v>
      </c>
      <c r="B12" s="136"/>
      <c r="C12" s="62">
        <v>4695158</v>
      </c>
      <c r="D12" s="156"/>
      <c r="E12" s="60">
        <v>22000000</v>
      </c>
      <c r="F12" s="60">
        <v>21266494</v>
      </c>
      <c r="G12" s="60"/>
      <c r="H12" s="60"/>
      <c r="I12" s="60">
        <v>4971290</v>
      </c>
      <c r="J12" s="60">
        <v>4971290</v>
      </c>
      <c r="K12" s="60">
        <v>173839</v>
      </c>
      <c r="L12" s="60"/>
      <c r="M12" s="60">
        <v>561218</v>
      </c>
      <c r="N12" s="60">
        <v>735057</v>
      </c>
      <c r="O12" s="60">
        <v>675000</v>
      </c>
      <c r="P12" s="60">
        <v>1944471</v>
      </c>
      <c r="Q12" s="60"/>
      <c r="R12" s="60">
        <v>2619471</v>
      </c>
      <c r="S12" s="60">
        <v>3251177</v>
      </c>
      <c r="T12" s="60">
        <v>5215243</v>
      </c>
      <c r="U12" s="60">
        <v>5431760</v>
      </c>
      <c r="V12" s="60">
        <v>13898180</v>
      </c>
      <c r="W12" s="60">
        <v>22223998</v>
      </c>
      <c r="X12" s="60">
        <v>21266494</v>
      </c>
      <c r="Y12" s="60">
        <v>957504</v>
      </c>
      <c r="Z12" s="140">
        <v>4.5</v>
      </c>
      <c r="AA12" s="155">
        <v>21266494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12137163</v>
      </c>
      <c r="D15" s="156"/>
      <c r="E15" s="60">
        <v>35510680</v>
      </c>
      <c r="F15" s="60">
        <v>31024563</v>
      </c>
      <c r="G15" s="60"/>
      <c r="H15" s="60">
        <v>29500</v>
      </c>
      <c r="I15" s="60">
        <v>61983</v>
      </c>
      <c r="J15" s="60">
        <v>91483</v>
      </c>
      <c r="K15" s="60">
        <v>737234</v>
      </c>
      <c r="L15" s="60">
        <v>2116230</v>
      </c>
      <c r="M15" s="60"/>
      <c r="N15" s="60">
        <v>2853464</v>
      </c>
      <c r="O15" s="60">
        <v>42612</v>
      </c>
      <c r="P15" s="60">
        <v>110233</v>
      </c>
      <c r="Q15" s="60"/>
      <c r="R15" s="60">
        <v>152845</v>
      </c>
      <c r="S15" s="60">
        <v>100338</v>
      </c>
      <c r="T15" s="60">
        <v>1461773</v>
      </c>
      <c r="U15" s="60">
        <v>4284353</v>
      </c>
      <c r="V15" s="60">
        <v>5846464</v>
      </c>
      <c r="W15" s="60">
        <v>8944256</v>
      </c>
      <c r="X15" s="60">
        <v>31024563</v>
      </c>
      <c r="Y15" s="60">
        <v>-22080307</v>
      </c>
      <c r="Z15" s="140">
        <v>-71.17</v>
      </c>
      <c r="AA15" s="155">
        <v>31024563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934000</v>
      </c>
      <c r="D18" s="276"/>
      <c r="E18" s="82">
        <v>1590000</v>
      </c>
      <c r="F18" s="82">
        <v>2001500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2001500</v>
      </c>
      <c r="Y18" s="82">
        <v>-2001500</v>
      </c>
      <c r="Z18" s="270">
        <v>-100</v>
      </c>
      <c r="AA18" s="278">
        <v>2001500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19229343</v>
      </c>
      <c r="D20" s="154">
        <f t="shared" si="2"/>
        <v>0</v>
      </c>
      <c r="E20" s="100">
        <f t="shared" si="2"/>
        <v>65290000</v>
      </c>
      <c r="F20" s="100">
        <f t="shared" si="2"/>
        <v>44328733</v>
      </c>
      <c r="G20" s="100">
        <f t="shared" si="2"/>
        <v>509541</v>
      </c>
      <c r="H20" s="100">
        <f t="shared" si="2"/>
        <v>542174</v>
      </c>
      <c r="I20" s="100">
        <f t="shared" si="2"/>
        <v>121742</v>
      </c>
      <c r="J20" s="100">
        <f t="shared" si="2"/>
        <v>1173457</v>
      </c>
      <c r="K20" s="100">
        <f t="shared" si="2"/>
        <v>948949</v>
      </c>
      <c r="L20" s="100">
        <f t="shared" si="2"/>
        <v>2461937</v>
      </c>
      <c r="M20" s="100">
        <f t="shared" si="2"/>
        <v>4284952</v>
      </c>
      <c r="N20" s="100">
        <f t="shared" si="2"/>
        <v>7695838</v>
      </c>
      <c r="O20" s="100">
        <f t="shared" si="2"/>
        <v>546777</v>
      </c>
      <c r="P20" s="100">
        <f t="shared" si="2"/>
        <v>431751</v>
      </c>
      <c r="Q20" s="100">
        <f t="shared" si="2"/>
        <v>2827766</v>
      </c>
      <c r="R20" s="100">
        <f t="shared" si="2"/>
        <v>3806294</v>
      </c>
      <c r="S20" s="100">
        <f t="shared" si="2"/>
        <v>0</v>
      </c>
      <c r="T20" s="100">
        <f t="shared" si="2"/>
        <v>0</v>
      </c>
      <c r="U20" s="100">
        <f t="shared" si="2"/>
        <v>177282</v>
      </c>
      <c r="V20" s="100">
        <f t="shared" si="2"/>
        <v>177282</v>
      </c>
      <c r="W20" s="100">
        <f t="shared" si="2"/>
        <v>12852871</v>
      </c>
      <c r="X20" s="100">
        <f t="shared" si="2"/>
        <v>44328733</v>
      </c>
      <c r="Y20" s="100">
        <f t="shared" si="2"/>
        <v>-31475862</v>
      </c>
      <c r="Z20" s="137">
        <f>+IF(X20&lt;&gt;0,+(Y20/X20)*100,0)</f>
        <v>-71.00555298975047</v>
      </c>
      <c r="AA20" s="153">
        <f>SUM(AA26:AA33)</f>
        <v>44328733</v>
      </c>
    </row>
    <row r="21" spans="1:27" ht="12.75">
      <c r="A21" s="291" t="s">
        <v>205</v>
      </c>
      <c r="B21" s="142"/>
      <c r="C21" s="62">
        <v>2020466</v>
      </c>
      <c r="D21" s="156"/>
      <c r="E21" s="60">
        <v>12000000</v>
      </c>
      <c r="F21" s="60">
        <v>24085998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24085998</v>
      </c>
      <c r="Y21" s="60">
        <v>-24085998</v>
      </c>
      <c r="Z21" s="140">
        <v>-100</v>
      </c>
      <c r="AA21" s="155">
        <v>24085998</v>
      </c>
    </row>
    <row r="22" spans="1:27" ht="12.75">
      <c r="A22" s="291" t="s">
        <v>206</v>
      </c>
      <c r="B22" s="142"/>
      <c r="C22" s="62">
        <v>4244103</v>
      </c>
      <c r="D22" s="156"/>
      <c r="E22" s="60">
        <v>2640000</v>
      </c>
      <c r="F22" s="60">
        <v>4152242</v>
      </c>
      <c r="G22" s="60"/>
      <c r="H22" s="60"/>
      <c r="I22" s="60"/>
      <c r="J22" s="60"/>
      <c r="K22" s="60"/>
      <c r="L22" s="60">
        <v>53135</v>
      </c>
      <c r="M22" s="60"/>
      <c r="N22" s="60">
        <v>53135</v>
      </c>
      <c r="O22" s="60"/>
      <c r="P22" s="60"/>
      <c r="Q22" s="60"/>
      <c r="R22" s="60"/>
      <c r="S22" s="60"/>
      <c r="T22" s="60"/>
      <c r="U22" s="60"/>
      <c r="V22" s="60"/>
      <c r="W22" s="60">
        <v>53135</v>
      </c>
      <c r="X22" s="60">
        <v>4152242</v>
      </c>
      <c r="Y22" s="60">
        <v>-4099107</v>
      </c>
      <c r="Z22" s="140">
        <v>-98.72</v>
      </c>
      <c r="AA22" s="155">
        <v>4152242</v>
      </c>
    </row>
    <row r="23" spans="1:27" ht="12.75">
      <c r="A23" s="291" t="s">
        <v>207</v>
      </c>
      <c r="B23" s="142"/>
      <c r="C23" s="62">
        <v>10538243</v>
      </c>
      <c r="D23" s="156"/>
      <c r="E23" s="60">
        <v>4800000</v>
      </c>
      <c r="F23" s="60">
        <v>9478493</v>
      </c>
      <c r="G23" s="60"/>
      <c r="H23" s="60"/>
      <c r="I23" s="60"/>
      <c r="J23" s="60"/>
      <c r="K23" s="60">
        <v>544483</v>
      </c>
      <c r="L23" s="60">
        <v>1806685</v>
      </c>
      <c r="M23" s="60">
        <v>2052858</v>
      </c>
      <c r="N23" s="60">
        <v>4404026</v>
      </c>
      <c r="O23" s="60"/>
      <c r="P23" s="60">
        <v>431751</v>
      </c>
      <c r="Q23" s="60">
        <v>723228</v>
      </c>
      <c r="R23" s="60">
        <v>1154979</v>
      </c>
      <c r="S23" s="60"/>
      <c r="T23" s="60"/>
      <c r="U23" s="60">
        <v>177282</v>
      </c>
      <c r="V23" s="60">
        <v>177282</v>
      </c>
      <c r="W23" s="60">
        <v>5736287</v>
      </c>
      <c r="X23" s="60">
        <v>9478493</v>
      </c>
      <c r="Y23" s="60">
        <v>-3742206</v>
      </c>
      <c r="Z23" s="140">
        <v>-39.48</v>
      </c>
      <c r="AA23" s="155">
        <v>9478493</v>
      </c>
    </row>
    <row r="24" spans="1:27" ht="12.75">
      <c r="A24" s="291" t="s">
        <v>208</v>
      </c>
      <c r="B24" s="142"/>
      <c r="C24" s="62"/>
      <c r="D24" s="156"/>
      <c r="E24" s="60">
        <v>43000000</v>
      </c>
      <c r="F24" s="60">
        <v>500000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500000</v>
      </c>
      <c r="Y24" s="60">
        <v>-500000</v>
      </c>
      <c r="Z24" s="140">
        <v>-100</v>
      </c>
      <c r="AA24" s="155">
        <v>500000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16802812</v>
      </c>
      <c r="D26" s="294">
        <f t="shared" si="3"/>
        <v>0</v>
      </c>
      <c r="E26" s="295">
        <f t="shared" si="3"/>
        <v>62440000</v>
      </c>
      <c r="F26" s="295">
        <f t="shared" si="3"/>
        <v>38216733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544483</v>
      </c>
      <c r="L26" s="295">
        <f t="shared" si="3"/>
        <v>1859820</v>
      </c>
      <c r="M26" s="295">
        <f t="shared" si="3"/>
        <v>2052858</v>
      </c>
      <c r="N26" s="295">
        <f t="shared" si="3"/>
        <v>4457161</v>
      </c>
      <c r="O26" s="295">
        <f t="shared" si="3"/>
        <v>0</v>
      </c>
      <c r="P26" s="295">
        <f t="shared" si="3"/>
        <v>431751</v>
      </c>
      <c r="Q26" s="295">
        <f t="shared" si="3"/>
        <v>723228</v>
      </c>
      <c r="R26" s="295">
        <f t="shared" si="3"/>
        <v>1154979</v>
      </c>
      <c r="S26" s="295">
        <f t="shared" si="3"/>
        <v>0</v>
      </c>
      <c r="T26" s="295">
        <f t="shared" si="3"/>
        <v>0</v>
      </c>
      <c r="U26" s="295">
        <f t="shared" si="3"/>
        <v>177282</v>
      </c>
      <c r="V26" s="295">
        <f t="shared" si="3"/>
        <v>177282</v>
      </c>
      <c r="W26" s="295">
        <f t="shared" si="3"/>
        <v>5789422</v>
      </c>
      <c r="X26" s="295">
        <f t="shared" si="3"/>
        <v>38216733</v>
      </c>
      <c r="Y26" s="295">
        <f t="shared" si="3"/>
        <v>-32427311</v>
      </c>
      <c r="Z26" s="296">
        <f>+IF(X26&lt;&gt;0,+(Y26/X26)*100,0)</f>
        <v>-84.85108080798011</v>
      </c>
      <c r="AA26" s="297">
        <f>SUM(AA21:AA25)</f>
        <v>38216733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2426531</v>
      </c>
      <c r="D30" s="156"/>
      <c r="E30" s="60">
        <v>2850000</v>
      </c>
      <c r="F30" s="60">
        <v>6062000</v>
      </c>
      <c r="G30" s="60">
        <v>509541</v>
      </c>
      <c r="H30" s="60">
        <v>542174</v>
      </c>
      <c r="I30" s="60">
        <v>121742</v>
      </c>
      <c r="J30" s="60">
        <v>1173457</v>
      </c>
      <c r="K30" s="60">
        <v>404466</v>
      </c>
      <c r="L30" s="60">
        <v>602117</v>
      </c>
      <c r="M30" s="60">
        <v>2232094</v>
      </c>
      <c r="N30" s="60">
        <v>3238677</v>
      </c>
      <c r="O30" s="60">
        <v>546777</v>
      </c>
      <c r="P30" s="60"/>
      <c r="Q30" s="60">
        <v>2104538</v>
      </c>
      <c r="R30" s="60">
        <v>2651315</v>
      </c>
      <c r="S30" s="60"/>
      <c r="T30" s="60"/>
      <c r="U30" s="60"/>
      <c r="V30" s="60"/>
      <c r="W30" s="60">
        <v>7063449</v>
      </c>
      <c r="X30" s="60">
        <v>6062000</v>
      </c>
      <c r="Y30" s="60">
        <v>1001449</v>
      </c>
      <c r="Z30" s="140">
        <v>16.52</v>
      </c>
      <c r="AA30" s="155">
        <v>6062000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>
        <v>50000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50000</v>
      </c>
      <c r="Y33" s="82">
        <v>-50000</v>
      </c>
      <c r="Z33" s="270">
        <v>-100</v>
      </c>
      <c r="AA33" s="278">
        <v>50000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38235785</v>
      </c>
      <c r="D36" s="156">
        <f t="shared" si="4"/>
        <v>0</v>
      </c>
      <c r="E36" s="60">
        <f t="shared" si="4"/>
        <v>48633000</v>
      </c>
      <c r="F36" s="60">
        <f t="shared" si="4"/>
        <v>56256053</v>
      </c>
      <c r="G36" s="60">
        <f t="shared" si="4"/>
        <v>0</v>
      </c>
      <c r="H36" s="60">
        <f t="shared" si="4"/>
        <v>0</v>
      </c>
      <c r="I36" s="60">
        <f t="shared" si="4"/>
        <v>4027402</v>
      </c>
      <c r="J36" s="60">
        <f t="shared" si="4"/>
        <v>4027402</v>
      </c>
      <c r="K36" s="60">
        <f t="shared" si="4"/>
        <v>7135033</v>
      </c>
      <c r="L36" s="60">
        <f t="shared" si="4"/>
        <v>6174249</v>
      </c>
      <c r="M36" s="60">
        <f t="shared" si="4"/>
        <v>6845549</v>
      </c>
      <c r="N36" s="60">
        <f t="shared" si="4"/>
        <v>20154831</v>
      </c>
      <c r="O36" s="60">
        <f t="shared" si="4"/>
        <v>597533</v>
      </c>
      <c r="P36" s="60">
        <f t="shared" si="4"/>
        <v>2203772</v>
      </c>
      <c r="Q36" s="60">
        <f t="shared" si="4"/>
        <v>518061</v>
      </c>
      <c r="R36" s="60">
        <f t="shared" si="4"/>
        <v>3319366</v>
      </c>
      <c r="S36" s="60">
        <f t="shared" si="4"/>
        <v>4321591</v>
      </c>
      <c r="T36" s="60">
        <f t="shared" si="4"/>
        <v>1859322</v>
      </c>
      <c r="U36" s="60">
        <f t="shared" si="4"/>
        <v>16371921</v>
      </c>
      <c r="V36" s="60">
        <f t="shared" si="4"/>
        <v>22552834</v>
      </c>
      <c r="W36" s="60">
        <f t="shared" si="4"/>
        <v>50054433</v>
      </c>
      <c r="X36" s="60">
        <f t="shared" si="4"/>
        <v>56256053</v>
      </c>
      <c r="Y36" s="60">
        <f t="shared" si="4"/>
        <v>-6201620</v>
      </c>
      <c r="Z36" s="140">
        <f aca="true" t="shared" si="5" ref="Z36:Z49">+IF(X36&lt;&gt;0,+(Y36/X36)*100,0)</f>
        <v>-11.023915950875544</v>
      </c>
      <c r="AA36" s="155">
        <f>AA6+AA21</f>
        <v>56256053</v>
      </c>
    </row>
    <row r="37" spans="1:27" ht="12.75">
      <c r="A37" s="291" t="s">
        <v>206</v>
      </c>
      <c r="B37" s="142"/>
      <c r="C37" s="62">
        <f t="shared" si="4"/>
        <v>7227663</v>
      </c>
      <c r="D37" s="156">
        <f t="shared" si="4"/>
        <v>0</v>
      </c>
      <c r="E37" s="60">
        <f t="shared" si="4"/>
        <v>19769000</v>
      </c>
      <c r="F37" s="60">
        <f t="shared" si="4"/>
        <v>28186388</v>
      </c>
      <c r="G37" s="60">
        <f t="shared" si="4"/>
        <v>0</v>
      </c>
      <c r="H37" s="60">
        <f t="shared" si="4"/>
        <v>1167332</v>
      </c>
      <c r="I37" s="60">
        <f t="shared" si="4"/>
        <v>1083189</v>
      </c>
      <c r="J37" s="60">
        <f t="shared" si="4"/>
        <v>2250521</v>
      </c>
      <c r="K37" s="60">
        <f t="shared" si="4"/>
        <v>1381850</v>
      </c>
      <c r="L37" s="60">
        <f t="shared" si="4"/>
        <v>1034727</v>
      </c>
      <c r="M37" s="60">
        <f t="shared" si="4"/>
        <v>3176984</v>
      </c>
      <c r="N37" s="60">
        <f t="shared" si="4"/>
        <v>5593561</v>
      </c>
      <c r="O37" s="60">
        <f t="shared" si="4"/>
        <v>396901</v>
      </c>
      <c r="P37" s="60">
        <f t="shared" si="4"/>
        <v>0</v>
      </c>
      <c r="Q37" s="60">
        <f t="shared" si="4"/>
        <v>1163271</v>
      </c>
      <c r="R37" s="60">
        <f t="shared" si="4"/>
        <v>1560172</v>
      </c>
      <c r="S37" s="60">
        <f t="shared" si="4"/>
        <v>1655966</v>
      </c>
      <c r="T37" s="60">
        <f t="shared" si="4"/>
        <v>130252</v>
      </c>
      <c r="U37" s="60">
        <f t="shared" si="4"/>
        <v>865323</v>
      </c>
      <c r="V37" s="60">
        <f t="shared" si="4"/>
        <v>2651541</v>
      </c>
      <c r="W37" s="60">
        <f t="shared" si="4"/>
        <v>12055795</v>
      </c>
      <c r="X37" s="60">
        <f t="shared" si="4"/>
        <v>28186388</v>
      </c>
      <c r="Y37" s="60">
        <f t="shared" si="4"/>
        <v>-16130593</v>
      </c>
      <c r="Z37" s="140">
        <f t="shared" si="5"/>
        <v>-57.228308217427504</v>
      </c>
      <c r="AA37" s="155">
        <f>AA7+AA22</f>
        <v>28186388</v>
      </c>
    </row>
    <row r="38" spans="1:27" ht="12.75">
      <c r="A38" s="291" t="s">
        <v>207</v>
      </c>
      <c r="B38" s="142"/>
      <c r="C38" s="62">
        <f t="shared" si="4"/>
        <v>127893694</v>
      </c>
      <c r="D38" s="156">
        <f t="shared" si="4"/>
        <v>0</v>
      </c>
      <c r="E38" s="60">
        <f t="shared" si="4"/>
        <v>213662025</v>
      </c>
      <c r="F38" s="60">
        <f t="shared" si="4"/>
        <v>276532140</v>
      </c>
      <c r="G38" s="60">
        <f t="shared" si="4"/>
        <v>0</v>
      </c>
      <c r="H38" s="60">
        <f t="shared" si="4"/>
        <v>7624096</v>
      </c>
      <c r="I38" s="60">
        <f t="shared" si="4"/>
        <v>109512073</v>
      </c>
      <c r="J38" s="60">
        <f t="shared" si="4"/>
        <v>117136169</v>
      </c>
      <c r="K38" s="60">
        <f t="shared" si="4"/>
        <v>13603158</v>
      </c>
      <c r="L38" s="60">
        <f t="shared" si="4"/>
        <v>13839095</v>
      </c>
      <c r="M38" s="60">
        <f t="shared" si="4"/>
        <v>31865165</v>
      </c>
      <c r="N38" s="60">
        <f t="shared" si="4"/>
        <v>59307418</v>
      </c>
      <c r="O38" s="60">
        <f t="shared" si="4"/>
        <v>8389331</v>
      </c>
      <c r="P38" s="60">
        <f t="shared" si="4"/>
        <v>17005176</v>
      </c>
      <c r="Q38" s="60">
        <f t="shared" si="4"/>
        <v>28065633</v>
      </c>
      <c r="R38" s="60">
        <f t="shared" si="4"/>
        <v>53460140</v>
      </c>
      <c r="S38" s="60">
        <f t="shared" si="4"/>
        <v>22809027</v>
      </c>
      <c r="T38" s="60">
        <f t="shared" si="4"/>
        <v>15560353</v>
      </c>
      <c r="U38" s="60">
        <f t="shared" si="4"/>
        <v>62777672</v>
      </c>
      <c r="V38" s="60">
        <f t="shared" si="4"/>
        <v>101147052</v>
      </c>
      <c r="W38" s="60">
        <f t="shared" si="4"/>
        <v>331050779</v>
      </c>
      <c r="X38" s="60">
        <f t="shared" si="4"/>
        <v>276532140</v>
      </c>
      <c r="Y38" s="60">
        <f t="shared" si="4"/>
        <v>54518639</v>
      </c>
      <c r="Z38" s="140">
        <f t="shared" si="5"/>
        <v>19.715118466880558</v>
      </c>
      <c r="AA38" s="155">
        <f>AA8+AA23</f>
        <v>276532140</v>
      </c>
    </row>
    <row r="39" spans="1:27" ht="12.75">
      <c r="A39" s="291" t="s">
        <v>208</v>
      </c>
      <c r="B39" s="142"/>
      <c r="C39" s="62">
        <f t="shared" si="4"/>
        <v>41772974</v>
      </c>
      <c r="D39" s="156">
        <f t="shared" si="4"/>
        <v>0</v>
      </c>
      <c r="E39" s="60">
        <f t="shared" si="4"/>
        <v>65873975</v>
      </c>
      <c r="F39" s="60">
        <f t="shared" si="4"/>
        <v>100073184</v>
      </c>
      <c r="G39" s="60">
        <f t="shared" si="4"/>
        <v>108813</v>
      </c>
      <c r="H39" s="60">
        <f t="shared" si="4"/>
        <v>2187032</v>
      </c>
      <c r="I39" s="60">
        <f t="shared" si="4"/>
        <v>1682826</v>
      </c>
      <c r="J39" s="60">
        <f t="shared" si="4"/>
        <v>3978671</v>
      </c>
      <c r="K39" s="60">
        <f t="shared" si="4"/>
        <v>6239370</v>
      </c>
      <c r="L39" s="60">
        <f t="shared" si="4"/>
        <v>1037448</v>
      </c>
      <c r="M39" s="60">
        <f t="shared" si="4"/>
        <v>11422949</v>
      </c>
      <c r="N39" s="60">
        <f t="shared" si="4"/>
        <v>18699767</v>
      </c>
      <c r="O39" s="60">
        <f t="shared" si="4"/>
        <v>151600</v>
      </c>
      <c r="P39" s="60">
        <f t="shared" si="4"/>
        <v>2587500</v>
      </c>
      <c r="Q39" s="60">
        <f t="shared" si="4"/>
        <v>4745823</v>
      </c>
      <c r="R39" s="60">
        <f t="shared" si="4"/>
        <v>7484923</v>
      </c>
      <c r="S39" s="60">
        <f t="shared" si="4"/>
        <v>8234927</v>
      </c>
      <c r="T39" s="60">
        <f t="shared" si="4"/>
        <v>1797920</v>
      </c>
      <c r="U39" s="60">
        <f t="shared" si="4"/>
        <v>31062293</v>
      </c>
      <c r="V39" s="60">
        <f t="shared" si="4"/>
        <v>41095140</v>
      </c>
      <c r="W39" s="60">
        <f t="shared" si="4"/>
        <v>71258501</v>
      </c>
      <c r="X39" s="60">
        <f t="shared" si="4"/>
        <v>100073184</v>
      </c>
      <c r="Y39" s="60">
        <f t="shared" si="4"/>
        <v>-28814683</v>
      </c>
      <c r="Z39" s="140">
        <f t="shared" si="5"/>
        <v>-28.793610683957056</v>
      </c>
      <c r="AA39" s="155">
        <f>AA9+AA24</f>
        <v>100073184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215130116</v>
      </c>
      <c r="D41" s="294">
        <f t="shared" si="6"/>
        <v>0</v>
      </c>
      <c r="E41" s="295">
        <f t="shared" si="6"/>
        <v>347938000</v>
      </c>
      <c r="F41" s="295">
        <f t="shared" si="6"/>
        <v>461047765</v>
      </c>
      <c r="G41" s="295">
        <f t="shared" si="6"/>
        <v>108813</v>
      </c>
      <c r="H41" s="295">
        <f t="shared" si="6"/>
        <v>10978460</v>
      </c>
      <c r="I41" s="295">
        <f t="shared" si="6"/>
        <v>116305490</v>
      </c>
      <c r="J41" s="295">
        <f t="shared" si="6"/>
        <v>127392763</v>
      </c>
      <c r="K41" s="295">
        <f t="shared" si="6"/>
        <v>28359411</v>
      </c>
      <c r="L41" s="295">
        <f t="shared" si="6"/>
        <v>22085519</v>
      </c>
      <c r="M41" s="295">
        <f t="shared" si="6"/>
        <v>53310647</v>
      </c>
      <c r="N41" s="295">
        <f t="shared" si="6"/>
        <v>103755577</v>
      </c>
      <c r="O41" s="295">
        <f t="shared" si="6"/>
        <v>9535365</v>
      </c>
      <c r="P41" s="295">
        <f t="shared" si="6"/>
        <v>21796448</v>
      </c>
      <c r="Q41" s="295">
        <f t="shared" si="6"/>
        <v>34492788</v>
      </c>
      <c r="R41" s="295">
        <f t="shared" si="6"/>
        <v>65824601</v>
      </c>
      <c r="S41" s="295">
        <f t="shared" si="6"/>
        <v>37021511</v>
      </c>
      <c r="T41" s="295">
        <f t="shared" si="6"/>
        <v>19347847</v>
      </c>
      <c r="U41" s="295">
        <f t="shared" si="6"/>
        <v>111077209</v>
      </c>
      <c r="V41" s="295">
        <f t="shared" si="6"/>
        <v>167446567</v>
      </c>
      <c r="W41" s="295">
        <f t="shared" si="6"/>
        <v>464419508</v>
      </c>
      <c r="X41" s="295">
        <f t="shared" si="6"/>
        <v>461047765</v>
      </c>
      <c r="Y41" s="295">
        <f t="shared" si="6"/>
        <v>3371743</v>
      </c>
      <c r="Z41" s="296">
        <f t="shared" si="5"/>
        <v>0.7313218403737409</v>
      </c>
      <c r="AA41" s="297">
        <f>SUM(AA36:AA40)</f>
        <v>461047765</v>
      </c>
    </row>
    <row r="42" spans="1:27" ht="12.75">
      <c r="A42" s="298" t="s">
        <v>211</v>
      </c>
      <c r="B42" s="136"/>
      <c r="C42" s="95">
        <f aca="true" t="shared" si="7" ref="C42:Y48">C12+C27</f>
        <v>4695158</v>
      </c>
      <c r="D42" s="129">
        <f t="shared" si="7"/>
        <v>0</v>
      </c>
      <c r="E42" s="54">
        <f t="shared" si="7"/>
        <v>22000000</v>
      </c>
      <c r="F42" s="54">
        <f t="shared" si="7"/>
        <v>21266494</v>
      </c>
      <c r="G42" s="54">
        <f t="shared" si="7"/>
        <v>0</v>
      </c>
      <c r="H42" s="54">
        <f t="shared" si="7"/>
        <v>0</v>
      </c>
      <c r="I42" s="54">
        <f t="shared" si="7"/>
        <v>4971290</v>
      </c>
      <c r="J42" s="54">
        <f t="shared" si="7"/>
        <v>4971290</v>
      </c>
      <c r="K42" s="54">
        <f t="shared" si="7"/>
        <v>173839</v>
      </c>
      <c r="L42" s="54">
        <f t="shared" si="7"/>
        <v>0</v>
      </c>
      <c r="M42" s="54">
        <f t="shared" si="7"/>
        <v>561218</v>
      </c>
      <c r="N42" s="54">
        <f t="shared" si="7"/>
        <v>735057</v>
      </c>
      <c r="O42" s="54">
        <f t="shared" si="7"/>
        <v>675000</v>
      </c>
      <c r="P42" s="54">
        <f t="shared" si="7"/>
        <v>1944471</v>
      </c>
      <c r="Q42" s="54">
        <f t="shared" si="7"/>
        <v>0</v>
      </c>
      <c r="R42" s="54">
        <f t="shared" si="7"/>
        <v>2619471</v>
      </c>
      <c r="S42" s="54">
        <f t="shared" si="7"/>
        <v>3251177</v>
      </c>
      <c r="T42" s="54">
        <f t="shared" si="7"/>
        <v>5215243</v>
      </c>
      <c r="U42" s="54">
        <f t="shared" si="7"/>
        <v>5431760</v>
      </c>
      <c r="V42" s="54">
        <f t="shared" si="7"/>
        <v>13898180</v>
      </c>
      <c r="W42" s="54">
        <f t="shared" si="7"/>
        <v>22223998</v>
      </c>
      <c r="X42" s="54">
        <f t="shared" si="7"/>
        <v>21266494</v>
      </c>
      <c r="Y42" s="54">
        <f t="shared" si="7"/>
        <v>957504</v>
      </c>
      <c r="Z42" s="184">
        <f t="shared" si="5"/>
        <v>4.502406461544625</v>
      </c>
      <c r="AA42" s="130">
        <f aca="true" t="shared" si="8" ref="AA42:AA48">AA12+AA27</f>
        <v>21266494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14563694</v>
      </c>
      <c r="D45" s="129">
        <f t="shared" si="7"/>
        <v>0</v>
      </c>
      <c r="E45" s="54">
        <f t="shared" si="7"/>
        <v>38360680</v>
      </c>
      <c r="F45" s="54">
        <f t="shared" si="7"/>
        <v>37086563</v>
      </c>
      <c r="G45" s="54">
        <f t="shared" si="7"/>
        <v>509541</v>
      </c>
      <c r="H45" s="54">
        <f t="shared" si="7"/>
        <v>571674</v>
      </c>
      <c r="I45" s="54">
        <f t="shared" si="7"/>
        <v>183725</v>
      </c>
      <c r="J45" s="54">
        <f t="shared" si="7"/>
        <v>1264940</v>
      </c>
      <c r="K45" s="54">
        <f t="shared" si="7"/>
        <v>1141700</v>
      </c>
      <c r="L45" s="54">
        <f t="shared" si="7"/>
        <v>2718347</v>
      </c>
      <c r="M45" s="54">
        <f t="shared" si="7"/>
        <v>2232094</v>
      </c>
      <c r="N45" s="54">
        <f t="shared" si="7"/>
        <v>6092141</v>
      </c>
      <c r="O45" s="54">
        <f t="shared" si="7"/>
        <v>589389</v>
      </c>
      <c r="P45" s="54">
        <f t="shared" si="7"/>
        <v>110233</v>
      </c>
      <c r="Q45" s="54">
        <f t="shared" si="7"/>
        <v>2104538</v>
      </c>
      <c r="R45" s="54">
        <f t="shared" si="7"/>
        <v>2804160</v>
      </c>
      <c r="S45" s="54">
        <f t="shared" si="7"/>
        <v>100338</v>
      </c>
      <c r="T45" s="54">
        <f t="shared" si="7"/>
        <v>1461773</v>
      </c>
      <c r="U45" s="54">
        <f t="shared" si="7"/>
        <v>4284353</v>
      </c>
      <c r="V45" s="54">
        <f t="shared" si="7"/>
        <v>5846464</v>
      </c>
      <c r="W45" s="54">
        <f t="shared" si="7"/>
        <v>16007705</v>
      </c>
      <c r="X45" s="54">
        <f t="shared" si="7"/>
        <v>37086563</v>
      </c>
      <c r="Y45" s="54">
        <f t="shared" si="7"/>
        <v>-21078858</v>
      </c>
      <c r="Z45" s="184">
        <f t="shared" si="5"/>
        <v>-56.83691422146614</v>
      </c>
      <c r="AA45" s="130">
        <f t="shared" si="8"/>
        <v>37086563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934000</v>
      </c>
      <c r="D48" s="129">
        <f t="shared" si="7"/>
        <v>0</v>
      </c>
      <c r="E48" s="54">
        <f t="shared" si="7"/>
        <v>1590000</v>
      </c>
      <c r="F48" s="54">
        <f t="shared" si="7"/>
        <v>2051500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2051500</v>
      </c>
      <c r="Y48" s="54">
        <f t="shared" si="7"/>
        <v>-2051500</v>
      </c>
      <c r="Z48" s="184">
        <f t="shared" si="5"/>
        <v>-100</v>
      </c>
      <c r="AA48" s="130">
        <f t="shared" si="8"/>
        <v>2051500</v>
      </c>
    </row>
    <row r="49" spans="1:27" ht="12.75">
      <c r="A49" s="308" t="s">
        <v>220</v>
      </c>
      <c r="B49" s="149"/>
      <c r="C49" s="239">
        <f aca="true" t="shared" si="9" ref="C49:Y49">SUM(C41:C48)</f>
        <v>235322968</v>
      </c>
      <c r="D49" s="218">
        <f t="shared" si="9"/>
        <v>0</v>
      </c>
      <c r="E49" s="220">
        <f t="shared" si="9"/>
        <v>409888680</v>
      </c>
      <c r="F49" s="220">
        <f t="shared" si="9"/>
        <v>521452322</v>
      </c>
      <c r="G49" s="220">
        <f t="shared" si="9"/>
        <v>618354</v>
      </c>
      <c r="H49" s="220">
        <f t="shared" si="9"/>
        <v>11550134</v>
      </c>
      <c r="I49" s="220">
        <f t="shared" si="9"/>
        <v>121460505</v>
      </c>
      <c r="J49" s="220">
        <f t="shared" si="9"/>
        <v>133628993</v>
      </c>
      <c r="K49" s="220">
        <f t="shared" si="9"/>
        <v>29674950</v>
      </c>
      <c r="L49" s="220">
        <f t="shared" si="9"/>
        <v>24803866</v>
      </c>
      <c r="M49" s="220">
        <f t="shared" si="9"/>
        <v>56103959</v>
      </c>
      <c r="N49" s="220">
        <f t="shared" si="9"/>
        <v>110582775</v>
      </c>
      <c r="O49" s="220">
        <f t="shared" si="9"/>
        <v>10799754</v>
      </c>
      <c r="P49" s="220">
        <f t="shared" si="9"/>
        <v>23851152</v>
      </c>
      <c r="Q49" s="220">
        <f t="shared" si="9"/>
        <v>36597326</v>
      </c>
      <c r="R49" s="220">
        <f t="shared" si="9"/>
        <v>71248232</v>
      </c>
      <c r="S49" s="220">
        <f t="shared" si="9"/>
        <v>40373026</v>
      </c>
      <c r="T49" s="220">
        <f t="shared" si="9"/>
        <v>26024863</v>
      </c>
      <c r="U49" s="220">
        <f t="shared" si="9"/>
        <v>120793322</v>
      </c>
      <c r="V49" s="220">
        <f t="shared" si="9"/>
        <v>187191211</v>
      </c>
      <c r="W49" s="220">
        <f t="shared" si="9"/>
        <v>502651211</v>
      </c>
      <c r="X49" s="220">
        <f t="shared" si="9"/>
        <v>521452322</v>
      </c>
      <c r="Y49" s="220">
        <f t="shared" si="9"/>
        <v>-18801111</v>
      </c>
      <c r="Z49" s="221">
        <f t="shared" si="5"/>
        <v>-3.605528292191592</v>
      </c>
      <c r="AA49" s="222">
        <f>SUM(AA41:AA48)</f>
        <v>521452322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104416682</v>
      </c>
      <c r="D51" s="129">
        <f t="shared" si="10"/>
        <v>0</v>
      </c>
      <c r="E51" s="54">
        <f t="shared" si="10"/>
        <v>69561020</v>
      </c>
      <c r="F51" s="54">
        <f t="shared" si="10"/>
        <v>104459679</v>
      </c>
      <c r="G51" s="54">
        <f t="shared" si="10"/>
        <v>4104925</v>
      </c>
      <c r="H51" s="54">
        <f t="shared" si="10"/>
        <v>9578001</v>
      </c>
      <c r="I51" s="54">
        <f t="shared" si="10"/>
        <v>11152434</v>
      </c>
      <c r="J51" s="54">
        <f t="shared" si="10"/>
        <v>24835360</v>
      </c>
      <c r="K51" s="54">
        <f t="shared" si="10"/>
        <v>8815687</v>
      </c>
      <c r="L51" s="54">
        <f t="shared" si="10"/>
        <v>7776830</v>
      </c>
      <c r="M51" s="54">
        <f t="shared" si="10"/>
        <v>19109044</v>
      </c>
      <c r="N51" s="54">
        <f t="shared" si="10"/>
        <v>35701561</v>
      </c>
      <c r="O51" s="54">
        <f t="shared" si="10"/>
        <v>6164665</v>
      </c>
      <c r="P51" s="54">
        <f t="shared" si="10"/>
        <v>2921775</v>
      </c>
      <c r="Q51" s="54">
        <f t="shared" si="10"/>
        <v>3847462</v>
      </c>
      <c r="R51" s="54">
        <f t="shared" si="10"/>
        <v>12933902</v>
      </c>
      <c r="S51" s="54">
        <f t="shared" si="10"/>
        <v>1885255</v>
      </c>
      <c r="T51" s="54">
        <f t="shared" si="10"/>
        <v>523210</v>
      </c>
      <c r="U51" s="54">
        <f t="shared" si="10"/>
        <v>38810678</v>
      </c>
      <c r="V51" s="54">
        <f t="shared" si="10"/>
        <v>41219143</v>
      </c>
      <c r="W51" s="54">
        <f t="shared" si="10"/>
        <v>114689966</v>
      </c>
      <c r="X51" s="54">
        <f t="shared" si="10"/>
        <v>104459679</v>
      </c>
      <c r="Y51" s="54">
        <f t="shared" si="10"/>
        <v>10230287</v>
      </c>
      <c r="Z51" s="184">
        <f>+IF(X51&lt;&gt;0,+(Y51/X51)*100,0)</f>
        <v>9.7935271273426</v>
      </c>
      <c r="AA51" s="130">
        <f>SUM(AA57:AA61)</f>
        <v>104459679</v>
      </c>
    </row>
    <row r="52" spans="1:27" ht="12.75">
      <c r="A52" s="310" t="s">
        <v>205</v>
      </c>
      <c r="B52" s="142"/>
      <c r="C52" s="62">
        <v>30309169</v>
      </c>
      <c r="D52" s="156"/>
      <c r="E52" s="60">
        <v>5041240</v>
      </c>
      <c r="F52" s="60">
        <v>32261282</v>
      </c>
      <c r="G52" s="60">
        <v>3071236</v>
      </c>
      <c r="H52" s="60">
        <v>2166427</v>
      </c>
      <c r="I52" s="60">
        <v>5296919</v>
      </c>
      <c r="J52" s="60">
        <v>10534582</v>
      </c>
      <c r="K52" s="60">
        <v>5531620</v>
      </c>
      <c r="L52" s="60">
        <v>490796</v>
      </c>
      <c r="M52" s="60">
        <v>12099553</v>
      </c>
      <c r="N52" s="60">
        <v>18121969</v>
      </c>
      <c r="O52" s="60">
        <v>528150</v>
      </c>
      <c r="P52" s="60">
        <v>1711930</v>
      </c>
      <c r="Q52" s="60">
        <v>2684237</v>
      </c>
      <c r="R52" s="60">
        <v>4924317</v>
      </c>
      <c r="S52" s="60">
        <v>650880</v>
      </c>
      <c r="T52" s="60"/>
      <c r="U52" s="60">
        <v>16196202</v>
      </c>
      <c r="V52" s="60">
        <v>16847082</v>
      </c>
      <c r="W52" s="60">
        <v>50427950</v>
      </c>
      <c r="X52" s="60">
        <v>32261282</v>
      </c>
      <c r="Y52" s="60">
        <v>18166668</v>
      </c>
      <c r="Z52" s="140">
        <v>56.31</v>
      </c>
      <c r="AA52" s="155">
        <v>32261282</v>
      </c>
    </row>
    <row r="53" spans="1:27" ht="12.75">
      <c r="A53" s="310" t="s">
        <v>206</v>
      </c>
      <c r="B53" s="142"/>
      <c r="C53" s="62">
        <v>7535720</v>
      </c>
      <c r="D53" s="156"/>
      <c r="E53" s="60">
        <v>18163285</v>
      </c>
      <c r="F53" s="60">
        <v>1695581</v>
      </c>
      <c r="G53" s="60">
        <v>132074</v>
      </c>
      <c r="H53" s="60">
        <v>230535</v>
      </c>
      <c r="I53" s="60">
        <v>87152</v>
      </c>
      <c r="J53" s="60">
        <v>449761</v>
      </c>
      <c r="K53" s="60">
        <v>212447</v>
      </c>
      <c r="L53" s="60">
        <v>353905</v>
      </c>
      <c r="M53" s="60">
        <v>5783</v>
      </c>
      <c r="N53" s="60">
        <v>572135</v>
      </c>
      <c r="O53" s="60">
        <v>28521</v>
      </c>
      <c r="P53" s="60">
        <v>253155</v>
      </c>
      <c r="Q53" s="60">
        <v>331527</v>
      </c>
      <c r="R53" s="60">
        <v>613203</v>
      </c>
      <c r="S53" s="60">
        <v>21795</v>
      </c>
      <c r="T53" s="60">
        <v>79500</v>
      </c>
      <c r="U53" s="60">
        <v>4323047</v>
      </c>
      <c r="V53" s="60">
        <v>4424342</v>
      </c>
      <c r="W53" s="60">
        <v>6059441</v>
      </c>
      <c r="X53" s="60">
        <v>1695581</v>
      </c>
      <c r="Y53" s="60">
        <v>4363860</v>
      </c>
      <c r="Z53" s="140">
        <v>257.37</v>
      </c>
      <c r="AA53" s="155">
        <v>1695581</v>
      </c>
    </row>
    <row r="54" spans="1:27" ht="12.75">
      <c r="A54" s="310" t="s">
        <v>207</v>
      </c>
      <c r="B54" s="142"/>
      <c r="C54" s="62">
        <v>50826098</v>
      </c>
      <c r="D54" s="156"/>
      <c r="E54" s="60">
        <v>41395735</v>
      </c>
      <c r="F54" s="60">
        <v>33837657</v>
      </c>
      <c r="G54" s="60">
        <v>766826</v>
      </c>
      <c r="H54" s="60">
        <v>6828787</v>
      </c>
      <c r="I54" s="60">
        <v>4628191</v>
      </c>
      <c r="J54" s="60">
        <v>12223804</v>
      </c>
      <c r="K54" s="60">
        <v>2137818</v>
      </c>
      <c r="L54" s="60">
        <v>5654849</v>
      </c>
      <c r="M54" s="60">
        <v>6263864</v>
      </c>
      <c r="N54" s="60">
        <v>14056531</v>
      </c>
      <c r="O54" s="60">
        <v>3212730</v>
      </c>
      <c r="P54" s="60">
        <v>344286</v>
      </c>
      <c r="Q54" s="60">
        <v>391144</v>
      </c>
      <c r="R54" s="60">
        <v>3948160</v>
      </c>
      <c r="S54" s="60">
        <v>607260</v>
      </c>
      <c r="T54" s="60">
        <v>185639</v>
      </c>
      <c r="U54" s="60">
        <v>14275918</v>
      </c>
      <c r="V54" s="60">
        <v>15068817</v>
      </c>
      <c r="W54" s="60">
        <v>45297312</v>
      </c>
      <c r="X54" s="60">
        <v>33837657</v>
      </c>
      <c r="Y54" s="60">
        <v>11459655</v>
      </c>
      <c r="Z54" s="140">
        <v>33.87</v>
      </c>
      <c r="AA54" s="155">
        <v>33837657</v>
      </c>
    </row>
    <row r="55" spans="1:27" ht="12.75">
      <c r="A55" s="310" t="s">
        <v>208</v>
      </c>
      <c r="B55" s="142"/>
      <c r="C55" s="62">
        <v>3922186</v>
      </c>
      <c r="D55" s="156"/>
      <c r="E55" s="60"/>
      <c r="F55" s="60">
        <v>4250169</v>
      </c>
      <c r="G55" s="60">
        <v>418</v>
      </c>
      <c r="H55" s="60">
        <v>4110</v>
      </c>
      <c r="I55" s="60">
        <v>475576</v>
      </c>
      <c r="J55" s="60">
        <v>480104</v>
      </c>
      <c r="K55" s="60">
        <v>350690</v>
      </c>
      <c r="L55" s="60">
        <v>970163</v>
      </c>
      <c r="M55" s="60">
        <v>475124</v>
      </c>
      <c r="N55" s="60">
        <v>1795977</v>
      </c>
      <c r="O55" s="60">
        <v>793254</v>
      </c>
      <c r="P55" s="60">
        <v>182667</v>
      </c>
      <c r="Q55" s="60">
        <v>37360</v>
      </c>
      <c r="R55" s="60">
        <v>1013281</v>
      </c>
      <c r="S55" s="60">
        <v>250323</v>
      </c>
      <c r="T55" s="60">
        <v>214847</v>
      </c>
      <c r="U55" s="60">
        <v>374430</v>
      </c>
      <c r="V55" s="60">
        <v>839600</v>
      </c>
      <c r="W55" s="60">
        <v>4128962</v>
      </c>
      <c r="X55" s="60">
        <v>4250169</v>
      </c>
      <c r="Y55" s="60">
        <v>-121207</v>
      </c>
      <c r="Z55" s="140">
        <v>-2.85</v>
      </c>
      <c r="AA55" s="155">
        <v>4250169</v>
      </c>
    </row>
    <row r="56" spans="1:27" ht="12.75">
      <c r="A56" s="310" t="s">
        <v>209</v>
      </c>
      <c r="B56" s="142"/>
      <c r="C56" s="62"/>
      <c r="D56" s="156"/>
      <c r="E56" s="60">
        <v>685874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92593173</v>
      </c>
      <c r="D57" s="294">
        <f t="shared" si="11"/>
        <v>0</v>
      </c>
      <c r="E57" s="295">
        <f t="shared" si="11"/>
        <v>65286134</v>
      </c>
      <c r="F57" s="295">
        <f t="shared" si="11"/>
        <v>72044689</v>
      </c>
      <c r="G57" s="295">
        <f t="shared" si="11"/>
        <v>3970554</v>
      </c>
      <c r="H57" s="295">
        <f t="shared" si="11"/>
        <v>9229859</v>
      </c>
      <c r="I57" s="295">
        <f t="shared" si="11"/>
        <v>10487838</v>
      </c>
      <c r="J57" s="295">
        <f t="shared" si="11"/>
        <v>23688251</v>
      </c>
      <c r="K57" s="295">
        <f t="shared" si="11"/>
        <v>8232575</v>
      </c>
      <c r="L57" s="295">
        <f t="shared" si="11"/>
        <v>7469713</v>
      </c>
      <c r="M57" s="295">
        <f t="shared" si="11"/>
        <v>18844324</v>
      </c>
      <c r="N57" s="295">
        <f t="shared" si="11"/>
        <v>34546612</v>
      </c>
      <c r="O57" s="295">
        <f t="shared" si="11"/>
        <v>4562655</v>
      </c>
      <c r="P57" s="295">
        <f t="shared" si="11"/>
        <v>2492038</v>
      </c>
      <c r="Q57" s="295">
        <f t="shared" si="11"/>
        <v>3444268</v>
      </c>
      <c r="R57" s="295">
        <f t="shared" si="11"/>
        <v>10498961</v>
      </c>
      <c r="S57" s="295">
        <f t="shared" si="11"/>
        <v>1530258</v>
      </c>
      <c r="T57" s="295">
        <f t="shared" si="11"/>
        <v>479986</v>
      </c>
      <c r="U57" s="295">
        <f t="shared" si="11"/>
        <v>35169597</v>
      </c>
      <c r="V57" s="295">
        <f t="shared" si="11"/>
        <v>37179841</v>
      </c>
      <c r="W57" s="295">
        <f t="shared" si="11"/>
        <v>105913665</v>
      </c>
      <c r="X57" s="295">
        <f t="shared" si="11"/>
        <v>72044689</v>
      </c>
      <c r="Y57" s="295">
        <f t="shared" si="11"/>
        <v>33868976</v>
      </c>
      <c r="Z57" s="296">
        <f>+IF(X57&lt;&gt;0,+(Y57/X57)*100,0)</f>
        <v>47.0110655901367</v>
      </c>
      <c r="AA57" s="297">
        <f>SUM(AA52:AA56)</f>
        <v>72044689</v>
      </c>
    </row>
    <row r="58" spans="1:27" ht="12.75">
      <c r="A58" s="311" t="s">
        <v>211</v>
      </c>
      <c r="B58" s="136"/>
      <c r="C58" s="62">
        <v>17534</v>
      </c>
      <c r="D58" s="156"/>
      <c r="E58" s="60">
        <v>179125</v>
      </c>
      <c r="F58" s="60">
        <v>72351</v>
      </c>
      <c r="G58" s="60"/>
      <c r="H58" s="60">
        <v>1622</v>
      </c>
      <c r="I58" s="60">
        <v>5056</v>
      </c>
      <c r="J58" s="60">
        <v>6678</v>
      </c>
      <c r="K58" s="60"/>
      <c r="L58" s="60">
        <v>14282</v>
      </c>
      <c r="M58" s="60"/>
      <c r="N58" s="60">
        <v>14282</v>
      </c>
      <c r="O58" s="60"/>
      <c r="P58" s="60"/>
      <c r="Q58" s="60"/>
      <c r="R58" s="60"/>
      <c r="S58" s="60"/>
      <c r="T58" s="60"/>
      <c r="U58" s="60">
        <v>3934</v>
      </c>
      <c r="V58" s="60">
        <v>3934</v>
      </c>
      <c r="W58" s="60">
        <v>24894</v>
      </c>
      <c r="X58" s="60">
        <v>72351</v>
      </c>
      <c r="Y58" s="60">
        <v>-47457</v>
      </c>
      <c r="Z58" s="140">
        <v>-65.59</v>
      </c>
      <c r="AA58" s="155">
        <v>72351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11805975</v>
      </c>
      <c r="D61" s="156"/>
      <c r="E61" s="60">
        <v>4095761</v>
      </c>
      <c r="F61" s="60">
        <v>32342639</v>
      </c>
      <c r="G61" s="60">
        <v>134371</v>
      </c>
      <c r="H61" s="60">
        <v>346520</v>
      </c>
      <c r="I61" s="60">
        <v>659540</v>
      </c>
      <c r="J61" s="60">
        <v>1140431</v>
      </c>
      <c r="K61" s="60">
        <v>583112</v>
      </c>
      <c r="L61" s="60">
        <v>292835</v>
      </c>
      <c r="M61" s="60">
        <v>264720</v>
      </c>
      <c r="N61" s="60">
        <v>1140667</v>
      </c>
      <c r="O61" s="60">
        <v>1602010</v>
      </c>
      <c r="P61" s="60">
        <v>429737</v>
      </c>
      <c r="Q61" s="60">
        <v>403194</v>
      </c>
      <c r="R61" s="60">
        <v>2434941</v>
      </c>
      <c r="S61" s="60">
        <v>354997</v>
      </c>
      <c r="T61" s="60">
        <v>43224</v>
      </c>
      <c r="U61" s="60">
        <v>3637147</v>
      </c>
      <c r="V61" s="60">
        <v>4035368</v>
      </c>
      <c r="W61" s="60">
        <v>8751407</v>
      </c>
      <c r="X61" s="60">
        <v>32342639</v>
      </c>
      <c r="Y61" s="60">
        <v>-23591232</v>
      </c>
      <c r="Z61" s="140">
        <v>-72.94</v>
      </c>
      <c r="AA61" s="155">
        <v>32342639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4104925</v>
      </c>
      <c r="H66" s="275">
        <v>9578001</v>
      </c>
      <c r="I66" s="275"/>
      <c r="J66" s="275">
        <v>13682926</v>
      </c>
      <c r="K66" s="275">
        <v>8815687</v>
      </c>
      <c r="L66" s="275">
        <v>7776830</v>
      </c>
      <c r="M66" s="275">
        <v>19109044</v>
      </c>
      <c r="N66" s="275">
        <v>35701561</v>
      </c>
      <c r="O66" s="275">
        <v>6164666</v>
      </c>
      <c r="P66" s="275">
        <v>2921775</v>
      </c>
      <c r="Q66" s="275">
        <v>3847462</v>
      </c>
      <c r="R66" s="275">
        <v>12933903</v>
      </c>
      <c r="S66" s="275">
        <v>1885255</v>
      </c>
      <c r="T66" s="275">
        <v>523210</v>
      </c>
      <c r="U66" s="275">
        <v>38810678</v>
      </c>
      <c r="V66" s="275">
        <v>41219143</v>
      </c>
      <c r="W66" s="275">
        <v>103537533</v>
      </c>
      <c r="X66" s="275"/>
      <c r="Y66" s="275">
        <v>103537533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98396780</v>
      </c>
      <c r="D68" s="156">
        <v>104459679</v>
      </c>
      <c r="E68" s="60">
        <v>69561020</v>
      </c>
      <c r="F68" s="60">
        <v>104459679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104459679</v>
      </c>
      <c r="Y68" s="60">
        <v>-104459679</v>
      </c>
      <c r="Z68" s="140">
        <v>-100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98396780</v>
      </c>
      <c r="D69" s="218">
        <f t="shared" si="12"/>
        <v>104459679</v>
      </c>
      <c r="E69" s="220">
        <f t="shared" si="12"/>
        <v>69561020</v>
      </c>
      <c r="F69" s="220">
        <f t="shared" si="12"/>
        <v>104459679</v>
      </c>
      <c r="G69" s="220">
        <f t="shared" si="12"/>
        <v>4104925</v>
      </c>
      <c r="H69" s="220">
        <f t="shared" si="12"/>
        <v>9578001</v>
      </c>
      <c r="I69" s="220">
        <f t="shared" si="12"/>
        <v>0</v>
      </c>
      <c r="J69" s="220">
        <f t="shared" si="12"/>
        <v>13682926</v>
      </c>
      <c r="K69" s="220">
        <f t="shared" si="12"/>
        <v>8815687</v>
      </c>
      <c r="L69" s="220">
        <f t="shared" si="12"/>
        <v>7776830</v>
      </c>
      <c r="M69" s="220">
        <f t="shared" si="12"/>
        <v>19109044</v>
      </c>
      <c r="N69" s="220">
        <f t="shared" si="12"/>
        <v>35701561</v>
      </c>
      <c r="O69" s="220">
        <f t="shared" si="12"/>
        <v>6164666</v>
      </c>
      <c r="P69" s="220">
        <f t="shared" si="12"/>
        <v>2921775</v>
      </c>
      <c r="Q69" s="220">
        <f t="shared" si="12"/>
        <v>3847462</v>
      </c>
      <c r="R69" s="220">
        <f t="shared" si="12"/>
        <v>12933903</v>
      </c>
      <c r="S69" s="220">
        <f t="shared" si="12"/>
        <v>1885255</v>
      </c>
      <c r="T69" s="220">
        <f t="shared" si="12"/>
        <v>523210</v>
      </c>
      <c r="U69" s="220">
        <f t="shared" si="12"/>
        <v>38810678</v>
      </c>
      <c r="V69" s="220">
        <f t="shared" si="12"/>
        <v>41219143</v>
      </c>
      <c r="W69" s="220">
        <f t="shared" si="12"/>
        <v>103537533</v>
      </c>
      <c r="X69" s="220">
        <f t="shared" si="12"/>
        <v>104459679</v>
      </c>
      <c r="Y69" s="220">
        <f t="shared" si="12"/>
        <v>-922146</v>
      </c>
      <c r="Z69" s="221">
        <f>+IF(X69&lt;&gt;0,+(Y69/X69)*100,0)</f>
        <v>-0.882776980388768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198327304</v>
      </c>
      <c r="D5" s="357">
        <f t="shared" si="0"/>
        <v>0</v>
      </c>
      <c r="E5" s="356">
        <f t="shared" si="0"/>
        <v>285498000</v>
      </c>
      <c r="F5" s="358">
        <f t="shared" si="0"/>
        <v>422831032</v>
      </c>
      <c r="G5" s="358">
        <f t="shared" si="0"/>
        <v>108813</v>
      </c>
      <c r="H5" s="356">
        <f t="shared" si="0"/>
        <v>10978460</v>
      </c>
      <c r="I5" s="356">
        <f t="shared" si="0"/>
        <v>116305490</v>
      </c>
      <c r="J5" s="358">
        <f t="shared" si="0"/>
        <v>127392763</v>
      </c>
      <c r="K5" s="358">
        <f t="shared" si="0"/>
        <v>27814928</v>
      </c>
      <c r="L5" s="356">
        <f t="shared" si="0"/>
        <v>20225699</v>
      </c>
      <c r="M5" s="356">
        <f t="shared" si="0"/>
        <v>51257789</v>
      </c>
      <c r="N5" s="358">
        <f t="shared" si="0"/>
        <v>99298416</v>
      </c>
      <c r="O5" s="358">
        <f t="shared" si="0"/>
        <v>9535365</v>
      </c>
      <c r="P5" s="356">
        <f t="shared" si="0"/>
        <v>21364697</v>
      </c>
      <c r="Q5" s="356">
        <f t="shared" si="0"/>
        <v>33769560</v>
      </c>
      <c r="R5" s="358">
        <f t="shared" si="0"/>
        <v>64669622</v>
      </c>
      <c r="S5" s="358">
        <f t="shared" si="0"/>
        <v>37021511</v>
      </c>
      <c r="T5" s="356">
        <f t="shared" si="0"/>
        <v>19347847</v>
      </c>
      <c r="U5" s="356">
        <f t="shared" si="0"/>
        <v>110899927</v>
      </c>
      <c r="V5" s="358">
        <f t="shared" si="0"/>
        <v>167269285</v>
      </c>
      <c r="W5" s="358">
        <f t="shared" si="0"/>
        <v>458630086</v>
      </c>
      <c r="X5" s="356">
        <f t="shared" si="0"/>
        <v>422831032</v>
      </c>
      <c r="Y5" s="358">
        <f t="shared" si="0"/>
        <v>35799054</v>
      </c>
      <c r="Z5" s="359">
        <f>+IF(X5&lt;&gt;0,+(Y5/X5)*100,0)</f>
        <v>8.466515295878283</v>
      </c>
      <c r="AA5" s="360">
        <f>+AA6+AA8+AA11+AA13+AA15</f>
        <v>422831032</v>
      </c>
    </row>
    <row r="6" spans="1:27" ht="12.75">
      <c r="A6" s="361" t="s">
        <v>205</v>
      </c>
      <c r="B6" s="142"/>
      <c r="C6" s="60">
        <f>+C7</f>
        <v>36215319</v>
      </c>
      <c r="D6" s="340">
        <f aca="true" t="shared" si="1" ref="D6:AA6">+D7</f>
        <v>0</v>
      </c>
      <c r="E6" s="60">
        <f t="shared" si="1"/>
        <v>36633000</v>
      </c>
      <c r="F6" s="59">
        <f t="shared" si="1"/>
        <v>32170055</v>
      </c>
      <c r="G6" s="59">
        <f t="shared" si="1"/>
        <v>0</v>
      </c>
      <c r="H6" s="60">
        <f t="shared" si="1"/>
        <v>0</v>
      </c>
      <c r="I6" s="60">
        <f t="shared" si="1"/>
        <v>4027402</v>
      </c>
      <c r="J6" s="59">
        <f t="shared" si="1"/>
        <v>4027402</v>
      </c>
      <c r="K6" s="59">
        <f t="shared" si="1"/>
        <v>7135033</v>
      </c>
      <c r="L6" s="60">
        <f t="shared" si="1"/>
        <v>6174249</v>
      </c>
      <c r="M6" s="60">
        <f t="shared" si="1"/>
        <v>6845549</v>
      </c>
      <c r="N6" s="59">
        <f t="shared" si="1"/>
        <v>20154831</v>
      </c>
      <c r="O6" s="59">
        <f t="shared" si="1"/>
        <v>597533</v>
      </c>
      <c r="P6" s="60">
        <f t="shared" si="1"/>
        <v>2203772</v>
      </c>
      <c r="Q6" s="60">
        <f t="shared" si="1"/>
        <v>518061</v>
      </c>
      <c r="R6" s="59">
        <f t="shared" si="1"/>
        <v>3319366</v>
      </c>
      <c r="S6" s="59">
        <f t="shared" si="1"/>
        <v>4321591</v>
      </c>
      <c r="T6" s="60">
        <f t="shared" si="1"/>
        <v>1859322</v>
      </c>
      <c r="U6" s="60">
        <f t="shared" si="1"/>
        <v>16371921</v>
      </c>
      <c r="V6" s="59">
        <f t="shared" si="1"/>
        <v>22552834</v>
      </c>
      <c r="W6" s="59">
        <f t="shared" si="1"/>
        <v>50054433</v>
      </c>
      <c r="X6" s="60">
        <f t="shared" si="1"/>
        <v>32170055</v>
      </c>
      <c r="Y6" s="59">
        <f t="shared" si="1"/>
        <v>17884378</v>
      </c>
      <c r="Z6" s="61">
        <f>+IF(X6&lt;&gt;0,+(Y6/X6)*100,0)</f>
        <v>55.593246576668896</v>
      </c>
      <c r="AA6" s="62">
        <f t="shared" si="1"/>
        <v>32170055</v>
      </c>
    </row>
    <row r="7" spans="1:27" ht="12.75">
      <c r="A7" s="291" t="s">
        <v>229</v>
      </c>
      <c r="B7" s="142"/>
      <c r="C7" s="60">
        <v>36215319</v>
      </c>
      <c r="D7" s="340"/>
      <c r="E7" s="60">
        <v>36633000</v>
      </c>
      <c r="F7" s="59">
        <v>32170055</v>
      </c>
      <c r="G7" s="59"/>
      <c r="H7" s="60"/>
      <c r="I7" s="60">
        <v>4027402</v>
      </c>
      <c r="J7" s="59">
        <v>4027402</v>
      </c>
      <c r="K7" s="59">
        <v>7135033</v>
      </c>
      <c r="L7" s="60">
        <v>6174249</v>
      </c>
      <c r="M7" s="60">
        <v>6845549</v>
      </c>
      <c r="N7" s="59">
        <v>20154831</v>
      </c>
      <c r="O7" s="59">
        <v>597533</v>
      </c>
      <c r="P7" s="60">
        <v>2203772</v>
      </c>
      <c r="Q7" s="60">
        <v>518061</v>
      </c>
      <c r="R7" s="59">
        <v>3319366</v>
      </c>
      <c r="S7" s="59">
        <v>4321591</v>
      </c>
      <c r="T7" s="60">
        <v>1859322</v>
      </c>
      <c r="U7" s="60">
        <v>16371921</v>
      </c>
      <c r="V7" s="59">
        <v>22552834</v>
      </c>
      <c r="W7" s="59">
        <v>50054433</v>
      </c>
      <c r="X7" s="60">
        <v>32170055</v>
      </c>
      <c r="Y7" s="59">
        <v>17884378</v>
      </c>
      <c r="Z7" s="61">
        <v>55.59</v>
      </c>
      <c r="AA7" s="62">
        <v>32170055</v>
      </c>
    </row>
    <row r="8" spans="1:27" ht="12.75">
      <c r="A8" s="361" t="s">
        <v>206</v>
      </c>
      <c r="B8" s="142"/>
      <c r="C8" s="60">
        <f aca="true" t="shared" si="2" ref="C8:Y8">SUM(C9:C10)</f>
        <v>2983560</v>
      </c>
      <c r="D8" s="340">
        <f t="shared" si="2"/>
        <v>0</v>
      </c>
      <c r="E8" s="60">
        <f t="shared" si="2"/>
        <v>17129000</v>
      </c>
      <c r="F8" s="59">
        <f t="shared" si="2"/>
        <v>24034146</v>
      </c>
      <c r="G8" s="59">
        <f t="shared" si="2"/>
        <v>0</v>
      </c>
      <c r="H8" s="60">
        <f t="shared" si="2"/>
        <v>1167332</v>
      </c>
      <c r="I8" s="60">
        <f t="shared" si="2"/>
        <v>1083189</v>
      </c>
      <c r="J8" s="59">
        <f t="shared" si="2"/>
        <v>2250521</v>
      </c>
      <c r="K8" s="59">
        <f t="shared" si="2"/>
        <v>1381850</v>
      </c>
      <c r="L8" s="60">
        <f t="shared" si="2"/>
        <v>981592</v>
      </c>
      <c r="M8" s="60">
        <f t="shared" si="2"/>
        <v>3176984</v>
      </c>
      <c r="N8" s="59">
        <f t="shared" si="2"/>
        <v>5540426</v>
      </c>
      <c r="O8" s="59">
        <f t="shared" si="2"/>
        <v>396901</v>
      </c>
      <c r="P8" s="60">
        <f t="shared" si="2"/>
        <v>0</v>
      </c>
      <c r="Q8" s="60">
        <f t="shared" si="2"/>
        <v>1163271</v>
      </c>
      <c r="R8" s="59">
        <f t="shared" si="2"/>
        <v>1560172</v>
      </c>
      <c r="S8" s="59">
        <f t="shared" si="2"/>
        <v>1655966</v>
      </c>
      <c r="T8" s="60">
        <f t="shared" si="2"/>
        <v>130252</v>
      </c>
      <c r="U8" s="60">
        <f t="shared" si="2"/>
        <v>865323</v>
      </c>
      <c r="V8" s="59">
        <f t="shared" si="2"/>
        <v>2651541</v>
      </c>
      <c r="W8" s="59">
        <f t="shared" si="2"/>
        <v>12002660</v>
      </c>
      <c r="X8" s="60">
        <f t="shared" si="2"/>
        <v>24034146</v>
      </c>
      <c r="Y8" s="59">
        <f t="shared" si="2"/>
        <v>-12031486</v>
      </c>
      <c r="Z8" s="61">
        <f>+IF(X8&lt;&gt;0,+(Y8/X8)*100,0)</f>
        <v>-50.05996884599103</v>
      </c>
      <c r="AA8" s="62">
        <f>SUM(AA9:AA10)</f>
        <v>24034146</v>
      </c>
    </row>
    <row r="9" spans="1:27" ht="12.75">
      <c r="A9" s="291" t="s">
        <v>230</v>
      </c>
      <c r="B9" s="142"/>
      <c r="C9" s="60">
        <v>1409529</v>
      </c>
      <c r="D9" s="340"/>
      <c r="E9" s="60">
        <v>17129000</v>
      </c>
      <c r="F9" s="59">
        <v>17455146</v>
      </c>
      <c r="G9" s="59"/>
      <c r="H9" s="60">
        <v>1167332</v>
      </c>
      <c r="I9" s="60">
        <v>1083189</v>
      </c>
      <c r="J9" s="59">
        <v>2250521</v>
      </c>
      <c r="K9" s="59">
        <v>1381850</v>
      </c>
      <c r="L9" s="60">
        <v>981592</v>
      </c>
      <c r="M9" s="60">
        <v>3176984</v>
      </c>
      <c r="N9" s="59">
        <v>5540426</v>
      </c>
      <c r="O9" s="59">
        <v>396901</v>
      </c>
      <c r="P9" s="60"/>
      <c r="Q9" s="60">
        <v>1163271</v>
      </c>
      <c r="R9" s="59">
        <v>1560172</v>
      </c>
      <c r="S9" s="59">
        <v>1655966</v>
      </c>
      <c r="T9" s="60">
        <v>130252</v>
      </c>
      <c r="U9" s="60">
        <v>865323</v>
      </c>
      <c r="V9" s="59">
        <v>2651541</v>
      </c>
      <c r="W9" s="59">
        <v>12002660</v>
      </c>
      <c r="X9" s="60">
        <v>17455146</v>
      </c>
      <c r="Y9" s="59">
        <v>-5452486</v>
      </c>
      <c r="Z9" s="61">
        <v>-31.24</v>
      </c>
      <c r="AA9" s="62">
        <v>17455146</v>
      </c>
    </row>
    <row r="10" spans="1:27" ht="12.75">
      <c r="A10" s="291" t="s">
        <v>231</v>
      </c>
      <c r="B10" s="142"/>
      <c r="C10" s="60">
        <v>1574031</v>
      </c>
      <c r="D10" s="340"/>
      <c r="E10" s="60"/>
      <c r="F10" s="59">
        <v>6579000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6579000</v>
      </c>
      <c r="Y10" s="59">
        <v>-6579000</v>
      </c>
      <c r="Z10" s="61">
        <v>-100</v>
      </c>
      <c r="AA10" s="62">
        <v>6579000</v>
      </c>
    </row>
    <row r="11" spans="1:27" ht="12.75">
      <c r="A11" s="361" t="s">
        <v>207</v>
      </c>
      <c r="B11" s="142"/>
      <c r="C11" s="362">
        <f>+C12</f>
        <v>117355451</v>
      </c>
      <c r="D11" s="363">
        <f aca="true" t="shared" si="3" ref="D11:AA11">+D12</f>
        <v>0</v>
      </c>
      <c r="E11" s="362">
        <f t="shared" si="3"/>
        <v>208862025</v>
      </c>
      <c r="F11" s="364">
        <f t="shared" si="3"/>
        <v>267053647</v>
      </c>
      <c r="G11" s="364">
        <f t="shared" si="3"/>
        <v>0</v>
      </c>
      <c r="H11" s="362">
        <f t="shared" si="3"/>
        <v>7624096</v>
      </c>
      <c r="I11" s="362">
        <f t="shared" si="3"/>
        <v>109512073</v>
      </c>
      <c r="J11" s="364">
        <f t="shared" si="3"/>
        <v>117136169</v>
      </c>
      <c r="K11" s="364">
        <f t="shared" si="3"/>
        <v>13058675</v>
      </c>
      <c r="L11" s="362">
        <f t="shared" si="3"/>
        <v>12032410</v>
      </c>
      <c r="M11" s="362">
        <f t="shared" si="3"/>
        <v>29812307</v>
      </c>
      <c r="N11" s="364">
        <f t="shared" si="3"/>
        <v>54903392</v>
      </c>
      <c r="O11" s="364">
        <f t="shared" si="3"/>
        <v>8389331</v>
      </c>
      <c r="P11" s="362">
        <f t="shared" si="3"/>
        <v>16573425</v>
      </c>
      <c r="Q11" s="362">
        <f t="shared" si="3"/>
        <v>27342405</v>
      </c>
      <c r="R11" s="364">
        <f t="shared" si="3"/>
        <v>52305161</v>
      </c>
      <c r="S11" s="364">
        <f t="shared" si="3"/>
        <v>22809027</v>
      </c>
      <c r="T11" s="362">
        <f t="shared" si="3"/>
        <v>15560353</v>
      </c>
      <c r="U11" s="362">
        <f t="shared" si="3"/>
        <v>62600390</v>
      </c>
      <c r="V11" s="364">
        <f t="shared" si="3"/>
        <v>100969770</v>
      </c>
      <c r="W11" s="364">
        <f t="shared" si="3"/>
        <v>325314492</v>
      </c>
      <c r="X11" s="362">
        <f t="shared" si="3"/>
        <v>267053647</v>
      </c>
      <c r="Y11" s="364">
        <f t="shared" si="3"/>
        <v>58260845</v>
      </c>
      <c r="Z11" s="365">
        <f>+IF(X11&lt;&gt;0,+(Y11/X11)*100,0)</f>
        <v>21.816157784956218</v>
      </c>
      <c r="AA11" s="366">
        <f t="shared" si="3"/>
        <v>267053647</v>
      </c>
    </row>
    <row r="12" spans="1:27" ht="12.75">
      <c r="A12" s="291" t="s">
        <v>232</v>
      </c>
      <c r="B12" s="136"/>
      <c r="C12" s="60">
        <v>117355451</v>
      </c>
      <c r="D12" s="340"/>
      <c r="E12" s="60">
        <v>208862025</v>
      </c>
      <c r="F12" s="59">
        <v>267053647</v>
      </c>
      <c r="G12" s="59"/>
      <c r="H12" s="60">
        <v>7624096</v>
      </c>
      <c r="I12" s="60">
        <v>109512073</v>
      </c>
      <c r="J12" s="59">
        <v>117136169</v>
      </c>
      <c r="K12" s="59">
        <v>13058675</v>
      </c>
      <c r="L12" s="60">
        <v>12032410</v>
      </c>
      <c r="M12" s="60">
        <v>29812307</v>
      </c>
      <c r="N12" s="59">
        <v>54903392</v>
      </c>
      <c r="O12" s="59">
        <v>8389331</v>
      </c>
      <c r="P12" s="60">
        <v>16573425</v>
      </c>
      <c r="Q12" s="60">
        <v>27342405</v>
      </c>
      <c r="R12" s="59">
        <v>52305161</v>
      </c>
      <c r="S12" s="59">
        <v>22809027</v>
      </c>
      <c r="T12" s="60">
        <v>15560353</v>
      </c>
      <c r="U12" s="60">
        <v>62600390</v>
      </c>
      <c r="V12" s="59">
        <v>100969770</v>
      </c>
      <c r="W12" s="59">
        <v>325314492</v>
      </c>
      <c r="X12" s="60">
        <v>267053647</v>
      </c>
      <c r="Y12" s="59">
        <v>58260845</v>
      </c>
      <c r="Z12" s="61">
        <v>21.82</v>
      </c>
      <c r="AA12" s="62">
        <v>267053647</v>
      </c>
    </row>
    <row r="13" spans="1:27" ht="12.75">
      <c r="A13" s="361" t="s">
        <v>208</v>
      </c>
      <c r="B13" s="136"/>
      <c r="C13" s="275">
        <f>+C14</f>
        <v>41772974</v>
      </c>
      <c r="D13" s="341">
        <f aca="true" t="shared" si="4" ref="D13:AA13">+D14</f>
        <v>0</v>
      </c>
      <c r="E13" s="275">
        <f t="shared" si="4"/>
        <v>22873975</v>
      </c>
      <c r="F13" s="342">
        <f t="shared" si="4"/>
        <v>99573184</v>
      </c>
      <c r="G13" s="342">
        <f t="shared" si="4"/>
        <v>108813</v>
      </c>
      <c r="H13" s="275">
        <f t="shared" si="4"/>
        <v>2187032</v>
      </c>
      <c r="I13" s="275">
        <f t="shared" si="4"/>
        <v>1682826</v>
      </c>
      <c r="J13" s="342">
        <f t="shared" si="4"/>
        <v>3978671</v>
      </c>
      <c r="K13" s="342">
        <f t="shared" si="4"/>
        <v>6239370</v>
      </c>
      <c r="L13" s="275">
        <f t="shared" si="4"/>
        <v>1037448</v>
      </c>
      <c r="M13" s="275">
        <f t="shared" si="4"/>
        <v>11422949</v>
      </c>
      <c r="N13" s="342">
        <f t="shared" si="4"/>
        <v>18699767</v>
      </c>
      <c r="O13" s="342">
        <f t="shared" si="4"/>
        <v>151600</v>
      </c>
      <c r="P13" s="275">
        <f t="shared" si="4"/>
        <v>2587500</v>
      </c>
      <c r="Q13" s="275">
        <f t="shared" si="4"/>
        <v>4745823</v>
      </c>
      <c r="R13" s="342">
        <f t="shared" si="4"/>
        <v>7484923</v>
      </c>
      <c r="S13" s="342">
        <f t="shared" si="4"/>
        <v>8234927</v>
      </c>
      <c r="T13" s="275">
        <f t="shared" si="4"/>
        <v>1797920</v>
      </c>
      <c r="U13" s="275">
        <f t="shared" si="4"/>
        <v>31062293</v>
      </c>
      <c r="V13" s="342">
        <f t="shared" si="4"/>
        <v>41095140</v>
      </c>
      <c r="W13" s="342">
        <f t="shared" si="4"/>
        <v>71258501</v>
      </c>
      <c r="X13" s="275">
        <f t="shared" si="4"/>
        <v>99573184</v>
      </c>
      <c r="Y13" s="342">
        <f t="shared" si="4"/>
        <v>-28314683</v>
      </c>
      <c r="Z13" s="335">
        <f>+IF(X13&lt;&gt;0,+(Y13/X13)*100,0)</f>
        <v>-28.436052622360652</v>
      </c>
      <c r="AA13" s="273">
        <f t="shared" si="4"/>
        <v>99573184</v>
      </c>
    </row>
    <row r="14" spans="1:27" ht="12.75">
      <c r="A14" s="291" t="s">
        <v>233</v>
      </c>
      <c r="B14" s="136"/>
      <c r="C14" s="60">
        <v>41772974</v>
      </c>
      <c r="D14" s="340"/>
      <c r="E14" s="60">
        <v>22873975</v>
      </c>
      <c r="F14" s="59">
        <v>99573184</v>
      </c>
      <c r="G14" s="59">
        <v>108813</v>
      </c>
      <c r="H14" s="60">
        <v>2187032</v>
      </c>
      <c r="I14" s="60">
        <v>1682826</v>
      </c>
      <c r="J14" s="59">
        <v>3978671</v>
      </c>
      <c r="K14" s="59">
        <v>6239370</v>
      </c>
      <c r="L14" s="60">
        <v>1037448</v>
      </c>
      <c r="M14" s="60">
        <v>11422949</v>
      </c>
      <c r="N14" s="59">
        <v>18699767</v>
      </c>
      <c r="O14" s="59">
        <v>151600</v>
      </c>
      <c r="P14" s="60">
        <v>2587500</v>
      </c>
      <c r="Q14" s="60">
        <v>4745823</v>
      </c>
      <c r="R14" s="59">
        <v>7484923</v>
      </c>
      <c r="S14" s="59">
        <v>8234927</v>
      </c>
      <c r="T14" s="60">
        <v>1797920</v>
      </c>
      <c r="U14" s="60">
        <v>31062293</v>
      </c>
      <c r="V14" s="59">
        <v>41095140</v>
      </c>
      <c r="W14" s="59">
        <v>71258501</v>
      </c>
      <c r="X14" s="60">
        <v>99573184</v>
      </c>
      <c r="Y14" s="59">
        <v>-28314683</v>
      </c>
      <c r="Z14" s="61">
        <v>-28.44</v>
      </c>
      <c r="AA14" s="62">
        <v>99573184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4695158</v>
      </c>
      <c r="D22" s="344">
        <f t="shared" si="6"/>
        <v>0</v>
      </c>
      <c r="E22" s="343">
        <f t="shared" si="6"/>
        <v>22000000</v>
      </c>
      <c r="F22" s="345">
        <f t="shared" si="6"/>
        <v>21266494</v>
      </c>
      <c r="G22" s="345">
        <f t="shared" si="6"/>
        <v>0</v>
      </c>
      <c r="H22" s="343">
        <f t="shared" si="6"/>
        <v>0</v>
      </c>
      <c r="I22" s="343">
        <f t="shared" si="6"/>
        <v>4971290</v>
      </c>
      <c r="J22" s="345">
        <f t="shared" si="6"/>
        <v>4971290</v>
      </c>
      <c r="K22" s="345">
        <f t="shared" si="6"/>
        <v>173839</v>
      </c>
      <c r="L22" s="343">
        <f t="shared" si="6"/>
        <v>0</v>
      </c>
      <c r="M22" s="343">
        <f t="shared" si="6"/>
        <v>561218</v>
      </c>
      <c r="N22" s="345">
        <f t="shared" si="6"/>
        <v>735057</v>
      </c>
      <c r="O22" s="345">
        <f t="shared" si="6"/>
        <v>675000</v>
      </c>
      <c r="P22" s="343">
        <f t="shared" si="6"/>
        <v>1944471</v>
      </c>
      <c r="Q22" s="343">
        <f t="shared" si="6"/>
        <v>0</v>
      </c>
      <c r="R22" s="345">
        <f t="shared" si="6"/>
        <v>2619471</v>
      </c>
      <c r="S22" s="345">
        <f t="shared" si="6"/>
        <v>3251177</v>
      </c>
      <c r="T22" s="343">
        <f t="shared" si="6"/>
        <v>5215243</v>
      </c>
      <c r="U22" s="343">
        <f t="shared" si="6"/>
        <v>5431760</v>
      </c>
      <c r="V22" s="345">
        <f t="shared" si="6"/>
        <v>13898180</v>
      </c>
      <c r="W22" s="345">
        <f t="shared" si="6"/>
        <v>22223998</v>
      </c>
      <c r="X22" s="343">
        <f t="shared" si="6"/>
        <v>21266494</v>
      </c>
      <c r="Y22" s="345">
        <f t="shared" si="6"/>
        <v>957504</v>
      </c>
      <c r="Z22" s="336">
        <f>+IF(X22&lt;&gt;0,+(Y22/X22)*100,0)</f>
        <v>4.502406461544625</v>
      </c>
      <c r="AA22" s="350">
        <f>SUM(AA23:AA32)</f>
        <v>21266494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4695158</v>
      </c>
      <c r="D24" s="340"/>
      <c r="E24" s="60">
        <v>22000000</v>
      </c>
      <c r="F24" s="59">
        <v>20766494</v>
      </c>
      <c r="G24" s="59"/>
      <c r="H24" s="60"/>
      <c r="I24" s="60">
        <v>4952609</v>
      </c>
      <c r="J24" s="59">
        <v>4952609</v>
      </c>
      <c r="K24" s="59">
        <v>173839</v>
      </c>
      <c r="L24" s="60"/>
      <c r="M24" s="60">
        <v>561218</v>
      </c>
      <c r="N24" s="59">
        <v>735057</v>
      </c>
      <c r="O24" s="59">
        <v>675000</v>
      </c>
      <c r="P24" s="60">
        <v>1944471</v>
      </c>
      <c r="Q24" s="60"/>
      <c r="R24" s="59">
        <v>2619471</v>
      </c>
      <c r="S24" s="59">
        <v>3251177</v>
      </c>
      <c r="T24" s="60">
        <v>5215243</v>
      </c>
      <c r="U24" s="60">
        <v>5431760</v>
      </c>
      <c r="V24" s="59">
        <v>13898180</v>
      </c>
      <c r="W24" s="59">
        <v>22205317</v>
      </c>
      <c r="X24" s="60">
        <v>20766494</v>
      </c>
      <c r="Y24" s="59">
        <v>1438823</v>
      </c>
      <c r="Z24" s="61">
        <v>6.93</v>
      </c>
      <c r="AA24" s="62">
        <v>20766494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>
        <v>500000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500000</v>
      </c>
      <c r="Y26" s="364">
        <v>-500000</v>
      </c>
      <c r="Z26" s="365">
        <v>-100</v>
      </c>
      <c r="AA26" s="366">
        <v>500000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>
        <v>18681</v>
      </c>
      <c r="J28" s="342">
        <v>18681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18681</v>
      </c>
      <c r="X28" s="275"/>
      <c r="Y28" s="342">
        <v>18681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12137163</v>
      </c>
      <c r="D40" s="344">
        <f t="shared" si="9"/>
        <v>0</v>
      </c>
      <c r="E40" s="343">
        <f t="shared" si="9"/>
        <v>35510680</v>
      </c>
      <c r="F40" s="345">
        <f t="shared" si="9"/>
        <v>31024563</v>
      </c>
      <c r="G40" s="345">
        <f t="shared" si="9"/>
        <v>0</v>
      </c>
      <c r="H40" s="343">
        <f t="shared" si="9"/>
        <v>29500</v>
      </c>
      <c r="I40" s="343">
        <f t="shared" si="9"/>
        <v>61983</v>
      </c>
      <c r="J40" s="345">
        <f t="shared" si="9"/>
        <v>91483</v>
      </c>
      <c r="K40" s="345">
        <f t="shared" si="9"/>
        <v>737234</v>
      </c>
      <c r="L40" s="343">
        <f t="shared" si="9"/>
        <v>2116230</v>
      </c>
      <c r="M40" s="343">
        <f t="shared" si="9"/>
        <v>0</v>
      </c>
      <c r="N40" s="345">
        <f t="shared" si="9"/>
        <v>2853464</v>
      </c>
      <c r="O40" s="345">
        <f t="shared" si="9"/>
        <v>42612</v>
      </c>
      <c r="P40" s="343">
        <f t="shared" si="9"/>
        <v>110233</v>
      </c>
      <c r="Q40" s="343">
        <f t="shared" si="9"/>
        <v>0</v>
      </c>
      <c r="R40" s="345">
        <f t="shared" si="9"/>
        <v>152845</v>
      </c>
      <c r="S40" s="345">
        <f t="shared" si="9"/>
        <v>100338</v>
      </c>
      <c r="T40" s="343">
        <f t="shared" si="9"/>
        <v>1461773</v>
      </c>
      <c r="U40" s="343">
        <f t="shared" si="9"/>
        <v>4284353</v>
      </c>
      <c r="V40" s="345">
        <f t="shared" si="9"/>
        <v>5846464</v>
      </c>
      <c r="W40" s="345">
        <f t="shared" si="9"/>
        <v>8944256</v>
      </c>
      <c r="X40" s="343">
        <f t="shared" si="9"/>
        <v>31024563</v>
      </c>
      <c r="Y40" s="345">
        <f t="shared" si="9"/>
        <v>-22080307</v>
      </c>
      <c r="Z40" s="336">
        <f>+IF(X40&lt;&gt;0,+(Y40/X40)*100,0)</f>
        <v>-71.17040455976769</v>
      </c>
      <c r="AA40" s="350">
        <f>SUM(AA41:AA49)</f>
        <v>31024563</v>
      </c>
    </row>
    <row r="41" spans="1:27" ht="12.75">
      <c r="A41" s="361" t="s">
        <v>248</v>
      </c>
      <c r="B41" s="142"/>
      <c r="C41" s="362">
        <v>1081973</v>
      </c>
      <c r="D41" s="363"/>
      <c r="E41" s="362">
        <v>13615000</v>
      </c>
      <c r="F41" s="364">
        <v>16365000</v>
      </c>
      <c r="G41" s="364"/>
      <c r="H41" s="362"/>
      <c r="I41" s="362"/>
      <c r="J41" s="364"/>
      <c r="K41" s="364">
        <v>726834</v>
      </c>
      <c r="L41" s="362"/>
      <c r="M41" s="362"/>
      <c r="N41" s="364">
        <v>726834</v>
      </c>
      <c r="O41" s="364"/>
      <c r="P41" s="362"/>
      <c r="Q41" s="362"/>
      <c r="R41" s="364"/>
      <c r="S41" s="364"/>
      <c r="T41" s="362"/>
      <c r="U41" s="362">
        <v>1299368</v>
      </c>
      <c r="V41" s="364">
        <v>1299368</v>
      </c>
      <c r="W41" s="364">
        <v>2026202</v>
      </c>
      <c r="X41" s="362">
        <v>16365000</v>
      </c>
      <c r="Y41" s="364">
        <v>-14338798</v>
      </c>
      <c r="Z41" s="365">
        <v>-87.62</v>
      </c>
      <c r="AA41" s="366">
        <v>16365000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3500000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1330567</v>
      </c>
      <c r="D43" s="369"/>
      <c r="E43" s="305">
        <v>7632750</v>
      </c>
      <c r="F43" s="370">
        <v>12346000</v>
      </c>
      <c r="G43" s="370"/>
      <c r="H43" s="305"/>
      <c r="I43" s="305"/>
      <c r="J43" s="370"/>
      <c r="K43" s="370"/>
      <c r="L43" s="305">
        <v>2101031</v>
      </c>
      <c r="M43" s="305"/>
      <c r="N43" s="370">
        <v>2101031</v>
      </c>
      <c r="O43" s="370">
        <v>15895</v>
      </c>
      <c r="P43" s="305">
        <v>91904</v>
      </c>
      <c r="Q43" s="305"/>
      <c r="R43" s="370">
        <v>107799</v>
      </c>
      <c r="S43" s="370"/>
      <c r="T43" s="305"/>
      <c r="U43" s="305">
        <v>152920</v>
      </c>
      <c r="V43" s="370">
        <v>152920</v>
      </c>
      <c r="W43" s="370">
        <v>2361750</v>
      </c>
      <c r="X43" s="305">
        <v>12346000</v>
      </c>
      <c r="Y43" s="370">
        <v>-9984250</v>
      </c>
      <c r="Z43" s="371">
        <v>-80.87</v>
      </c>
      <c r="AA43" s="303">
        <v>12346000</v>
      </c>
    </row>
    <row r="44" spans="1:27" ht="12.75">
      <c r="A44" s="361" t="s">
        <v>251</v>
      </c>
      <c r="B44" s="136"/>
      <c r="C44" s="60">
        <v>1515994</v>
      </c>
      <c r="D44" s="368"/>
      <c r="E44" s="54">
        <v>4257930</v>
      </c>
      <c r="F44" s="53">
        <v>2048563</v>
      </c>
      <c r="G44" s="53"/>
      <c r="H44" s="54">
        <v>29500</v>
      </c>
      <c r="I44" s="54"/>
      <c r="J44" s="53">
        <v>29500</v>
      </c>
      <c r="K44" s="53">
        <v>10400</v>
      </c>
      <c r="L44" s="54">
        <v>15199</v>
      </c>
      <c r="M44" s="54"/>
      <c r="N44" s="53">
        <v>25599</v>
      </c>
      <c r="O44" s="53">
        <v>26717</v>
      </c>
      <c r="P44" s="54">
        <v>18329</v>
      </c>
      <c r="Q44" s="54"/>
      <c r="R44" s="53">
        <v>45046</v>
      </c>
      <c r="S44" s="53">
        <v>100338</v>
      </c>
      <c r="T44" s="54"/>
      <c r="U44" s="54">
        <v>7625</v>
      </c>
      <c r="V44" s="53">
        <v>107963</v>
      </c>
      <c r="W44" s="53">
        <v>208108</v>
      </c>
      <c r="X44" s="54">
        <v>2048563</v>
      </c>
      <c r="Y44" s="53">
        <v>-1840455</v>
      </c>
      <c r="Z44" s="94">
        <v>-89.84</v>
      </c>
      <c r="AA44" s="95">
        <v>2048563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5730000</v>
      </c>
      <c r="F47" s="53">
        <v>181000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>
        <v>1461773</v>
      </c>
      <c r="U47" s="54">
        <v>2824440</v>
      </c>
      <c r="V47" s="53">
        <v>4286213</v>
      </c>
      <c r="W47" s="53">
        <v>4286213</v>
      </c>
      <c r="X47" s="54">
        <v>181000</v>
      </c>
      <c r="Y47" s="53">
        <v>4105213</v>
      </c>
      <c r="Z47" s="94">
        <v>2268.07</v>
      </c>
      <c r="AA47" s="95">
        <v>181000</v>
      </c>
    </row>
    <row r="48" spans="1:27" ht="12.75">
      <c r="A48" s="361" t="s">
        <v>255</v>
      </c>
      <c r="B48" s="136"/>
      <c r="C48" s="60">
        <v>8208629</v>
      </c>
      <c r="D48" s="368"/>
      <c r="E48" s="54">
        <v>775000</v>
      </c>
      <c r="F48" s="53">
        <v>84000</v>
      </c>
      <c r="G48" s="53"/>
      <c r="H48" s="54"/>
      <c r="I48" s="54">
        <v>61983</v>
      </c>
      <c r="J48" s="53">
        <v>61983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61983</v>
      </c>
      <c r="X48" s="54">
        <v>84000</v>
      </c>
      <c r="Y48" s="53">
        <v>-22017</v>
      </c>
      <c r="Z48" s="94">
        <v>-26.21</v>
      </c>
      <c r="AA48" s="95">
        <v>84000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934000</v>
      </c>
      <c r="D57" s="344">
        <f aca="true" t="shared" si="13" ref="D57:AA57">+D58</f>
        <v>0</v>
      </c>
      <c r="E57" s="343">
        <f t="shared" si="13"/>
        <v>1590000</v>
      </c>
      <c r="F57" s="345">
        <f t="shared" si="13"/>
        <v>2001500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2001500</v>
      </c>
      <c r="Y57" s="345">
        <f t="shared" si="13"/>
        <v>-2001500</v>
      </c>
      <c r="Z57" s="336">
        <f>+IF(X57&lt;&gt;0,+(Y57/X57)*100,0)</f>
        <v>-100</v>
      </c>
      <c r="AA57" s="350">
        <f t="shared" si="13"/>
        <v>2001500</v>
      </c>
    </row>
    <row r="58" spans="1:27" ht="12.75">
      <c r="A58" s="361" t="s">
        <v>217</v>
      </c>
      <c r="B58" s="136"/>
      <c r="C58" s="60">
        <v>934000</v>
      </c>
      <c r="D58" s="340"/>
      <c r="E58" s="60">
        <v>1590000</v>
      </c>
      <c r="F58" s="59">
        <v>2001500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2001500</v>
      </c>
      <c r="Y58" s="59">
        <v>-2001500</v>
      </c>
      <c r="Z58" s="61">
        <v>-100</v>
      </c>
      <c r="AA58" s="62">
        <v>2001500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216093625</v>
      </c>
      <c r="D60" s="346">
        <f t="shared" si="14"/>
        <v>0</v>
      </c>
      <c r="E60" s="219">
        <f t="shared" si="14"/>
        <v>344598680</v>
      </c>
      <c r="F60" s="264">
        <f t="shared" si="14"/>
        <v>477123589</v>
      </c>
      <c r="G60" s="264">
        <f t="shared" si="14"/>
        <v>108813</v>
      </c>
      <c r="H60" s="219">
        <f t="shared" si="14"/>
        <v>11007960</v>
      </c>
      <c r="I60" s="219">
        <f t="shared" si="14"/>
        <v>121338763</v>
      </c>
      <c r="J60" s="264">
        <f t="shared" si="14"/>
        <v>132455536</v>
      </c>
      <c r="K60" s="264">
        <f t="shared" si="14"/>
        <v>28726001</v>
      </c>
      <c r="L60" s="219">
        <f t="shared" si="14"/>
        <v>22341929</v>
      </c>
      <c r="M60" s="219">
        <f t="shared" si="14"/>
        <v>51819007</v>
      </c>
      <c r="N60" s="264">
        <f t="shared" si="14"/>
        <v>102886937</v>
      </c>
      <c r="O60" s="264">
        <f t="shared" si="14"/>
        <v>10252977</v>
      </c>
      <c r="P60" s="219">
        <f t="shared" si="14"/>
        <v>23419401</v>
      </c>
      <c r="Q60" s="219">
        <f t="shared" si="14"/>
        <v>33769560</v>
      </c>
      <c r="R60" s="264">
        <f t="shared" si="14"/>
        <v>67441938</v>
      </c>
      <c r="S60" s="264">
        <f t="shared" si="14"/>
        <v>40373026</v>
      </c>
      <c r="T60" s="219">
        <f t="shared" si="14"/>
        <v>26024863</v>
      </c>
      <c r="U60" s="219">
        <f t="shared" si="14"/>
        <v>120616040</v>
      </c>
      <c r="V60" s="264">
        <f t="shared" si="14"/>
        <v>187013929</v>
      </c>
      <c r="W60" s="264">
        <f t="shared" si="14"/>
        <v>489798340</v>
      </c>
      <c r="X60" s="219">
        <f t="shared" si="14"/>
        <v>477123589</v>
      </c>
      <c r="Y60" s="264">
        <f t="shared" si="14"/>
        <v>12674751</v>
      </c>
      <c r="Z60" s="337">
        <f>+IF(X60&lt;&gt;0,+(Y60/X60)*100,0)</f>
        <v>2.656492215479206</v>
      </c>
      <c r="AA60" s="232">
        <f>+AA57+AA54+AA51+AA40+AA37+AA34+AA22+AA5</f>
        <v>477123589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3500000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>
        <v>3500000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16802812</v>
      </c>
      <c r="D5" s="357">
        <f t="shared" si="0"/>
        <v>0</v>
      </c>
      <c r="E5" s="356">
        <f t="shared" si="0"/>
        <v>62440000</v>
      </c>
      <c r="F5" s="358">
        <f t="shared" si="0"/>
        <v>38216733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544483</v>
      </c>
      <c r="L5" s="356">
        <f t="shared" si="0"/>
        <v>1859820</v>
      </c>
      <c r="M5" s="356">
        <f t="shared" si="0"/>
        <v>2052858</v>
      </c>
      <c r="N5" s="358">
        <f t="shared" si="0"/>
        <v>4457161</v>
      </c>
      <c r="O5" s="358">
        <f t="shared" si="0"/>
        <v>0</v>
      </c>
      <c r="P5" s="356">
        <f t="shared" si="0"/>
        <v>431751</v>
      </c>
      <c r="Q5" s="356">
        <f t="shared" si="0"/>
        <v>723228</v>
      </c>
      <c r="R5" s="358">
        <f t="shared" si="0"/>
        <v>1154979</v>
      </c>
      <c r="S5" s="358">
        <f t="shared" si="0"/>
        <v>0</v>
      </c>
      <c r="T5" s="356">
        <f t="shared" si="0"/>
        <v>0</v>
      </c>
      <c r="U5" s="356">
        <f t="shared" si="0"/>
        <v>177282</v>
      </c>
      <c r="V5" s="358">
        <f t="shared" si="0"/>
        <v>177282</v>
      </c>
      <c r="W5" s="358">
        <f t="shared" si="0"/>
        <v>5789422</v>
      </c>
      <c r="X5" s="356">
        <f t="shared" si="0"/>
        <v>38216733</v>
      </c>
      <c r="Y5" s="358">
        <f t="shared" si="0"/>
        <v>-32427311</v>
      </c>
      <c r="Z5" s="359">
        <f>+IF(X5&lt;&gt;0,+(Y5/X5)*100,0)</f>
        <v>-84.85108080798011</v>
      </c>
      <c r="AA5" s="360">
        <f>+AA6+AA8+AA11+AA13+AA15</f>
        <v>38216733</v>
      </c>
    </row>
    <row r="6" spans="1:27" ht="12.75">
      <c r="A6" s="361" t="s">
        <v>205</v>
      </c>
      <c r="B6" s="142"/>
      <c r="C6" s="60">
        <f>+C7</f>
        <v>2020466</v>
      </c>
      <c r="D6" s="340">
        <f aca="true" t="shared" si="1" ref="D6:AA6">+D7</f>
        <v>0</v>
      </c>
      <c r="E6" s="60">
        <f t="shared" si="1"/>
        <v>12000000</v>
      </c>
      <c r="F6" s="59">
        <f t="shared" si="1"/>
        <v>24085998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24085998</v>
      </c>
      <c r="Y6" s="59">
        <f t="shared" si="1"/>
        <v>-24085998</v>
      </c>
      <c r="Z6" s="61">
        <f>+IF(X6&lt;&gt;0,+(Y6/X6)*100,0)</f>
        <v>-100</v>
      </c>
      <c r="AA6" s="62">
        <f t="shared" si="1"/>
        <v>24085998</v>
      </c>
    </row>
    <row r="7" spans="1:27" ht="12.75">
      <c r="A7" s="291" t="s">
        <v>229</v>
      </c>
      <c r="B7" s="142"/>
      <c r="C7" s="60">
        <v>2020466</v>
      </c>
      <c r="D7" s="340"/>
      <c r="E7" s="60">
        <v>12000000</v>
      </c>
      <c r="F7" s="59">
        <v>24085998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24085998</v>
      </c>
      <c r="Y7" s="59">
        <v>-24085998</v>
      </c>
      <c r="Z7" s="61">
        <v>-100</v>
      </c>
      <c r="AA7" s="62">
        <v>24085998</v>
      </c>
    </row>
    <row r="8" spans="1:27" ht="12.75">
      <c r="A8" s="361" t="s">
        <v>206</v>
      </c>
      <c r="B8" s="142"/>
      <c r="C8" s="60">
        <f aca="true" t="shared" si="2" ref="C8:Y8">SUM(C9:C10)</f>
        <v>4244103</v>
      </c>
      <c r="D8" s="340">
        <f t="shared" si="2"/>
        <v>0</v>
      </c>
      <c r="E8" s="60">
        <f t="shared" si="2"/>
        <v>2640000</v>
      </c>
      <c r="F8" s="59">
        <f t="shared" si="2"/>
        <v>4152242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53135</v>
      </c>
      <c r="M8" s="60">
        <f t="shared" si="2"/>
        <v>0</v>
      </c>
      <c r="N8" s="59">
        <f t="shared" si="2"/>
        <v>53135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53135</v>
      </c>
      <c r="X8" s="60">
        <f t="shared" si="2"/>
        <v>4152242</v>
      </c>
      <c r="Y8" s="59">
        <f t="shared" si="2"/>
        <v>-4099107</v>
      </c>
      <c r="Z8" s="61">
        <f>+IF(X8&lt;&gt;0,+(Y8/X8)*100,0)</f>
        <v>-98.72032988443353</v>
      </c>
      <c r="AA8" s="62">
        <f>SUM(AA9:AA10)</f>
        <v>4152242</v>
      </c>
    </row>
    <row r="9" spans="1:27" ht="12.75">
      <c r="A9" s="291" t="s">
        <v>230</v>
      </c>
      <c r="B9" s="142"/>
      <c r="C9" s="60">
        <v>4244103</v>
      </c>
      <c r="D9" s="340"/>
      <c r="E9" s="60">
        <v>2640000</v>
      </c>
      <c r="F9" s="59">
        <v>4152242</v>
      </c>
      <c r="G9" s="59"/>
      <c r="H9" s="60"/>
      <c r="I9" s="60"/>
      <c r="J9" s="59"/>
      <c r="K9" s="59"/>
      <c r="L9" s="60">
        <v>53135</v>
      </c>
      <c r="M9" s="60"/>
      <c r="N9" s="59">
        <v>53135</v>
      </c>
      <c r="O9" s="59"/>
      <c r="P9" s="60"/>
      <c r="Q9" s="60"/>
      <c r="R9" s="59"/>
      <c r="S9" s="59"/>
      <c r="T9" s="60"/>
      <c r="U9" s="60"/>
      <c r="V9" s="59"/>
      <c r="W9" s="59">
        <v>53135</v>
      </c>
      <c r="X9" s="60">
        <v>4152242</v>
      </c>
      <c r="Y9" s="59">
        <v>-4099107</v>
      </c>
      <c r="Z9" s="61">
        <v>-98.72</v>
      </c>
      <c r="AA9" s="62">
        <v>4152242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10538243</v>
      </c>
      <c r="D11" s="363">
        <f aca="true" t="shared" si="3" ref="D11:AA11">+D12</f>
        <v>0</v>
      </c>
      <c r="E11" s="362">
        <f t="shared" si="3"/>
        <v>4800000</v>
      </c>
      <c r="F11" s="364">
        <f t="shared" si="3"/>
        <v>9478493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544483</v>
      </c>
      <c r="L11" s="362">
        <f t="shared" si="3"/>
        <v>1806685</v>
      </c>
      <c r="M11" s="362">
        <f t="shared" si="3"/>
        <v>2052858</v>
      </c>
      <c r="N11" s="364">
        <f t="shared" si="3"/>
        <v>4404026</v>
      </c>
      <c r="O11" s="364">
        <f t="shared" si="3"/>
        <v>0</v>
      </c>
      <c r="P11" s="362">
        <f t="shared" si="3"/>
        <v>431751</v>
      </c>
      <c r="Q11" s="362">
        <f t="shared" si="3"/>
        <v>723228</v>
      </c>
      <c r="R11" s="364">
        <f t="shared" si="3"/>
        <v>1154979</v>
      </c>
      <c r="S11" s="364">
        <f t="shared" si="3"/>
        <v>0</v>
      </c>
      <c r="T11" s="362">
        <f t="shared" si="3"/>
        <v>0</v>
      </c>
      <c r="U11" s="362">
        <f t="shared" si="3"/>
        <v>177282</v>
      </c>
      <c r="V11" s="364">
        <f t="shared" si="3"/>
        <v>177282</v>
      </c>
      <c r="W11" s="364">
        <f t="shared" si="3"/>
        <v>5736287</v>
      </c>
      <c r="X11" s="362">
        <f t="shared" si="3"/>
        <v>9478493</v>
      </c>
      <c r="Y11" s="364">
        <f t="shared" si="3"/>
        <v>-3742206</v>
      </c>
      <c r="Z11" s="365">
        <f>+IF(X11&lt;&gt;0,+(Y11/X11)*100,0)</f>
        <v>-39.481022985404955</v>
      </c>
      <c r="AA11" s="366">
        <f t="shared" si="3"/>
        <v>9478493</v>
      </c>
    </row>
    <row r="12" spans="1:27" ht="12.75">
      <c r="A12" s="291" t="s">
        <v>232</v>
      </c>
      <c r="B12" s="136"/>
      <c r="C12" s="60">
        <v>10538243</v>
      </c>
      <c r="D12" s="340"/>
      <c r="E12" s="60">
        <v>4800000</v>
      </c>
      <c r="F12" s="59">
        <v>9478493</v>
      </c>
      <c r="G12" s="59"/>
      <c r="H12" s="60"/>
      <c r="I12" s="60"/>
      <c r="J12" s="59"/>
      <c r="K12" s="59">
        <v>544483</v>
      </c>
      <c r="L12" s="60">
        <v>1806685</v>
      </c>
      <c r="M12" s="60">
        <v>2052858</v>
      </c>
      <c r="N12" s="59">
        <v>4404026</v>
      </c>
      <c r="O12" s="59"/>
      <c r="P12" s="60">
        <v>431751</v>
      </c>
      <c r="Q12" s="60">
        <v>723228</v>
      </c>
      <c r="R12" s="59">
        <v>1154979</v>
      </c>
      <c r="S12" s="59"/>
      <c r="T12" s="60"/>
      <c r="U12" s="60">
        <v>177282</v>
      </c>
      <c r="V12" s="59">
        <v>177282</v>
      </c>
      <c r="W12" s="59">
        <v>5736287</v>
      </c>
      <c r="X12" s="60">
        <v>9478493</v>
      </c>
      <c r="Y12" s="59">
        <v>-3742206</v>
      </c>
      <c r="Z12" s="61">
        <v>-39.48</v>
      </c>
      <c r="AA12" s="62">
        <v>9478493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43000000</v>
      </c>
      <c r="F13" s="342">
        <f t="shared" si="4"/>
        <v>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500000</v>
      </c>
      <c r="Y13" s="342">
        <f t="shared" si="4"/>
        <v>-500000</v>
      </c>
      <c r="Z13" s="335">
        <f>+IF(X13&lt;&gt;0,+(Y13/X13)*100,0)</f>
        <v>-100</v>
      </c>
      <c r="AA13" s="273">
        <f t="shared" si="4"/>
        <v>500000</v>
      </c>
    </row>
    <row r="14" spans="1:27" ht="12.75">
      <c r="A14" s="291" t="s">
        <v>233</v>
      </c>
      <c r="B14" s="136"/>
      <c r="C14" s="60"/>
      <c r="D14" s="340"/>
      <c r="E14" s="60">
        <v>43000000</v>
      </c>
      <c r="F14" s="59">
        <v>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500000</v>
      </c>
      <c r="Y14" s="59">
        <v>-500000</v>
      </c>
      <c r="Z14" s="61">
        <v>-100</v>
      </c>
      <c r="AA14" s="62">
        <v>500000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2426531</v>
      </c>
      <c r="D40" s="344">
        <f t="shared" si="9"/>
        <v>0</v>
      </c>
      <c r="E40" s="343">
        <f t="shared" si="9"/>
        <v>2850000</v>
      </c>
      <c r="F40" s="345">
        <f t="shared" si="9"/>
        <v>6062000</v>
      </c>
      <c r="G40" s="345">
        <f t="shared" si="9"/>
        <v>509541</v>
      </c>
      <c r="H40" s="343">
        <f t="shared" si="9"/>
        <v>542174</v>
      </c>
      <c r="I40" s="343">
        <f t="shared" si="9"/>
        <v>121742</v>
      </c>
      <c r="J40" s="345">
        <f t="shared" si="9"/>
        <v>1173457</v>
      </c>
      <c r="K40" s="345">
        <f t="shared" si="9"/>
        <v>404466</v>
      </c>
      <c r="L40" s="343">
        <f t="shared" si="9"/>
        <v>602117</v>
      </c>
      <c r="M40" s="343">
        <f t="shared" si="9"/>
        <v>2232094</v>
      </c>
      <c r="N40" s="345">
        <f t="shared" si="9"/>
        <v>3238677</v>
      </c>
      <c r="O40" s="345">
        <f t="shared" si="9"/>
        <v>546777</v>
      </c>
      <c r="P40" s="343">
        <f t="shared" si="9"/>
        <v>0</v>
      </c>
      <c r="Q40" s="343">
        <f t="shared" si="9"/>
        <v>2104538</v>
      </c>
      <c r="R40" s="345">
        <f t="shared" si="9"/>
        <v>2651315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7063449</v>
      </c>
      <c r="X40" s="343">
        <f t="shared" si="9"/>
        <v>6062000</v>
      </c>
      <c r="Y40" s="345">
        <f t="shared" si="9"/>
        <v>1001449</v>
      </c>
      <c r="Z40" s="336">
        <f>+IF(X40&lt;&gt;0,+(Y40/X40)*100,0)</f>
        <v>16.52010887495876</v>
      </c>
      <c r="AA40" s="350">
        <f>SUM(AA41:AA49)</f>
        <v>6062000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290000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2136531</v>
      </c>
      <c r="D47" s="368"/>
      <c r="E47" s="54"/>
      <c r="F47" s="53">
        <v>562000</v>
      </c>
      <c r="G47" s="53">
        <v>509541</v>
      </c>
      <c r="H47" s="54">
        <v>542174</v>
      </c>
      <c r="I47" s="54">
        <v>121742</v>
      </c>
      <c r="J47" s="53">
        <v>1173457</v>
      </c>
      <c r="K47" s="53">
        <v>404466</v>
      </c>
      <c r="L47" s="54">
        <v>602117</v>
      </c>
      <c r="M47" s="54">
        <v>2232094</v>
      </c>
      <c r="N47" s="53">
        <v>3238677</v>
      </c>
      <c r="O47" s="53">
        <v>546777</v>
      </c>
      <c r="P47" s="54"/>
      <c r="Q47" s="54">
        <v>2104538</v>
      </c>
      <c r="R47" s="53">
        <v>2651315</v>
      </c>
      <c r="S47" s="53"/>
      <c r="T47" s="54"/>
      <c r="U47" s="54"/>
      <c r="V47" s="53"/>
      <c r="W47" s="53">
        <v>7063449</v>
      </c>
      <c r="X47" s="54">
        <v>562000</v>
      </c>
      <c r="Y47" s="53">
        <v>6501449</v>
      </c>
      <c r="Z47" s="94">
        <v>1156.84</v>
      </c>
      <c r="AA47" s="95">
        <v>562000</v>
      </c>
    </row>
    <row r="48" spans="1:27" ht="12.75">
      <c r="A48" s="361" t="s">
        <v>255</v>
      </c>
      <c r="B48" s="136"/>
      <c r="C48" s="60"/>
      <c r="D48" s="368"/>
      <c r="E48" s="54">
        <v>2850000</v>
      </c>
      <c r="F48" s="53">
        <v>5500000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5500000</v>
      </c>
      <c r="Y48" s="53">
        <v>-5500000</v>
      </c>
      <c r="Z48" s="94">
        <v>-100</v>
      </c>
      <c r="AA48" s="95">
        <v>5500000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50000</v>
      </c>
      <c r="Y57" s="345">
        <f t="shared" si="13"/>
        <v>-50000</v>
      </c>
      <c r="Z57" s="336">
        <f>+IF(X57&lt;&gt;0,+(Y57/X57)*100,0)</f>
        <v>-100</v>
      </c>
      <c r="AA57" s="350">
        <f t="shared" si="13"/>
        <v>50000</v>
      </c>
    </row>
    <row r="58" spans="1:27" ht="12.75">
      <c r="A58" s="361" t="s">
        <v>217</v>
      </c>
      <c r="B58" s="136"/>
      <c r="C58" s="60"/>
      <c r="D58" s="340"/>
      <c r="E58" s="60"/>
      <c r="F58" s="59">
        <v>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50000</v>
      </c>
      <c r="Y58" s="59">
        <v>-50000</v>
      </c>
      <c r="Z58" s="61">
        <v>-100</v>
      </c>
      <c r="AA58" s="62">
        <v>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19229343</v>
      </c>
      <c r="D60" s="346">
        <f t="shared" si="14"/>
        <v>0</v>
      </c>
      <c r="E60" s="219">
        <f t="shared" si="14"/>
        <v>65290000</v>
      </c>
      <c r="F60" s="264">
        <f t="shared" si="14"/>
        <v>44328733</v>
      </c>
      <c r="G60" s="264">
        <f t="shared" si="14"/>
        <v>509541</v>
      </c>
      <c r="H60" s="219">
        <f t="shared" si="14"/>
        <v>542174</v>
      </c>
      <c r="I60" s="219">
        <f t="shared" si="14"/>
        <v>121742</v>
      </c>
      <c r="J60" s="264">
        <f t="shared" si="14"/>
        <v>1173457</v>
      </c>
      <c r="K60" s="264">
        <f t="shared" si="14"/>
        <v>948949</v>
      </c>
      <c r="L60" s="219">
        <f t="shared" si="14"/>
        <v>2461937</v>
      </c>
      <c r="M60" s="219">
        <f t="shared" si="14"/>
        <v>4284952</v>
      </c>
      <c r="N60" s="264">
        <f t="shared" si="14"/>
        <v>7695838</v>
      </c>
      <c r="O60" s="264">
        <f t="shared" si="14"/>
        <v>546777</v>
      </c>
      <c r="P60" s="219">
        <f t="shared" si="14"/>
        <v>431751</v>
      </c>
      <c r="Q60" s="219">
        <f t="shared" si="14"/>
        <v>2827766</v>
      </c>
      <c r="R60" s="264">
        <f t="shared" si="14"/>
        <v>3806294</v>
      </c>
      <c r="S60" s="264">
        <f t="shared" si="14"/>
        <v>0</v>
      </c>
      <c r="T60" s="219">
        <f t="shared" si="14"/>
        <v>0</v>
      </c>
      <c r="U60" s="219">
        <f t="shared" si="14"/>
        <v>177282</v>
      </c>
      <c r="V60" s="264">
        <f t="shared" si="14"/>
        <v>177282</v>
      </c>
      <c r="W60" s="264">
        <f t="shared" si="14"/>
        <v>12852871</v>
      </c>
      <c r="X60" s="219">
        <f t="shared" si="14"/>
        <v>44328733</v>
      </c>
      <c r="Y60" s="264">
        <f t="shared" si="14"/>
        <v>-31475862</v>
      </c>
      <c r="Z60" s="337">
        <f>+IF(X60&lt;&gt;0,+(Y60/X60)*100,0)</f>
        <v>-71.00555298975047</v>
      </c>
      <c r="AA60" s="232">
        <f>+AA57+AA54+AA51+AA40+AA37+AA34+AA22+AA5</f>
        <v>44328733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2017-07-27T11:59:10Z</dcterms:created>
  <dcterms:modified xsi:type="dcterms:W3CDTF">2017-07-27T11:59:14Z</dcterms:modified>
  <cp:category/>
  <cp:version/>
  <cp:contentType/>
  <cp:contentStatus/>
</cp:coreProperties>
</file>