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<sst xmlns="http://schemas.openxmlformats.org/spreadsheetml/2006/main" count="857" uniqueCount="303">
  <si>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Limpopo: Ephraim Mogale(LIM471)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</si>
  <si>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</si>
  <si>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</si>
  <si>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</si>
  <si>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</si>
  <si>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</si>
  <si>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</si>
  <si>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</si>
  <si>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</si>
  <si>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</si>
  <si>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</si>
  <si>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</si>
  <si>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</si>
  <si>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</si>
  <si>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</si>
  <si>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</si>
  <si>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</si>
  <si>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</si>
  <si>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</si>
  <si>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</si>
  <si>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</si>
  <si>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</si>
  <si>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</si>
  <si>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</si>
  <si>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</si>
  <si>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</si>
  <si>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</si>
  <si>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</si>
  <si>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</si>
  <si>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</si>
  <si>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</si>
  <si>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</si>
  <si>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</si>
  <si>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</si>
  <si>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</si>
  <si>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</si>
  <si>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</si>
  <si>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</si>
  <si>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</si>
  <si>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</si>
  <si>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</si>
  <si>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</si>
  <si>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</si>
  <si>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</si>
  <si>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</si>
  <si>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</si>
  <si>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</si>
  <si>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</si>
  <si>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</si>
  <si>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</si>
  <si>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</si>
  <si>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</si>
  <si>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</si>
  <si>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</si>
  <si>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</si>
  <si>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</si>
  <si>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</si>
  <si>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</si>
  <si>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</si>
  <si>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</si>
  <si>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</si>
  <si>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</si>
  <si>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</si>
  <si>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</si>
  <si>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</si>
  <si>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</si>
  <si>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</si>
  <si>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</si>
  <si>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</si>
  <si>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</si>
  <si>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Ephraim Mogale(LIM471)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</si>
  <si>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</si>
  <si>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</si>
  <si>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</si>
  <si>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</si>
  <si>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</si>
  <si>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</si>
  <si>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</si>
  <si>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</si>
  <si>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</si>
  <si>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</si>
  <si>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</si>
  <si>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</si>
  <si>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</si>
  <si>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</si>
  <si>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</si>
  <si>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</si>
  <si>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</si>
  <si>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</si>
  <si>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</si>
  <si>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</si>
  <si>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</si>
  <si>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</si>
  <si>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</si>
  <si>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</si>
  <si>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</si>
  <si>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</si>
  <si>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</si>
  <si>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</si>
  <si>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</si>
  <si>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Ephraim Mogale(LIM471)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</si>
  <si>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</si>
  <si>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</si>
  <si>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</si>
  <si>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</si>
  <si>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</si>
  <si>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</si>
  <si>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</si>
  <si>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</si>
  <si>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</si>
  <si>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</si>
  <si>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</si>
  <si>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</si>
  <si>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</si>
  <si>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</si>
  <si>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</si>
  <si>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</si>
  <si>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</si>
  <si>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</si>
  <si>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</si>
  <si>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</si>
  <si>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</si>
  <si>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</si>
  <si>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</si>
  <si>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</si>
  <si>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</si>
  <si>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</si>
  <si>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</si>
  <si>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</si>
  <si>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Ephraim Mogale(LIM471)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</si>
  <si>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</si>
  <si>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</si>
  <si>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</si>
  <si>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</si>
  <si>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</si>
  <si>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</si>
  <si>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</si>
  <si>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</si>
  <si>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</si>
  <si>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</si>
  <si>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Ephraim Mogale(LIM471)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</si>
  <si>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</si>
  <si>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</si>
  <si>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</si>
  <si>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</si>
  <si>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</si>
  <si>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</si>
  <si>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</si>
  <si>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</si>
  <si>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</si>
  <si>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</si>
  <si>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</si>
  <si>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</si>
  <si>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</si>
  <si>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</si>
  <si>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</si>
  <si>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</si>
  <si>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</si>
  <si>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</si>
  <si>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</si>
  <si>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</si>
  <si>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</si>
  <si>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</si>
  <si>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</si>
  <si>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</si>
  <si>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</si>
  <si>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</si>
  <si>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</si>
  <si>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</si>
  <si>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</si>
  <si>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</si>
  <si>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</si>
  <si>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</si>
  <si>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</si>
  <si>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Ephraim Mogale(LIM471)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</si>
  <si>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</si>
  <si>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</si>
  <si>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</si>
  <si>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</si>
  <si>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</si>
  <si>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</si>
  <si>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</si>
  <si>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</si>
  <si>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</si>
  <si>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</si>
  <si>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</si>
  <si>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</si>
  <si>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</si>
  <si>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</si>
  <si>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</si>
  <si>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</si>
  <si>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</si>
  <si>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</si>
  <si>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</si>
  <si>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</si>
  <si>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</si>
  <si>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</si>
  <si>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</si>
  <si>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</si>
  <si>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</si>
  <si>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</si>
  <si>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</si>
  <si>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Ephraim Mogale(LIM471)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</si>
  <si>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</si>
  <si>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</si>
  <si>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</si>
  <si>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</si>
  <si>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</si>
  <si>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</si>
  <si>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</si>
  <si>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</si>
  <si>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</si>
  <si>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</si>
  <si>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</si>
  <si>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</si>
  <si>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</si>
  <si>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</si>
  <si>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</si>
  <si>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</si>
  <si>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</si>
  <si>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</si>
  <si>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</si>
  <si>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</si>
  <si>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</si>
  <si>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</si>
  <si>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</si>
  <si>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</si>
  <si>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Ephraim Mogale(LIM471)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</si>
  <si>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</si>
  <si>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</si>
  <si>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</si>
  <si>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</si>
  <si>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</si>
  <si>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</si>
  <si>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</si>
  <si>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</si>
  <si>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</si>
  <si>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</si>
  <si>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</si>
  <si>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</si>
  <si>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</si>
  <si>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</si>
  <si>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</si>
  <si>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</si>
  <si>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</si>
  <si>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</si>
  <si>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</si>
  <si>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</si>
  <si>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</si>
  <si>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</si>
  <si>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</si>
  <si>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</si>
  <si>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</si>
  <si>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</si>
  <si>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</si>
  <si>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</si>
  <si>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</si>
  <si>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</si>
  <si>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</si>
  <si>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</si>
  <si>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</si>
  <si>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</si>
  <si>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</si>
  <si>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Ephraim Mogale(LIM471)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</si>
  <si>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</si>
  <si>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</si>
  <si>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Limpopo: Ephraim Mogale(LIM471)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</si>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</sst>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25771581</v>
      </c>
      <c r="C5" s="19">
        <v>0</v>
      </c>
      <c r="D5" s="59">
        <v>26766354</v>
      </c>
      <c r="E5" s="60">
        <v>26766355</v>
      </c>
      <c r="F5" s="60">
        <v>2452086</v>
      </c>
      <c r="G5" s="60">
        <v>2403441</v>
      </c>
      <c r="H5" s="60">
        <v>2504931</v>
      </c>
      <c r="I5" s="60">
        <v>7360458</v>
      </c>
      <c r="J5" s="60">
        <v>2456679</v>
      </c>
      <c r="K5" s="60">
        <v>2456679</v>
      </c>
      <c r="L5" s="60">
        <v>2434616</v>
      </c>
      <c r="M5" s="60">
        <v>7347974</v>
      </c>
      <c r="N5" s="60">
        <v>4509403</v>
      </c>
      <c r="O5" s="60">
        <v>4509403</v>
      </c>
      <c r="P5" s="60">
        <v>2323316</v>
      </c>
      <c r="Q5" s="60">
        <v>11342122</v>
      </c>
      <c r="R5" s="60">
        <v>2209458</v>
      </c>
      <c r="S5" s="60">
        <v>2357050</v>
      </c>
      <c r="T5" s="60">
        <v>1593089</v>
      </c>
      <c r="U5" s="60">
        <v>6159597</v>
      </c>
      <c r="V5" s="60">
        <v>32210151</v>
      </c>
      <c r="W5" s="60">
        <v>26430547</v>
      </c>
      <c r="X5" s="60">
        <v>5779604</v>
      </c>
      <c r="Y5" s="61">
        <v>21.87</v>
      </c>
      <c r="Z5" s="62">
        <v>26766355</v>
      </c>
    </row>
    <row r="6" spans="1:26" ht="12.75">
      <c r="A6" s="58" t="s">
        <v>32</v>
      </c>
      <c r="B6" s="19">
        <v>40764929</v>
      </c>
      <c r="C6" s="19">
        <v>0</v>
      </c>
      <c r="D6" s="59">
        <v>56599010</v>
      </c>
      <c r="E6" s="60">
        <v>54223957</v>
      </c>
      <c r="F6" s="60">
        <v>4229016</v>
      </c>
      <c r="G6" s="60">
        <v>3745816</v>
      </c>
      <c r="H6" s="60">
        <v>4205570</v>
      </c>
      <c r="I6" s="60">
        <v>12180402</v>
      </c>
      <c r="J6" s="60">
        <v>4156629</v>
      </c>
      <c r="K6" s="60">
        <v>4277736</v>
      </c>
      <c r="L6" s="60">
        <v>5523373</v>
      </c>
      <c r="M6" s="60">
        <v>13957738</v>
      </c>
      <c r="N6" s="60">
        <v>3520380</v>
      </c>
      <c r="O6" s="60">
        <v>3546647</v>
      </c>
      <c r="P6" s="60">
        <v>4624401</v>
      </c>
      <c r="Q6" s="60">
        <v>11691428</v>
      </c>
      <c r="R6" s="60">
        <v>5179867</v>
      </c>
      <c r="S6" s="60">
        <v>5178728</v>
      </c>
      <c r="T6" s="60">
        <v>3540343</v>
      </c>
      <c r="U6" s="60">
        <v>13898938</v>
      </c>
      <c r="V6" s="60">
        <v>51728506</v>
      </c>
      <c r="W6" s="60">
        <v>56598740</v>
      </c>
      <c r="X6" s="60">
        <v>-4870234</v>
      </c>
      <c r="Y6" s="61">
        <v>-8.6</v>
      </c>
      <c r="Z6" s="62">
        <v>54223957</v>
      </c>
    </row>
    <row r="7" spans="1:26" ht="12.75">
      <c r="A7" s="58" t="s">
        <v>33</v>
      </c>
      <c r="B7" s="19">
        <v>2464325</v>
      </c>
      <c r="C7" s="19">
        <v>0</v>
      </c>
      <c r="D7" s="59">
        <v>2450659</v>
      </c>
      <c r="E7" s="60">
        <v>1170378</v>
      </c>
      <c r="F7" s="60">
        <v>106813</v>
      </c>
      <c r="G7" s="60">
        <v>110868</v>
      </c>
      <c r="H7" s="60">
        <v>180326</v>
      </c>
      <c r="I7" s="60">
        <v>398007</v>
      </c>
      <c r="J7" s="60">
        <v>111946</v>
      </c>
      <c r="K7" s="60">
        <v>353546</v>
      </c>
      <c r="L7" s="60">
        <v>117914</v>
      </c>
      <c r="M7" s="60">
        <v>583406</v>
      </c>
      <c r="N7" s="60">
        <v>119468</v>
      </c>
      <c r="O7" s="60">
        <v>119468</v>
      </c>
      <c r="P7" s="60">
        <v>131886</v>
      </c>
      <c r="Q7" s="60">
        <v>370822</v>
      </c>
      <c r="R7" s="60">
        <v>130995</v>
      </c>
      <c r="S7" s="60">
        <v>136117</v>
      </c>
      <c r="T7" s="60">
        <v>132488</v>
      </c>
      <c r="U7" s="60">
        <v>399600</v>
      </c>
      <c r="V7" s="60">
        <v>1751835</v>
      </c>
      <c r="W7" s="60">
        <v>4692138</v>
      </c>
      <c r="X7" s="60">
        <v>-2940303</v>
      </c>
      <c r="Y7" s="61">
        <v>-62.66</v>
      </c>
      <c r="Z7" s="62">
        <v>1170378</v>
      </c>
    </row>
    <row r="8" spans="1:26" ht="12.75">
      <c r="A8" s="58" t="s">
        <v>34</v>
      </c>
      <c r="B8" s="19">
        <v>94712291</v>
      </c>
      <c r="C8" s="19">
        <v>0</v>
      </c>
      <c r="D8" s="59">
        <v>122308000</v>
      </c>
      <c r="E8" s="60">
        <v>122308000</v>
      </c>
      <c r="F8" s="60">
        <v>50324000</v>
      </c>
      <c r="G8" s="60">
        <v>2138000</v>
      </c>
      <c r="H8" s="60">
        <v>0</v>
      </c>
      <c r="I8" s="60">
        <v>52462000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930000</v>
      </c>
      <c r="P8" s="60">
        <v>25689000</v>
      </c>
      <c r="Q8" s="60">
        <v>26619000</v>
      </c>
      <c r="R8" s="60">
        <v>0</v>
      </c>
      <c r="S8" s="60">
        <v>0</v>
      </c>
      <c r="T8" s="60">
        <v>0</v>
      </c>
      <c r="U8" s="60">
        <v>0</v>
      </c>
      <c r="V8" s="60">
        <v>79081000</v>
      </c>
      <c r="W8" s="60">
        <v>122308000</v>
      </c>
      <c r="X8" s="60">
        <v>-43227000</v>
      </c>
      <c r="Y8" s="61">
        <v>-35.34</v>
      </c>
      <c r="Z8" s="62">
        <v>122308000</v>
      </c>
    </row>
    <row r="9" spans="1:26" ht="12.75">
      <c r="A9" s="58" t="s">
        <v>35</v>
      </c>
      <c r="B9" s="19">
        <v>23433272</v>
      </c>
      <c r="C9" s="19">
        <v>0</v>
      </c>
      <c r="D9" s="59">
        <v>16645227</v>
      </c>
      <c r="E9" s="60">
        <v>19256289</v>
      </c>
      <c r="F9" s="60">
        <v>1516773</v>
      </c>
      <c r="G9" s="60">
        <v>1862688</v>
      </c>
      <c r="H9" s="60">
        <v>1147074</v>
      </c>
      <c r="I9" s="60">
        <v>4526535</v>
      </c>
      <c r="J9" s="60">
        <v>1509125</v>
      </c>
      <c r="K9" s="60">
        <v>1142121</v>
      </c>
      <c r="L9" s="60">
        <v>2673299</v>
      </c>
      <c r="M9" s="60">
        <v>5324545</v>
      </c>
      <c r="N9" s="60">
        <v>129939</v>
      </c>
      <c r="O9" s="60">
        <v>7605970</v>
      </c>
      <c r="P9" s="60">
        <v>1514329</v>
      </c>
      <c r="Q9" s="60">
        <v>9250238</v>
      </c>
      <c r="R9" s="60">
        <v>2238687</v>
      </c>
      <c r="S9" s="60">
        <v>1563287</v>
      </c>
      <c r="T9" s="60">
        <v>1788533</v>
      </c>
      <c r="U9" s="60">
        <v>5590507</v>
      </c>
      <c r="V9" s="60">
        <v>24691825</v>
      </c>
      <c r="W9" s="60">
        <v>14673167</v>
      </c>
      <c r="X9" s="60">
        <v>10018658</v>
      </c>
      <c r="Y9" s="61">
        <v>68.28</v>
      </c>
      <c r="Z9" s="62">
        <v>19256289</v>
      </c>
    </row>
    <row r="10" spans="1:26" ht="22.5">
      <c r="A10" s="63" t="s">
        <v>278</v>
      </c>
      <c r="B10" s="64">
        <f>SUM(B5:B9)</f>
        <v>187146398</v>
      </c>
      <c r="C10" s="64">
        <f>SUM(C5:C9)</f>
        <v>0</v>
      </c>
      <c r="D10" s="65">
        <f aca="true" t="shared" si="0" ref="D10:Z10">SUM(D5:D9)</f>
        <v>224769250</v>
      </c>
      <c r="E10" s="66">
        <f t="shared" si="0"/>
        <v>223724979</v>
      </c>
      <c r="F10" s="66">
        <f t="shared" si="0"/>
        <v>58628688</v>
      </c>
      <c r="G10" s="66">
        <f t="shared" si="0"/>
        <v>10260813</v>
      </c>
      <c r="H10" s="66">
        <f t="shared" si="0"/>
        <v>8037901</v>
      </c>
      <c r="I10" s="66">
        <f t="shared" si="0"/>
        <v>76927402</v>
      </c>
      <c r="J10" s="66">
        <f t="shared" si="0"/>
        <v>8234379</v>
      </c>
      <c r="K10" s="66">
        <f t="shared" si="0"/>
        <v>8230082</v>
      </c>
      <c r="L10" s="66">
        <f t="shared" si="0"/>
        <v>10749202</v>
      </c>
      <c r="M10" s="66">
        <f t="shared" si="0"/>
        <v>27213663</v>
      </c>
      <c r="N10" s="66">
        <f t="shared" si="0"/>
        <v>8279190</v>
      </c>
      <c r="O10" s="66">
        <f t="shared" si="0"/>
        <v>16711488</v>
      </c>
      <c r="P10" s="66">
        <f t="shared" si="0"/>
        <v>34282932</v>
      </c>
      <c r="Q10" s="66">
        <f t="shared" si="0"/>
        <v>59273610</v>
      </c>
      <c r="R10" s="66">
        <f t="shared" si="0"/>
        <v>9759007</v>
      </c>
      <c r="S10" s="66">
        <f t="shared" si="0"/>
        <v>9235182</v>
      </c>
      <c r="T10" s="66">
        <f t="shared" si="0"/>
        <v>7054453</v>
      </c>
      <c r="U10" s="66">
        <f t="shared" si="0"/>
        <v>26048642</v>
      </c>
      <c r="V10" s="66">
        <f t="shared" si="0"/>
        <v>189463317</v>
      </c>
      <c r="W10" s="66">
        <f t="shared" si="0"/>
        <v>224702592</v>
      </c>
      <c r="X10" s="66">
        <f t="shared" si="0"/>
        <v>-35239275</v>
      </c>
      <c r="Y10" s="67">
        <f>+IF(W10&lt;&gt;0,(X10/W10)*100,0)</f>
        <v>-15.682629508786441</v>
      </c>
      <c r="Z10" s="68">
        <f t="shared" si="0"/>
        <v>223724979</v>
      </c>
    </row>
    <row r="11" spans="1:26" ht="12.75">
      <c r="A11" s="58" t="s">
        <v>37</v>
      </c>
      <c r="B11" s="19">
        <v>53150283</v>
      </c>
      <c r="C11" s="19">
        <v>0</v>
      </c>
      <c r="D11" s="59">
        <v>65178322</v>
      </c>
      <c r="E11" s="60">
        <v>59354137</v>
      </c>
      <c r="F11" s="60">
        <v>3602525</v>
      </c>
      <c r="G11" s="60">
        <v>4208478</v>
      </c>
      <c r="H11" s="60">
        <v>4075117</v>
      </c>
      <c r="I11" s="60">
        <v>11886120</v>
      </c>
      <c r="J11" s="60">
        <v>4364447</v>
      </c>
      <c r="K11" s="60">
        <v>3989657</v>
      </c>
      <c r="L11" s="60">
        <v>4400677</v>
      </c>
      <c r="M11" s="60">
        <v>12754781</v>
      </c>
      <c r="N11" s="60">
        <v>4391304</v>
      </c>
      <c r="O11" s="60">
        <v>4908521</v>
      </c>
      <c r="P11" s="60">
        <v>4157752</v>
      </c>
      <c r="Q11" s="60">
        <v>13457577</v>
      </c>
      <c r="R11" s="60">
        <v>4532002</v>
      </c>
      <c r="S11" s="60">
        <v>4352428</v>
      </c>
      <c r="T11" s="60">
        <v>4879356</v>
      </c>
      <c r="U11" s="60">
        <v>13763786</v>
      </c>
      <c r="V11" s="60">
        <v>51862264</v>
      </c>
      <c r="W11" s="60">
        <v>65178375</v>
      </c>
      <c r="X11" s="60">
        <v>-13316111</v>
      </c>
      <c r="Y11" s="61">
        <v>-20.43</v>
      </c>
      <c r="Z11" s="62">
        <v>59354137</v>
      </c>
    </row>
    <row r="12" spans="1:26" ht="12.75">
      <c r="A12" s="58" t="s">
        <v>38</v>
      </c>
      <c r="B12" s="19">
        <v>10343455</v>
      </c>
      <c r="C12" s="19">
        <v>0</v>
      </c>
      <c r="D12" s="59">
        <v>11015689</v>
      </c>
      <c r="E12" s="60">
        <v>11002970</v>
      </c>
      <c r="F12" s="60">
        <v>804062</v>
      </c>
      <c r="G12" s="60">
        <v>1616279</v>
      </c>
      <c r="H12" s="60">
        <v>794825</v>
      </c>
      <c r="I12" s="60">
        <v>3215166</v>
      </c>
      <c r="J12" s="60">
        <v>771370</v>
      </c>
      <c r="K12" s="60">
        <v>771369</v>
      </c>
      <c r="L12" s="60">
        <v>849060</v>
      </c>
      <c r="M12" s="60">
        <v>2391799</v>
      </c>
      <c r="N12" s="60">
        <v>880154</v>
      </c>
      <c r="O12" s="60">
        <v>1168242</v>
      </c>
      <c r="P12" s="60">
        <v>855785</v>
      </c>
      <c r="Q12" s="60">
        <v>2904181</v>
      </c>
      <c r="R12" s="60">
        <v>876042</v>
      </c>
      <c r="S12" s="60">
        <v>870029</v>
      </c>
      <c r="T12" s="60">
        <v>868176</v>
      </c>
      <c r="U12" s="60">
        <v>2614247</v>
      </c>
      <c r="V12" s="60">
        <v>11125393</v>
      </c>
      <c r="W12" s="60">
        <v>11015689</v>
      </c>
      <c r="X12" s="60">
        <v>109704</v>
      </c>
      <c r="Y12" s="61">
        <v>1</v>
      </c>
      <c r="Z12" s="62">
        <v>11002970</v>
      </c>
    </row>
    <row r="13" spans="1:26" ht="12.75">
      <c r="A13" s="58" t="s">
        <v>279</v>
      </c>
      <c r="B13" s="19">
        <v>40721576</v>
      </c>
      <c r="C13" s="19">
        <v>0</v>
      </c>
      <c r="D13" s="59">
        <v>42400000</v>
      </c>
      <c r="E13" s="60">
        <v>42400000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42399995</v>
      </c>
      <c r="X13" s="60">
        <v>-42399995</v>
      </c>
      <c r="Y13" s="61">
        <v>-100</v>
      </c>
      <c r="Z13" s="62">
        <v>42400000</v>
      </c>
    </row>
    <row r="14" spans="1:26" ht="12.75">
      <c r="A14" s="58" t="s">
        <v>40</v>
      </c>
      <c r="B14" s="19">
        <v>2042079</v>
      </c>
      <c r="C14" s="19">
        <v>0</v>
      </c>
      <c r="D14" s="59">
        <v>752812</v>
      </c>
      <c r="E14" s="60">
        <v>2761812</v>
      </c>
      <c r="F14" s="60">
        <v>0</v>
      </c>
      <c r="G14" s="60">
        <v>131193</v>
      </c>
      <c r="H14" s="60">
        <v>0</v>
      </c>
      <c r="I14" s="60">
        <v>131193</v>
      </c>
      <c r="J14" s="60">
        <v>131692</v>
      </c>
      <c r="K14" s="60">
        <v>0</v>
      </c>
      <c r="L14" s="60">
        <v>135504</v>
      </c>
      <c r="M14" s="60">
        <v>267196</v>
      </c>
      <c r="N14" s="60">
        <v>136093</v>
      </c>
      <c r="O14" s="60">
        <v>136093</v>
      </c>
      <c r="P14" s="60">
        <v>135953</v>
      </c>
      <c r="Q14" s="60">
        <v>408139</v>
      </c>
      <c r="R14" s="60">
        <v>136152</v>
      </c>
      <c r="S14" s="60">
        <v>136363</v>
      </c>
      <c r="T14" s="60">
        <v>136364</v>
      </c>
      <c r="U14" s="60">
        <v>408879</v>
      </c>
      <c r="V14" s="60">
        <v>1215407</v>
      </c>
      <c r="W14" s="60">
        <v>752815</v>
      </c>
      <c r="X14" s="60">
        <v>462592</v>
      </c>
      <c r="Y14" s="61">
        <v>61.45</v>
      </c>
      <c r="Z14" s="62">
        <v>2761812</v>
      </c>
    </row>
    <row r="15" spans="1:26" ht="12.75">
      <c r="A15" s="58" t="s">
        <v>41</v>
      </c>
      <c r="B15" s="19">
        <v>31454440</v>
      </c>
      <c r="C15" s="19">
        <v>0</v>
      </c>
      <c r="D15" s="59">
        <v>27220941</v>
      </c>
      <c r="E15" s="60">
        <v>39838122</v>
      </c>
      <c r="F15" s="60">
        <v>0</v>
      </c>
      <c r="G15" s="60">
        <v>0</v>
      </c>
      <c r="H15" s="60">
        <v>3031241</v>
      </c>
      <c r="I15" s="60">
        <v>3031241</v>
      </c>
      <c r="J15" s="60">
        <v>1959175</v>
      </c>
      <c r="K15" s="60">
        <v>1900474</v>
      </c>
      <c r="L15" s="60">
        <v>2239888</v>
      </c>
      <c r="M15" s="60">
        <v>6099537</v>
      </c>
      <c r="N15" s="60">
        <v>2537064</v>
      </c>
      <c r="O15" s="60">
        <v>2877566</v>
      </c>
      <c r="P15" s="60">
        <v>2635630</v>
      </c>
      <c r="Q15" s="60">
        <v>8050260</v>
      </c>
      <c r="R15" s="60">
        <v>2194531</v>
      </c>
      <c r="S15" s="60">
        <v>2095651</v>
      </c>
      <c r="T15" s="60">
        <v>7262384</v>
      </c>
      <c r="U15" s="60">
        <v>11552566</v>
      </c>
      <c r="V15" s="60">
        <v>28733604</v>
      </c>
      <c r="W15" s="60">
        <v>27220941</v>
      </c>
      <c r="X15" s="60">
        <v>1512663</v>
      </c>
      <c r="Y15" s="61">
        <v>5.56</v>
      </c>
      <c r="Z15" s="62">
        <v>39838122</v>
      </c>
    </row>
    <row r="16" spans="1:26" ht="12.75">
      <c r="A16" s="69" t="s">
        <v>42</v>
      </c>
      <c r="B16" s="19">
        <v>1587562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53950</v>
      </c>
      <c r="P16" s="60">
        <v>17700</v>
      </c>
      <c r="Q16" s="60">
        <v>71650</v>
      </c>
      <c r="R16" s="60">
        <v>0</v>
      </c>
      <c r="S16" s="60">
        <v>0</v>
      </c>
      <c r="T16" s="60">
        <v>0</v>
      </c>
      <c r="U16" s="60">
        <v>0</v>
      </c>
      <c r="V16" s="60">
        <v>71650</v>
      </c>
      <c r="W16" s="60"/>
      <c r="X16" s="60">
        <v>71650</v>
      </c>
      <c r="Y16" s="61">
        <v>0</v>
      </c>
      <c r="Z16" s="62">
        <v>0</v>
      </c>
    </row>
    <row r="17" spans="1:26" ht="12.75">
      <c r="A17" s="58" t="s">
        <v>43</v>
      </c>
      <c r="B17" s="19">
        <v>39574315</v>
      </c>
      <c r="C17" s="19">
        <v>0</v>
      </c>
      <c r="D17" s="59">
        <v>158848497</v>
      </c>
      <c r="E17" s="60">
        <v>139335846</v>
      </c>
      <c r="F17" s="60">
        <v>2249564</v>
      </c>
      <c r="G17" s="60">
        <v>5670183</v>
      </c>
      <c r="H17" s="60">
        <v>5007315</v>
      </c>
      <c r="I17" s="60">
        <v>12927062</v>
      </c>
      <c r="J17" s="60">
        <v>2653769</v>
      </c>
      <c r="K17" s="60">
        <v>2691910</v>
      </c>
      <c r="L17" s="60">
        <v>3245154</v>
      </c>
      <c r="M17" s="60">
        <v>8590833</v>
      </c>
      <c r="N17" s="60">
        <v>6302467</v>
      </c>
      <c r="O17" s="60">
        <v>5805353</v>
      </c>
      <c r="P17" s="60">
        <v>2705899</v>
      </c>
      <c r="Q17" s="60">
        <v>14813719</v>
      </c>
      <c r="R17" s="60">
        <v>4758732</v>
      </c>
      <c r="S17" s="60">
        <v>4688001</v>
      </c>
      <c r="T17" s="60">
        <v>5657934</v>
      </c>
      <c r="U17" s="60">
        <v>15104667</v>
      </c>
      <c r="V17" s="60">
        <v>51436281</v>
      </c>
      <c r="W17" s="60">
        <v>88033285</v>
      </c>
      <c r="X17" s="60">
        <v>-36597004</v>
      </c>
      <c r="Y17" s="61">
        <v>-41.57</v>
      </c>
      <c r="Z17" s="62">
        <v>139335846</v>
      </c>
    </row>
    <row r="18" spans="1:26" ht="12.75">
      <c r="A18" s="70" t="s">
        <v>44</v>
      </c>
      <c r="B18" s="71">
        <f>SUM(B11:B17)</f>
        <v>178873710</v>
      </c>
      <c r="C18" s="71">
        <f>SUM(C11:C17)</f>
        <v>0</v>
      </c>
      <c r="D18" s="72">
        <f aca="true" t="shared" si="1" ref="D18:Z18">SUM(D11:D17)</f>
        <v>305416261</v>
      </c>
      <c r="E18" s="73">
        <f t="shared" si="1"/>
        <v>294692887</v>
      </c>
      <c r="F18" s="73">
        <f t="shared" si="1"/>
        <v>6656151</v>
      </c>
      <c r="G18" s="73">
        <f t="shared" si="1"/>
        <v>11626133</v>
      </c>
      <c r="H18" s="73">
        <f t="shared" si="1"/>
        <v>12908498</v>
      </c>
      <c r="I18" s="73">
        <f t="shared" si="1"/>
        <v>31190782</v>
      </c>
      <c r="J18" s="73">
        <f t="shared" si="1"/>
        <v>9880453</v>
      </c>
      <c r="K18" s="73">
        <f t="shared" si="1"/>
        <v>9353410</v>
      </c>
      <c r="L18" s="73">
        <f t="shared" si="1"/>
        <v>10870283</v>
      </c>
      <c r="M18" s="73">
        <f t="shared" si="1"/>
        <v>30104146</v>
      </c>
      <c r="N18" s="73">
        <f t="shared" si="1"/>
        <v>14247082</v>
      </c>
      <c r="O18" s="73">
        <f t="shared" si="1"/>
        <v>14949725</v>
      </c>
      <c r="P18" s="73">
        <f t="shared" si="1"/>
        <v>10508719</v>
      </c>
      <c r="Q18" s="73">
        <f t="shared" si="1"/>
        <v>39705526</v>
      </c>
      <c r="R18" s="73">
        <f t="shared" si="1"/>
        <v>12497459</v>
      </c>
      <c r="S18" s="73">
        <f t="shared" si="1"/>
        <v>12142472</v>
      </c>
      <c r="T18" s="73">
        <f t="shared" si="1"/>
        <v>18804214</v>
      </c>
      <c r="U18" s="73">
        <f t="shared" si="1"/>
        <v>43444145</v>
      </c>
      <c r="V18" s="73">
        <f t="shared" si="1"/>
        <v>144444599</v>
      </c>
      <c r="W18" s="73">
        <f t="shared" si="1"/>
        <v>234601100</v>
      </c>
      <c r="X18" s="73">
        <f t="shared" si="1"/>
        <v>-90156501</v>
      </c>
      <c r="Y18" s="67">
        <f>+IF(W18&lt;&gt;0,(X18/W18)*100,0)</f>
        <v>-38.429700883755444</v>
      </c>
      <c r="Z18" s="74">
        <f t="shared" si="1"/>
        <v>294692887</v>
      </c>
    </row>
    <row r="19" spans="1:26" ht="12.75">
      <c r="A19" s="70" t="s">
        <v>45</v>
      </c>
      <c r="B19" s="75">
        <f>+B10-B18</f>
        <v>8272688</v>
      </c>
      <c r="C19" s="75">
        <f>+C10-C18</f>
        <v>0</v>
      </c>
      <c r="D19" s="76">
        <f aca="true" t="shared" si="2" ref="D19:Z19">+D10-D18</f>
        <v>-80647011</v>
      </c>
      <c r="E19" s="77">
        <f t="shared" si="2"/>
        <v>-70967908</v>
      </c>
      <c r="F19" s="77">
        <f t="shared" si="2"/>
        <v>51972537</v>
      </c>
      <c r="G19" s="77">
        <f t="shared" si="2"/>
        <v>-1365320</v>
      </c>
      <c r="H19" s="77">
        <f t="shared" si="2"/>
        <v>-4870597</v>
      </c>
      <c r="I19" s="77">
        <f t="shared" si="2"/>
        <v>45736620</v>
      </c>
      <c r="J19" s="77">
        <f t="shared" si="2"/>
        <v>-1646074</v>
      </c>
      <c r="K19" s="77">
        <f t="shared" si="2"/>
        <v>-1123328</v>
      </c>
      <c r="L19" s="77">
        <f t="shared" si="2"/>
        <v>-121081</v>
      </c>
      <c r="M19" s="77">
        <f t="shared" si="2"/>
        <v>-2890483</v>
      </c>
      <c r="N19" s="77">
        <f t="shared" si="2"/>
        <v>-5967892</v>
      </c>
      <c r="O19" s="77">
        <f t="shared" si="2"/>
        <v>1761763</v>
      </c>
      <c r="P19" s="77">
        <f t="shared" si="2"/>
        <v>23774213</v>
      </c>
      <c r="Q19" s="77">
        <f t="shared" si="2"/>
        <v>19568084</v>
      </c>
      <c r="R19" s="77">
        <f t="shared" si="2"/>
        <v>-2738452</v>
      </c>
      <c r="S19" s="77">
        <f t="shared" si="2"/>
        <v>-2907290</v>
      </c>
      <c r="T19" s="77">
        <f t="shared" si="2"/>
        <v>-11749761</v>
      </c>
      <c r="U19" s="77">
        <f t="shared" si="2"/>
        <v>-17395503</v>
      </c>
      <c r="V19" s="77">
        <f t="shared" si="2"/>
        <v>45018718</v>
      </c>
      <c r="W19" s="77">
        <f>IF(E10=E18,0,W10-W18)</f>
        <v>-9898508</v>
      </c>
      <c r="X19" s="77">
        <f t="shared" si="2"/>
        <v>54917226</v>
      </c>
      <c r="Y19" s="78">
        <f>+IF(W19&lt;&gt;0,(X19/W19)*100,0)</f>
        <v>-554.8030672905452</v>
      </c>
      <c r="Z19" s="79">
        <f t="shared" si="2"/>
        <v>-70967908</v>
      </c>
    </row>
    <row r="20" spans="1:26" ht="12.75">
      <c r="A20" s="58" t="s">
        <v>46</v>
      </c>
      <c r="B20" s="19">
        <v>31583815</v>
      </c>
      <c r="C20" s="19">
        <v>0</v>
      </c>
      <c r="D20" s="59">
        <v>32405000</v>
      </c>
      <c r="E20" s="60">
        <v>55416882</v>
      </c>
      <c r="F20" s="60">
        <v>12763000</v>
      </c>
      <c r="G20" s="60">
        <v>0</v>
      </c>
      <c r="H20" s="60">
        <v>0</v>
      </c>
      <c r="I20" s="60">
        <v>12763000</v>
      </c>
      <c r="J20" s="60">
        <v>10563000</v>
      </c>
      <c r="K20" s="60">
        <v>10563000</v>
      </c>
      <c r="L20" s="60">
        <v>0</v>
      </c>
      <c r="M20" s="60">
        <v>21126000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33889000</v>
      </c>
      <c r="W20" s="60">
        <v>32405000</v>
      </c>
      <c r="X20" s="60">
        <v>1484000</v>
      </c>
      <c r="Y20" s="61">
        <v>4.58</v>
      </c>
      <c r="Z20" s="62">
        <v>55416882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39856503</v>
      </c>
      <c r="C22" s="86">
        <f>SUM(C19:C21)</f>
        <v>0</v>
      </c>
      <c r="D22" s="87">
        <f aca="true" t="shared" si="3" ref="D22:Z22">SUM(D19:D21)</f>
        <v>-48242011</v>
      </c>
      <c r="E22" s="88">
        <f t="shared" si="3"/>
        <v>-15551026</v>
      </c>
      <c r="F22" s="88">
        <f t="shared" si="3"/>
        <v>64735537</v>
      </c>
      <c r="G22" s="88">
        <f t="shared" si="3"/>
        <v>-1365320</v>
      </c>
      <c r="H22" s="88">
        <f t="shared" si="3"/>
        <v>-4870597</v>
      </c>
      <c r="I22" s="88">
        <f t="shared" si="3"/>
        <v>58499620</v>
      </c>
      <c r="J22" s="88">
        <f t="shared" si="3"/>
        <v>8916926</v>
      </c>
      <c r="K22" s="88">
        <f t="shared" si="3"/>
        <v>9439672</v>
      </c>
      <c r="L22" s="88">
        <f t="shared" si="3"/>
        <v>-121081</v>
      </c>
      <c r="M22" s="88">
        <f t="shared" si="3"/>
        <v>18235517</v>
      </c>
      <c r="N22" s="88">
        <f t="shared" si="3"/>
        <v>-5967892</v>
      </c>
      <c r="O22" s="88">
        <f t="shared" si="3"/>
        <v>1761763</v>
      </c>
      <c r="P22" s="88">
        <f t="shared" si="3"/>
        <v>23774213</v>
      </c>
      <c r="Q22" s="88">
        <f t="shared" si="3"/>
        <v>19568084</v>
      </c>
      <c r="R22" s="88">
        <f t="shared" si="3"/>
        <v>-2738452</v>
      </c>
      <c r="S22" s="88">
        <f t="shared" si="3"/>
        <v>-2907290</v>
      </c>
      <c r="T22" s="88">
        <f t="shared" si="3"/>
        <v>-11749761</v>
      </c>
      <c r="U22" s="88">
        <f t="shared" si="3"/>
        <v>-17395503</v>
      </c>
      <c r="V22" s="88">
        <f t="shared" si="3"/>
        <v>78907718</v>
      </c>
      <c r="W22" s="88">
        <f t="shared" si="3"/>
        <v>22506492</v>
      </c>
      <c r="X22" s="88">
        <f t="shared" si="3"/>
        <v>56401226</v>
      </c>
      <c r="Y22" s="89">
        <f>+IF(W22&lt;&gt;0,(X22/W22)*100,0)</f>
        <v>250.5998091572867</v>
      </c>
      <c r="Z22" s="90">
        <f t="shared" si="3"/>
        <v>-15551026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39856503</v>
      </c>
      <c r="C24" s="75">
        <f>SUM(C22:C23)</f>
        <v>0</v>
      </c>
      <c r="D24" s="76">
        <f aca="true" t="shared" si="4" ref="D24:Z24">SUM(D22:D23)</f>
        <v>-48242011</v>
      </c>
      <c r="E24" s="77">
        <f t="shared" si="4"/>
        <v>-15551026</v>
      </c>
      <c r="F24" s="77">
        <f t="shared" si="4"/>
        <v>64735537</v>
      </c>
      <c r="G24" s="77">
        <f t="shared" si="4"/>
        <v>-1365320</v>
      </c>
      <c r="H24" s="77">
        <f t="shared" si="4"/>
        <v>-4870597</v>
      </c>
      <c r="I24" s="77">
        <f t="shared" si="4"/>
        <v>58499620</v>
      </c>
      <c r="J24" s="77">
        <f t="shared" si="4"/>
        <v>8916926</v>
      </c>
      <c r="K24" s="77">
        <f t="shared" si="4"/>
        <v>9439672</v>
      </c>
      <c r="L24" s="77">
        <f t="shared" si="4"/>
        <v>-121081</v>
      </c>
      <c r="M24" s="77">
        <f t="shared" si="4"/>
        <v>18235517</v>
      </c>
      <c r="N24" s="77">
        <f t="shared" si="4"/>
        <v>-5967892</v>
      </c>
      <c r="O24" s="77">
        <f t="shared" si="4"/>
        <v>1761763</v>
      </c>
      <c r="P24" s="77">
        <f t="shared" si="4"/>
        <v>23774213</v>
      </c>
      <c r="Q24" s="77">
        <f t="shared" si="4"/>
        <v>19568084</v>
      </c>
      <c r="R24" s="77">
        <f t="shared" si="4"/>
        <v>-2738452</v>
      </c>
      <c r="S24" s="77">
        <f t="shared" si="4"/>
        <v>-2907290</v>
      </c>
      <c r="T24" s="77">
        <f t="shared" si="4"/>
        <v>-11749761</v>
      </c>
      <c r="U24" s="77">
        <f t="shared" si="4"/>
        <v>-17395503</v>
      </c>
      <c r="V24" s="77">
        <f t="shared" si="4"/>
        <v>78907718</v>
      </c>
      <c r="W24" s="77">
        <f t="shared" si="4"/>
        <v>22506492</v>
      </c>
      <c r="X24" s="77">
        <f t="shared" si="4"/>
        <v>56401226</v>
      </c>
      <c r="Y24" s="78">
        <f>+IF(W24&lt;&gt;0,(X24/W24)*100,0)</f>
        <v>250.5998091572867</v>
      </c>
      <c r="Z24" s="79">
        <f t="shared" si="4"/>
        <v>-15551026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46508203</v>
      </c>
      <c r="C27" s="22">
        <v>0</v>
      </c>
      <c r="D27" s="99">
        <v>70815213</v>
      </c>
      <c r="E27" s="100">
        <v>88454956</v>
      </c>
      <c r="F27" s="100">
        <v>2389803</v>
      </c>
      <c r="G27" s="100">
        <v>0</v>
      </c>
      <c r="H27" s="100">
        <v>14541731</v>
      </c>
      <c r="I27" s="100">
        <v>16931534</v>
      </c>
      <c r="J27" s="100">
        <v>15842157</v>
      </c>
      <c r="K27" s="100">
        <v>1694456</v>
      </c>
      <c r="L27" s="100">
        <v>10013491</v>
      </c>
      <c r="M27" s="100">
        <v>27550104</v>
      </c>
      <c r="N27" s="100">
        <v>347024</v>
      </c>
      <c r="O27" s="100">
        <v>5510944</v>
      </c>
      <c r="P27" s="100">
        <v>4363576</v>
      </c>
      <c r="Q27" s="100">
        <v>10221544</v>
      </c>
      <c r="R27" s="100">
        <v>4402366</v>
      </c>
      <c r="S27" s="100">
        <v>989587</v>
      </c>
      <c r="T27" s="100">
        <v>19281240</v>
      </c>
      <c r="U27" s="100">
        <v>24673193</v>
      </c>
      <c r="V27" s="100">
        <v>79376375</v>
      </c>
      <c r="W27" s="100">
        <v>88454956</v>
      </c>
      <c r="X27" s="100">
        <v>-9078581</v>
      </c>
      <c r="Y27" s="101">
        <v>-10.26</v>
      </c>
      <c r="Z27" s="102">
        <v>88454956</v>
      </c>
    </row>
    <row r="28" spans="1:26" ht="12.75">
      <c r="A28" s="103" t="s">
        <v>46</v>
      </c>
      <c r="B28" s="19">
        <v>31583815</v>
      </c>
      <c r="C28" s="19">
        <v>0</v>
      </c>
      <c r="D28" s="59">
        <v>32405000</v>
      </c>
      <c r="E28" s="60">
        <v>52855000</v>
      </c>
      <c r="F28" s="60">
        <v>2389803</v>
      </c>
      <c r="G28" s="60">
        <v>0</v>
      </c>
      <c r="H28" s="60">
        <v>5236598</v>
      </c>
      <c r="I28" s="60">
        <v>7626401</v>
      </c>
      <c r="J28" s="60">
        <v>15556414</v>
      </c>
      <c r="K28" s="60">
        <v>1691236</v>
      </c>
      <c r="L28" s="60">
        <v>9948491</v>
      </c>
      <c r="M28" s="60">
        <v>27196141</v>
      </c>
      <c r="N28" s="60">
        <v>72405</v>
      </c>
      <c r="O28" s="60">
        <v>2530649</v>
      </c>
      <c r="P28" s="60">
        <v>1225157</v>
      </c>
      <c r="Q28" s="60">
        <v>3828211</v>
      </c>
      <c r="R28" s="60">
        <v>670087</v>
      </c>
      <c r="S28" s="60">
        <v>989271</v>
      </c>
      <c r="T28" s="60">
        <v>10014884</v>
      </c>
      <c r="U28" s="60">
        <v>11674242</v>
      </c>
      <c r="V28" s="60">
        <v>50324995</v>
      </c>
      <c r="W28" s="60">
        <v>52855000</v>
      </c>
      <c r="X28" s="60">
        <v>-2530005</v>
      </c>
      <c r="Y28" s="61">
        <v>-4.79</v>
      </c>
      <c r="Z28" s="62">
        <v>52855000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35599956</v>
      </c>
      <c r="F29" s="60">
        <v>0</v>
      </c>
      <c r="G29" s="60">
        <v>0</v>
      </c>
      <c r="H29" s="60">
        <v>0</v>
      </c>
      <c r="I29" s="60">
        <v>0</v>
      </c>
      <c r="J29" s="60">
        <v>285743</v>
      </c>
      <c r="K29" s="60">
        <v>0</v>
      </c>
      <c r="L29" s="60">
        <v>65000</v>
      </c>
      <c r="M29" s="60">
        <v>350743</v>
      </c>
      <c r="N29" s="60">
        <v>274619</v>
      </c>
      <c r="O29" s="60">
        <v>2980295</v>
      </c>
      <c r="P29" s="60">
        <v>3138419</v>
      </c>
      <c r="Q29" s="60">
        <v>6393333</v>
      </c>
      <c r="R29" s="60">
        <v>3732280</v>
      </c>
      <c r="S29" s="60">
        <v>316</v>
      </c>
      <c r="T29" s="60">
        <v>9266356</v>
      </c>
      <c r="U29" s="60">
        <v>12998952</v>
      </c>
      <c r="V29" s="60">
        <v>19743028</v>
      </c>
      <c r="W29" s="60">
        <v>35599956</v>
      </c>
      <c r="X29" s="60">
        <v>-15856928</v>
      </c>
      <c r="Y29" s="61">
        <v>-44.54</v>
      </c>
      <c r="Z29" s="62">
        <v>35599956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14924388</v>
      </c>
      <c r="C31" s="19">
        <v>0</v>
      </c>
      <c r="D31" s="59">
        <v>38410213</v>
      </c>
      <c r="E31" s="60">
        <v>0</v>
      </c>
      <c r="F31" s="60">
        <v>0</v>
      </c>
      <c r="G31" s="60">
        <v>0</v>
      </c>
      <c r="H31" s="60">
        <v>9305133</v>
      </c>
      <c r="I31" s="60">
        <v>9305133</v>
      </c>
      <c r="J31" s="60">
        <v>0</v>
      </c>
      <c r="K31" s="60">
        <v>3220</v>
      </c>
      <c r="L31" s="60">
        <v>0</v>
      </c>
      <c r="M31" s="60">
        <v>3220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9308353</v>
      </c>
      <c r="W31" s="60"/>
      <c r="X31" s="60">
        <v>9308353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46508203</v>
      </c>
      <c r="C32" s="22">
        <f>SUM(C28:C31)</f>
        <v>0</v>
      </c>
      <c r="D32" s="99">
        <f aca="true" t="shared" si="5" ref="D32:Z32">SUM(D28:D31)</f>
        <v>70815213</v>
      </c>
      <c r="E32" s="100">
        <f t="shared" si="5"/>
        <v>88454956</v>
      </c>
      <c r="F32" s="100">
        <f t="shared" si="5"/>
        <v>2389803</v>
      </c>
      <c r="G32" s="100">
        <f t="shared" si="5"/>
        <v>0</v>
      </c>
      <c r="H32" s="100">
        <f t="shared" si="5"/>
        <v>14541731</v>
      </c>
      <c r="I32" s="100">
        <f t="shared" si="5"/>
        <v>16931534</v>
      </c>
      <c r="J32" s="100">
        <f t="shared" si="5"/>
        <v>15842157</v>
      </c>
      <c r="K32" s="100">
        <f t="shared" si="5"/>
        <v>1694456</v>
      </c>
      <c r="L32" s="100">
        <f t="shared" si="5"/>
        <v>10013491</v>
      </c>
      <c r="M32" s="100">
        <f t="shared" si="5"/>
        <v>27550104</v>
      </c>
      <c r="N32" s="100">
        <f t="shared" si="5"/>
        <v>347024</v>
      </c>
      <c r="O32" s="100">
        <f t="shared" si="5"/>
        <v>5510944</v>
      </c>
      <c r="P32" s="100">
        <f t="shared" si="5"/>
        <v>4363576</v>
      </c>
      <c r="Q32" s="100">
        <f t="shared" si="5"/>
        <v>10221544</v>
      </c>
      <c r="R32" s="100">
        <f t="shared" si="5"/>
        <v>4402367</v>
      </c>
      <c r="S32" s="100">
        <f t="shared" si="5"/>
        <v>989587</v>
      </c>
      <c r="T32" s="100">
        <f t="shared" si="5"/>
        <v>19281240</v>
      </c>
      <c r="U32" s="100">
        <f t="shared" si="5"/>
        <v>24673194</v>
      </c>
      <c r="V32" s="100">
        <f t="shared" si="5"/>
        <v>79376376</v>
      </c>
      <c r="W32" s="100">
        <f t="shared" si="5"/>
        <v>88454956</v>
      </c>
      <c r="X32" s="100">
        <f t="shared" si="5"/>
        <v>-9078580</v>
      </c>
      <c r="Y32" s="101">
        <f>+IF(W32&lt;&gt;0,(X32/W32)*100,0)</f>
        <v>-10.263506320663367</v>
      </c>
      <c r="Z32" s="102">
        <f t="shared" si="5"/>
        <v>88454956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106435612</v>
      </c>
      <c r="C35" s="19">
        <v>0</v>
      </c>
      <c r="D35" s="59">
        <v>0</v>
      </c>
      <c r="E35" s="60">
        <v>34000000</v>
      </c>
      <c r="F35" s="60">
        <v>145967108</v>
      </c>
      <c r="G35" s="60">
        <v>193607998</v>
      </c>
      <c r="H35" s="60">
        <v>181742845</v>
      </c>
      <c r="I35" s="60">
        <v>181742845</v>
      </c>
      <c r="J35" s="60">
        <v>185518665</v>
      </c>
      <c r="K35" s="60">
        <v>213117001</v>
      </c>
      <c r="L35" s="60">
        <v>200209335</v>
      </c>
      <c r="M35" s="60">
        <v>200209335</v>
      </c>
      <c r="N35" s="60">
        <v>193540663</v>
      </c>
      <c r="O35" s="60">
        <v>164399591</v>
      </c>
      <c r="P35" s="60">
        <v>211979949</v>
      </c>
      <c r="Q35" s="60">
        <v>211979949</v>
      </c>
      <c r="R35" s="60">
        <v>204456238</v>
      </c>
      <c r="S35" s="60">
        <v>222260604</v>
      </c>
      <c r="T35" s="60">
        <v>163753906</v>
      </c>
      <c r="U35" s="60">
        <v>163753906</v>
      </c>
      <c r="V35" s="60">
        <v>163753906</v>
      </c>
      <c r="W35" s="60">
        <v>34000000</v>
      </c>
      <c r="X35" s="60">
        <v>129753906</v>
      </c>
      <c r="Y35" s="61">
        <v>381.63</v>
      </c>
      <c r="Z35" s="62">
        <v>34000000</v>
      </c>
    </row>
    <row r="36" spans="1:26" ht="12.75">
      <c r="A36" s="58" t="s">
        <v>57</v>
      </c>
      <c r="B36" s="19">
        <v>911142024</v>
      </c>
      <c r="C36" s="19">
        <v>0</v>
      </c>
      <c r="D36" s="59">
        <v>0</v>
      </c>
      <c r="E36" s="60">
        <v>78213000</v>
      </c>
      <c r="F36" s="60">
        <v>901686695</v>
      </c>
      <c r="G36" s="60">
        <v>901863689</v>
      </c>
      <c r="H36" s="60">
        <v>909003385</v>
      </c>
      <c r="I36" s="60">
        <v>909003385</v>
      </c>
      <c r="J36" s="60">
        <v>915196517</v>
      </c>
      <c r="K36" s="60">
        <v>917004775</v>
      </c>
      <c r="L36" s="60">
        <v>921182949</v>
      </c>
      <c r="M36" s="60">
        <v>921182949</v>
      </c>
      <c r="N36" s="60">
        <v>921567479</v>
      </c>
      <c r="O36" s="60">
        <v>926767359</v>
      </c>
      <c r="P36" s="60">
        <v>929526417</v>
      </c>
      <c r="Q36" s="60">
        <v>929526417</v>
      </c>
      <c r="R36" s="60">
        <v>935504507</v>
      </c>
      <c r="S36" s="60">
        <v>911444388</v>
      </c>
      <c r="T36" s="60">
        <v>963967992</v>
      </c>
      <c r="U36" s="60">
        <v>963967992</v>
      </c>
      <c r="V36" s="60">
        <v>963967992</v>
      </c>
      <c r="W36" s="60">
        <v>78213000</v>
      </c>
      <c r="X36" s="60">
        <v>885754992</v>
      </c>
      <c r="Y36" s="61">
        <v>1132.49</v>
      </c>
      <c r="Z36" s="62">
        <v>78213000</v>
      </c>
    </row>
    <row r="37" spans="1:26" ht="12.75">
      <c r="A37" s="58" t="s">
        <v>58</v>
      </c>
      <c r="B37" s="19">
        <v>49088361</v>
      </c>
      <c r="C37" s="19">
        <v>0</v>
      </c>
      <c r="D37" s="59">
        <v>0</v>
      </c>
      <c r="E37" s="60">
        <v>4000000</v>
      </c>
      <c r="F37" s="60">
        <v>71449056</v>
      </c>
      <c r="G37" s="60">
        <v>71431406</v>
      </c>
      <c r="H37" s="60">
        <v>72840387</v>
      </c>
      <c r="I37" s="60">
        <v>72840387</v>
      </c>
      <c r="J37" s="60">
        <v>74006382</v>
      </c>
      <c r="K37" s="60">
        <v>75946673</v>
      </c>
      <c r="L37" s="60">
        <v>68276412</v>
      </c>
      <c r="M37" s="60">
        <v>68276412</v>
      </c>
      <c r="N37" s="60">
        <v>68006735</v>
      </c>
      <c r="O37" s="60">
        <v>48935491</v>
      </c>
      <c r="P37" s="60">
        <v>48833130</v>
      </c>
      <c r="Q37" s="60">
        <v>48833130</v>
      </c>
      <c r="R37" s="60">
        <v>48412077</v>
      </c>
      <c r="S37" s="60">
        <v>47974075</v>
      </c>
      <c r="T37" s="60">
        <v>46176235</v>
      </c>
      <c r="U37" s="60">
        <v>46176235</v>
      </c>
      <c r="V37" s="60">
        <v>46176235</v>
      </c>
      <c r="W37" s="60">
        <v>4000000</v>
      </c>
      <c r="X37" s="60">
        <v>42176235</v>
      </c>
      <c r="Y37" s="61">
        <v>1054.41</v>
      </c>
      <c r="Z37" s="62">
        <v>4000000</v>
      </c>
    </row>
    <row r="38" spans="1:26" ht="12.75">
      <c r="A38" s="58" t="s">
        <v>59</v>
      </c>
      <c r="B38" s="19">
        <v>30208317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5169162</v>
      </c>
      <c r="S38" s="60">
        <v>5169161</v>
      </c>
      <c r="T38" s="60">
        <v>5169162</v>
      </c>
      <c r="U38" s="60">
        <v>5169162</v>
      </c>
      <c r="V38" s="60">
        <v>5169162</v>
      </c>
      <c r="W38" s="60"/>
      <c r="X38" s="60">
        <v>5169162</v>
      </c>
      <c r="Y38" s="61">
        <v>0</v>
      </c>
      <c r="Z38" s="62">
        <v>0</v>
      </c>
    </row>
    <row r="39" spans="1:26" ht="12.75">
      <c r="A39" s="58" t="s">
        <v>60</v>
      </c>
      <c r="B39" s="19">
        <v>938280958</v>
      </c>
      <c r="C39" s="19">
        <v>0</v>
      </c>
      <c r="D39" s="59">
        <v>0</v>
      </c>
      <c r="E39" s="60">
        <v>108213000</v>
      </c>
      <c r="F39" s="60">
        <v>976204747</v>
      </c>
      <c r="G39" s="60">
        <v>1024040281</v>
      </c>
      <c r="H39" s="60">
        <v>1017905843</v>
      </c>
      <c r="I39" s="60">
        <v>1017905843</v>
      </c>
      <c r="J39" s="60">
        <v>1026708800</v>
      </c>
      <c r="K39" s="60">
        <v>1054175103</v>
      </c>
      <c r="L39" s="60">
        <v>1053115872</v>
      </c>
      <c r="M39" s="60">
        <v>1053115872</v>
      </c>
      <c r="N39" s="60">
        <v>1047101407</v>
      </c>
      <c r="O39" s="60">
        <v>1042231459</v>
      </c>
      <c r="P39" s="60">
        <v>1092673236</v>
      </c>
      <c r="Q39" s="60">
        <v>1092673236</v>
      </c>
      <c r="R39" s="60">
        <v>1086379506</v>
      </c>
      <c r="S39" s="60">
        <v>1080561756</v>
      </c>
      <c r="T39" s="60">
        <v>1076376501</v>
      </c>
      <c r="U39" s="60">
        <v>1076376501</v>
      </c>
      <c r="V39" s="60">
        <v>1076376501</v>
      </c>
      <c r="W39" s="60">
        <v>108213000</v>
      </c>
      <c r="X39" s="60">
        <v>968163501</v>
      </c>
      <c r="Y39" s="61">
        <v>894.68</v>
      </c>
      <c r="Z39" s="62">
        <v>108213000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78898022</v>
      </c>
      <c r="C42" s="19">
        <v>0</v>
      </c>
      <c r="D42" s="59">
        <v>74567008</v>
      </c>
      <c r="E42" s="60">
        <v>29192572</v>
      </c>
      <c r="F42" s="60">
        <v>64619751</v>
      </c>
      <c r="G42" s="60">
        <v>-1063416</v>
      </c>
      <c r="H42" s="60">
        <v>-5009546</v>
      </c>
      <c r="I42" s="60">
        <v>58546789</v>
      </c>
      <c r="J42" s="60">
        <v>8999862</v>
      </c>
      <c r="K42" s="60">
        <v>27243541</v>
      </c>
      <c r="L42" s="60">
        <v>-17449</v>
      </c>
      <c r="M42" s="60">
        <v>36225954</v>
      </c>
      <c r="N42" s="60">
        <v>-5864574</v>
      </c>
      <c r="O42" s="60">
        <v>-4720247</v>
      </c>
      <c r="P42" s="60">
        <v>50592284</v>
      </c>
      <c r="Q42" s="60">
        <v>40007463</v>
      </c>
      <c r="R42" s="60">
        <v>-1996032</v>
      </c>
      <c r="S42" s="60">
        <v>-4348960</v>
      </c>
      <c r="T42" s="60">
        <v>-14005411</v>
      </c>
      <c r="U42" s="60">
        <v>-20350403</v>
      </c>
      <c r="V42" s="60">
        <v>114429803</v>
      </c>
      <c r="W42" s="60">
        <v>29192572</v>
      </c>
      <c r="X42" s="60">
        <v>85237231</v>
      </c>
      <c r="Y42" s="61">
        <v>291.98</v>
      </c>
      <c r="Z42" s="62">
        <v>29192572</v>
      </c>
    </row>
    <row r="43" spans="1:26" ht="12.75">
      <c r="A43" s="58" t="s">
        <v>63</v>
      </c>
      <c r="B43" s="19">
        <v>-45202539</v>
      </c>
      <c r="C43" s="19">
        <v>0</v>
      </c>
      <c r="D43" s="59">
        <v>-70815216</v>
      </c>
      <c r="E43" s="60">
        <v>-20000000</v>
      </c>
      <c r="F43" s="60">
        <v>-2471733</v>
      </c>
      <c r="G43" s="60">
        <v>0</v>
      </c>
      <c r="H43" s="60">
        <v>0</v>
      </c>
      <c r="I43" s="60">
        <v>-2471733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-2471733</v>
      </c>
      <c r="W43" s="60">
        <v>-20000000</v>
      </c>
      <c r="X43" s="60">
        <v>17528267</v>
      </c>
      <c r="Y43" s="61">
        <v>-87.64</v>
      </c>
      <c r="Z43" s="62">
        <v>-20000000</v>
      </c>
    </row>
    <row r="44" spans="1:26" ht="12.75">
      <c r="A44" s="58" t="s">
        <v>64</v>
      </c>
      <c r="B44" s="19">
        <v>-1573670</v>
      </c>
      <c r="C44" s="19">
        <v>0</v>
      </c>
      <c r="D44" s="59">
        <v>0</v>
      </c>
      <c r="E44" s="60">
        <v>-2009001</v>
      </c>
      <c r="F44" s="60">
        <v>0</v>
      </c>
      <c r="G44" s="60">
        <v>0</v>
      </c>
      <c r="H44" s="60">
        <v>-100624</v>
      </c>
      <c r="I44" s="60">
        <v>-100624</v>
      </c>
      <c r="J44" s="60">
        <v>-102305</v>
      </c>
      <c r="K44" s="60">
        <v>-102088</v>
      </c>
      <c r="L44" s="60">
        <v>-103733</v>
      </c>
      <c r="M44" s="60">
        <v>-308126</v>
      </c>
      <c r="N44" s="60">
        <v>-103218</v>
      </c>
      <c r="O44" s="60">
        <v>-103985</v>
      </c>
      <c r="P44" s="60">
        <v>-105891</v>
      </c>
      <c r="Q44" s="60">
        <v>-313094</v>
      </c>
      <c r="R44" s="60">
        <v>-104475</v>
      </c>
      <c r="S44" s="60">
        <v>0</v>
      </c>
      <c r="T44" s="60">
        <v>-106273</v>
      </c>
      <c r="U44" s="60">
        <v>-210748</v>
      </c>
      <c r="V44" s="60">
        <v>-932592</v>
      </c>
      <c r="W44" s="60">
        <v>-2009001</v>
      </c>
      <c r="X44" s="60">
        <v>1076409</v>
      </c>
      <c r="Y44" s="61">
        <v>-53.58</v>
      </c>
      <c r="Z44" s="62">
        <v>-2009001</v>
      </c>
    </row>
    <row r="45" spans="1:26" ht="12.75">
      <c r="A45" s="70" t="s">
        <v>65</v>
      </c>
      <c r="B45" s="22">
        <v>81866824</v>
      </c>
      <c r="C45" s="22">
        <v>0</v>
      </c>
      <c r="D45" s="99">
        <v>3751792</v>
      </c>
      <c r="E45" s="100">
        <v>89050570</v>
      </c>
      <c r="F45" s="100">
        <v>62148018</v>
      </c>
      <c r="G45" s="100">
        <v>61084602</v>
      </c>
      <c r="H45" s="100">
        <v>55974432</v>
      </c>
      <c r="I45" s="100">
        <v>55974432</v>
      </c>
      <c r="J45" s="100">
        <v>64871989</v>
      </c>
      <c r="K45" s="100">
        <v>92013442</v>
      </c>
      <c r="L45" s="100">
        <v>91892260</v>
      </c>
      <c r="M45" s="100">
        <v>91892260</v>
      </c>
      <c r="N45" s="100">
        <v>85924468</v>
      </c>
      <c r="O45" s="100">
        <v>81100236</v>
      </c>
      <c r="P45" s="100">
        <v>131586629</v>
      </c>
      <c r="Q45" s="100">
        <v>85924468</v>
      </c>
      <c r="R45" s="100">
        <v>129486122</v>
      </c>
      <c r="S45" s="100">
        <v>125137162</v>
      </c>
      <c r="T45" s="100">
        <v>111025478</v>
      </c>
      <c r="U45" s="100">
        <v>111025478</v>
      </c>
      <c r="V45" s="100">
        <v>111025478</v>
      </c>
      <c r="W45" s="100">
        <v>89050570</v>
      </c>
      <c r="X45" s="100">
        <v>21974908</v>
      </c>
      <c r="Y45" s="101">
        <v>24.68</v>
      </c>
      <c r="Z45" s="102">
        <v>89050570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5402001</v>
      </c>
      <c r="C49" s="52">
        <v>0</v>
      </c>
      <c r="D49" s="129">
        <v>1833684</v>
      </c>
      <c r="E49" s="54">
        <v>1477811</v>
      </c>
      <c r="F49" s="54">
        <v>0</v>
      </c>
      <c r="G49" s="54">
        <v>0</v>
      </c>
      <c r="H49" s="54">
        <v>0</v>
      </c>
      <c r="I49" s="54">
        <v>1510398</v>
      </c>
      <c r="J49" s="54">
        <v>0</v>
      </c>
      <c r="K49" s="54">
        <v>0</v>
      </c>
      <c r="L49" s="54">
        <v>0</v>
      </c>
      <c r="M49" s="54">
        <v>3552250</v>
      </c>
      <c r="N49" s="54">
        <v>0</v>
      </c>
      <c r="O49" s="54">
        <v>0</v>
      </c>
      <c r="P49" s="54">
        <v>0</v>
      </c>
      <c r="Q49" s="54">
        <v>45254420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59030564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84875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84875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100.00000934504767</v>
      </c>
      <c r="E58" s="7">
        <f t="shared" si="6"/>
        <v>97.10895433364955</v>
      </c>
      <c r="F58" s="7">
        <f t="shared" si="6"/>
        <v>100</v>
      </c>
      <c r="G58" s="7">
        <f t="shared" si="6"/>
        <v>100</v>
      </c>
      <c r="H58" s="7">
        <f t="shared" si="6"/>
        <v>98.22224905578986</v>
      </c>
      <c r="I58" s="7">
        <f t="shared" si="6"/>
        <v>99.38186533726717</v>
      </c>
      <c r="J58" s="7">
        <f t="shared" si="6"/>
        <v>100</v>
      </c>
      <c r="K58" s="7">
        <f t="shared" si="6"/>
        <v>93.87357565944151</v>
      </c>
      <c r="L58" s="7">
        <f t="shared" si="6"/>
        <v>100</v>
      </c>
      <c r="M58" s="7">
        <f t="shared" si="6"/>
        <v>98.05989588616455</v>
      </c>
      <c r="N58" s="7">
        <f t="shared" si="6"/>
        <v>100</v>
      </c>
      <c r="O58" s="7">
        <f t="shared" si="6"/>
        <v>79.23767323821414</v>
      </c>
      <c r="P58" s="7">
        <f t="shared" si="6"/>
        <v>99.675288335416</v>
      </c>
      <c r="Q58" s="7">
        <f t="shared" si="6"/>
        <v>92.68533185846474</v>
      </c>
      <c r="R58" s="7">
        <f t="shared" si="6"/>
        <v>85.14835748685977</v>
      </c>
      <c r="S58" s="7">
        <f t="shared" si="6"/>
        <v>81.7320072485337</v>
      </c>
      <c r="T58" s="7">
        <f t="shared" si="6"/>
        <v>124.5232084188187</v>
      </c>
      <c r="U58" s="7">
        <f t="shared" si="6"/>
        <v>94.06103913545054</v>
      </c>
      <c r="V58" s="7">
        <f t="shared" si="6"/>
        <v>95.92876680030516</v>
      </c>
      <c r="W58" s="7">
        <f t="shared" si="6"/>
        <v>97.34579438216782</v>
      </c>
      <c r="X58" s="7">
        <f t="shared" si="6"/>
        <v>0</v>
      </c>
      <c r="Y58" s="7">
        <f t="shared" si="6"/>
        <v>0</v>
      </c>
      <c r="Z58" s="8">
        <f t="shared" si="6"/>
        <v>97.10895433364955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100.00002241620207</v>
      </c>
      <c r="E59" s="10">
        <f t="shared" si="7"/>
        <v>99.99999252793292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99.06959761531726</v>
      </c>
      <c r="L59" s="10">
        <f t="shared" si="7"/>
        <v>100</v>
      </c>
      <c r="M59" s="10">
        <f t="shared" si="7"/>
        <v>99.68893466416729</v>
      </c>
      <c r="N59" s="10">
        <f t="shared" si="7"/>
        <v>100</v>
      </c>
      <c r="O59" s="10">
        <f t="shared" si="7"/>
        <v>51.54150116988878</v>
      </c>
      <c r="P59" s="10">
        <f t="shared" si="7"/>
        <v>100</v>
      </c>
      <c r="Q59" s="10">
        <f t="shared" si="7"/>
        <v>80.73386091244654</v>
      </c>
      <c r="R59" s="10">
        <f t="shared" si="7"/>
        <v>56.386045808519555</v>
      </c>
      <c r="S59" s="10">
        <f t="shared" si="7"/>
        <v>68.17140069154239</v>
      </c>
      <c r="T59" s="10">
        <f t="shared" si="7"/>
        <v>144.83503432639358</v>
      </c>
      <c r="U59" s="10">
        <f t="shared" si="7"/>
        <v>83.7718928689653</v>
      </c>
      <c r="V59" s="10">
        <f t="shared" si="7"/>
        <v>90.04154932400037</v>
      </c>
      <c r="W59" s="10">
        <f t="shared" si="7"/>
        <v>101.27052232403666</v>
      </c>
      <c r="X59" s="10">
        <f t="shared" si="7"/>
        <v>0</v>
      </c>
      <c r="Y59" s="10">
        <f t="shared" si="7"/>
        <v>0</v>
      </c>
      <c r="Z59" s="11">
        <f t="shared" si="7"/>
        <v>99.99999252793292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99.9999964663693</v>
      </c>
      <c r="E60" s="13">
        <f t="shared" si="7"/>
        <v>93.20126157521112</v>
      </c>
      <c r="F60" s="13">
        <f t="shared" si="7"/>
        <v>100</v>
      </c>
      <c r="G60" s="13">
        <f t="shared" si="7"/>
        <v>100</v>
      </c>
      <c r="H60" s="13">
        <f t="shared" si="7"/>
        <v>97.05240906702302</v>
      </c>
      <c r="I60" s="13">
        <f t="shared" si="7"/>
        <v>98.98227496924979</v>
      </c>
      <c r="J60" s="13">
        <f t="shared" si="7"/>
        <v>100</v>
      </c>
      <c r="K60" s="13">
        <f t="shared" si="7"/>
        <v>90.56692605621292</v>
      </c>
      <c r="L60" s="13">
        <f t="shared" si="7"/>
        <v>100</v>
      </c>
      <c r="M60" s="13">
        <f t="shared" si="7"/>
        <v>97.10897281493605</v>
      </c>
      <c r="N60" s="13">
        <f t="shared" si="7"/>
        <v>100</v>
      </c>
      <c r="O60" s="13">
        <f t="shared" si="7"/>
        <v>109.96053455559576</v>
      </c>
      <c r="P60" s="13">
        <f t="shared" si="7"/>
        <v>99.48871215969376</v>
      </c>
      <c r="Q60" s="13">
        <f t="shared" si="7"/>
        <v>102.8193390918543</v>
      </c>
      <c r="R60" s="13">
        <f t="shared" si="7"/>
        <v>102.34654673565944</v>
      </c>
      <c r="S60" s="13">
        <f t="shared" si="7"/>
        <v>91.70255707579157</v>
      </c>
      <c r="T60" s="13">
        <f t="shared" si="7"/>
        <v>117.60818090224592</v>
      </c>
      <c r="U60" s="13">
        <f t="shared" si="7"/>
        <v>102.26805817825793</v>
      </c>
      <c r="V60" s="13">
        <f t="shared" si="7"/>
        <v>100.226900038443</v>
      </c>
      <c r="W60" s="13">
        <f t="shared" si="7"/>
        <v>89.2907015244509</v>
      </c>
      <c r="X60" s="13">
        <f t="shared" si="7"/>
        <v>0</v>
      </c>
      <c r="Y60" s="13">
        <f t="shared" si="7"/>
        <v>0</v>
      </c>
      <c r="Z60" s="14">
        <f t="shared" si="7"/>
        <v>93.20126157521112</v>
      </c>
    </row>
    <row r="61" spans="1:26" ht="12.7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100.00000381381197</v>
      </c>
      <c r="E61" s="13">
        <f t="shared" si="7"/>
        <v>92.67912656899901</v>
      </c>
      <c r="F61" s="13">
        <f t="shared" si="7"/>
        <v>0</v>
      </c>
      <c r="G61" s="13">
        <f t="shared" si="7"/>
        <v>100</v>
      </c>
      <c r="H61" s="13">
        <f t="shared" si="7"/>
        <v>97.43685063752974</v>
      </c>
      <c r="I61" s="13">
        <f t="shared" si="7"/>
        <v>151.46442000470856</v>
      </c>
      <c r="J61" s="13">
        <f t="shared" si="7"/>
        <v>100</v>
      </c>
      <c r="K61" s="13">
        <f t="shared" si="7"/>
        <v>89.86362070086226</v>
      </c>
      <c r="L61" s="13">
        <f t="shared" si="7"/>
        <v>100</v>
      </c>
      <c r="M61" s="13">
        <f t="shared" si="7"/>
        <v>96.91152442634726</v>
      </c>
      <c r="N61" s="13">
        <f t="shared" si="7"/>
        <v>100</v>
      </c>
      <c r="O61" s="13">
        <f t="shared" si="7"/>
        <v>111.58670422853882</v>
      </c>
      <c r="P61" s="13">
        <f t="shared" si="7"/>
        <v>100</v>
      </c>
      <c r="Q61" s="13">
        <f t="shared" si="7"/>
        <v>103.47818888966201</v>
      </c>
      <c r="R61" s="13">
        <f t="shared" si="7"/>
        <v>86.67980330988662</v>
      </c>
      <c r="S61" s="13">
        <f t="shared" si="7"/>
        <v>76.97481192340354</v>
      </c>
      <c r="T61" s="13">
        <f t="shared" si="7"/>
        <v>90.76317516256421</v>
      </c>
      <c r="U61" s="13">
        <f t="shared" si="7"/>
        <v>84.05938139716473</v>
      </c>
      <c r="V61" s="13">
        <f t="shared" si="7"/>
        <v>103.8701027337001</v>
      </c>
      <c r="W61" s="13">
        <f t="shared" si="7"/>
        <v>88.99592598847276</v>
      </c>
      <c r="X61" s="13">
        <f t="shared" si="7"/>
        <v>0</v>
      </c>
      <c r="Y61" s="13">
        <f t="shared" si="7"/>
        <v>0</v>
      </c>
      <c r="Z61" s="14">
        <f t="shared" si="7"/>
        <v>92.67912656899901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0</v>
      </c>
      <c r="E64" s="13">
        <f t="shared" si="7"/>
        <v>100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100</v>
      </c>
      <c r="K64" s="13">
        <f t="shared" si="7"/>
        <v>0</v>
      </c>
      <c r="L64" s="13">
        <f t="shared" si="7"/>
        <v>100</v>
      </c>
      <c r="M64" s="13">
        <f t="shared" si="7"/>
        <v>149.98722878189824</v>
      </c>
      <c r="N64" s="13">
        <f t="shared" si="7"/>
        <v>100</v>
      </c>
      <c r="O64" s="13">
        <f t="shared" si="7"/>
        <v>91.94969067391207</v>
      </c>
      <c r="P64" s="13">
        <f t="shared" si="7"/>
        <v>91.95593523650109</v>
      </c>
      <c r="Q64" s="13">
        <f t="shared" si="7"/>
        <v>94.46969253979206</v>
      </c>
      <c r="R64" s="13">
        <f t="shared" si="7"/>
        <v>84.37745003252061</v>
      </c>
      <c r="S64" s="13">
        <f t="shared" si="7"/>
        <v>84.3539142549777</v>
      </c>
      <c r="T64" s="13">
        <f t="shared" si="7"/>
        <v>104.1508562854381</v>
      </c>
      <c r="U64" s="13">
        <f t="shared" si="7"/>
        <v>90.85570886684003</v>
      </c>
      <c r="V64" s="13">
        <f t="shared" si="7"/>
        <v>142.25922198781038</v>
      </c>
      <c r="W64" s="13">
        <f t="shared" si="7"/>
        <v>93.00837124378674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373632.4200913242</v>
      </c>
      <c r="S65" s="13">
        <f t="shared" si="7"/>
        <v>0</v>
      </c>
      <c r="T65" s="13">
        <f t="shared" si="7"/>
        <v>27682.567975830818</v>
      </c>
      <c r="U65" s="13">
        <f t="shared" si="7"/>
        <v>70171.06829130065</v>
      </c>
      <c r="V65" s="13">
        <f t="shared" si="7"/>
        <v>49.095991409767265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100.00017845384023</v>
      </c>
      <c r="E66" s="16">
        <f t="shared" si="7"/>
        <v>157.1176314178693</v>
      </c>
      <c r="F66" s="16">
        <f t="shared" si="7"/>
        <v>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98.63264546031397</v>
      </c>
      <c r="L66" s="16">
        <f t="shared" si="7"/>
        <v>100</v>
      </c>
      <c r="M66" s="16">
        <f t="shared" si="7"/>
        <v>99.54725969366666</v>
      </c>
      <c r="N66" s="16">
        <f t="shared" si="7"/>
        <v>100</v>
      </c>
      <c r="O66" s="16">
        <f t="shared" si="7"/>
        <v>154.5172296467119</v>
      </c>
      <c r="P66" s="16">
        <f t="shared" si="7"/>
        <v>100</v>
      </c>
      <c r="Q66" s="16">
        <f t="shared" si="7"/>
        <v>115.23887647217335</v>
      </c>
      <c r="R66" s="16">
        <f t="shared" si="7"/>
        <v>9.36384276365579</v>
      </c>
      <c r="S66" s="16">
        <f t="shared" si="7"/>
        <v>26.478196755845794</v>
      </c>
      <c r="T66" s="16">
        <f t="shared" si="7"/>
        <v>100</v>
      </c>
      <c r="U66" s="16">
        <f t="shared" si="7"/>
        <v>44.077698622032685</v>
      </c>
      <c r="V66" s="16">
        <f t="shared" si="7"/>
        <v>85.57983613378242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157.1176314178693</v>
      </c>
    </row>
    <row r="67" spans="1:26" ht="12.75" hidden="1">
      <c r="A67" s="41" t="s">
        <v>286</v>
      </c>
      <c r="B67" s="24">
        <v>69051389</v>
      </c>
      <c r="C67" s="24"/>
      <c r="D67" s="25">
        <v>85606840</v>
      </c>
      <c r="E67" s="26">
        <v>83231788</v>
      </c>
      <c r="F67" s="26">
        <v>6681102</v>
      </c>
      <c r="G67" s="26">
        <v>6400242</v>
      </c>
      <c r="H67" s="26">
        <v>6973024</v>
      </c>
      <c r="I67" s="26">
        <v>20054368</v>
      </c>
      <c r="J67" s="26">
        <v>6903284</v>
      </c>
      <c r="K67" s="26">
        <v>7024391</v>
      </c>
      <c r="L67" s="26">
        <v>8253815</v>
      </c>
      <c r="M67" s="26">
        <v>22181490</v>
      </c>
      <c r="N67" s="26">
        <v>8241395</v>
      </c>
      <c r="O67" s="26">
        <v>8267662</v>
      </c>
      <c r="P67" s="26">
        <v>7281537</v>
      </c>
      <c r="Q67" s="26">
        <v>23790594</v>
      </c>
      <c r="R67" s="26">
        <v>7726270</v>
      </c>
      <c r="S67" s="26">
        <v>7891803</v>
      </c>
      <c r="T67" s="26">
        <v>5454637</v>
      </c>
      <c r="U67" s="26">
        <v>21072710</v>
      </c>
      <c r="V67" s="26">
        <v>87099162</v>
      </c>
      <c r="W67" s="26">
        <v>83029287</v>
      </c>
      <c r="X67" s="26"/>
      <c r="Y67" s="25"/>
      <c r="Z67" s="27">
        <v>83231788</v>
      </c>
    </row>
    <row r="68" spans="1:26" ht="12.75" hidden="1">
      <c r="A68" s="37" t="s">
        <v>31</v>
      </c>
      <c r="B68" s="19">
        <v>25771581</v>
      </c>
      <c r="C68" s="19"/>
      <c r="D68" s="20">
        <v>26766354</v>
      </c>
      <c r="E68" s="21">
        <v>26766355</v>
      </c>
      <c r="F68" s="21">
        <v>2452086</v>
      </c>
      <c r="G68" s="21">
        <v>2403441</v>
      </c>
      <c r="H68" s="21">
        <v>2504931</v>
      </c>
      <c r="I68" s="21">
        <v>7360458</v>
      </c>
      <c r="J68" s="21">
        <v>2456679</v>
      </c>
      <c r="K68" s="21">
        <v>2456679</v>
      </c>
      <c r="L68" s="21">
        <v>2434616</v>
      </c>
      <c r="M68" s="21">
        <v>7347974</v>
      </c>
      <c r="N68" s="21">
        <v>4509403</v>
      </c>
      <c r="O68" s="21">
        <v>4509403</v>
      </c>
      <c r="P68" s="21">
        <v>2323316</v>
      </c>
      <c r="Q68" s="21">
        <v>11342122</v>
      </c>
      <c r="R68" s="21">
        <v>2209458</v>
      </c>
      <c r="S68" s="21">
        <v>2357050</v>
      </c>
      <c r="T68" s="21">
        <v>1593089</v>
      </c>
      <c r="U68" s="21">
        <v>6159597</v>
      </c>
      <c r="V68" s="21">
        <v>32210151</v>
      </c>
      <c r="W68" s="21">
        <v>26430547</v>
      </c>
      <c r="X68" s="21"/>
      <c r="Y68" s="20"/>
      <c r="Z68" s="23">
        <v>26766355</v>
      </c>
    </row>
    <row r="69" spans="1:26" ht="12.75" hidden="1">
      <c r="A69" s="38" t="s">
        <v>32</v>
      </c>
      <c r="B69" s="19">
        <v>40764929</v>
      </c>
      <c r="C69" s="19"/>
      <c r="D69" s="20">
        <v>56599010</v>
      </c>
      <c r="E69" s="21">
        <v>54223957</v>
      </c>
      <c r="F69" s="21">
        <v>4229016</v>
      </c>
      <c r="G69" s="21">
        <v>3745816</v>
      </c>
      <c r="H69" s="21">
        <v>4205570</v>
      </c>
      <c r="I69" s="21">
        <v>12180402</v>
      </c>
      <c r="J69" s="21">
        <v>4156629</v>
      </c>
      <c r="K69" s="21">
        <v>4277736</v>
      </c>
      <c r="L69" s="21">
        <v>5523373</v>
      </c>
      <c r="M69" s="21">
        <v>13957738</v>
      </c>
      <c r="N69" s="21">
        <v>3520380</v>
      </c>
      <c r="O69" s="21">
        <v>3546647</v>
      </c>
      <c r="P69" s="21">
        <v>4624401</v>
      </c>
      <c r="Q69" s="21">
        <v>11691428</v>
      </c>
      <c r="R69" s="21">
        <v>5179867</v>
      </c>
      <c r="S69" s="21">
        <v>5178728</v>
      </c>
      <c r="T69" s="21">
        <v>3540343</v>
      </c>
      <c r="U69" s="21">
        <v>13898938</v>
      </c>
      <c r="V69" s="21">
        <v>51728506</v>
      </c>
      <c r="W69" s="21">
        <v>56598740</v>
      </c>
      <c r="X69" s="21"/>
      <c r="Y69" s="20"/>
      <c r="Z69" s="23">
        <v>54223957</v>
      </c>
    </row>
    <row r="70" spans="1:26" ht="12.75" hidden="1">
      <c r="A70" s="39" t="s">
        <v>103</v>
      </c>
      <c r="B70" s="19">
        <v>37384302</v>
      </c>
      <c r="C70" s="19"/>
      <c r="D70" s="20">
        <v>52440970</v>
      </c>
      <c r="E70" s="21">
        <v>50356628</v>
      </c>
      <c r="F70" s="21"/>
      <c r="G70" s="21">
        <v>3519315</v>
      </c>
      <c r="H70" s="21">
        <v>3913935</v>
      </c>
      <c r="I70" s="21">
        <v>7433250</v>
      </c>
      <c r="J70" s="21">
        <v>3863442</v>
      </c>
      <c r="K70" s="21">
        <v>3984549</v>
      </c>
      <c r="L70" s="21">
        <v>5229302</v>
      </c>
      <c r="M70" s="21">
        <v>13077293</v>
      </c>
      <c r="N70" s="21">
        <v>3252944</v>
      </c>
      <c r="O70" s="21">
        <v>3252944</v>
      </c>
      <c r="P70" s="21">
        <v>4330470</v>
      </c>
      <c r="Q70" s="21">
        <v>10836358</v>
      </c>
      <c r="R70" s="21">
        <v>4895213</v>
      </c>
      <c r="S70" s="21">
        <v>4895213</v>
      </c>
      <c r="T70" s="21">
        <v>3259789</v>
      </c>
      <c r="U70" s="21">
        <v>13050215</v>
      </c>
      <c r="V70" s="21">
        <v>44397116</v>
      </c>
      <c r="W70" s="21">
        <v>52440696</v>
      </c>
      <c r="X70" s="21"/>
      <c r="Y70" s="20"/>
      <c r="Z70" s="23">
        <v>50356628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3380627</v>
      </c>
      <c r="C73" s="19"/>
      <c r="D73" s="20"/>
      <c r="E73" s="21">
        <v>3867329</v>
      </c>
      <c r="F73" s="21"/>
      <c r="G73" s="21"/>
      <c r="H73" s="21"/>
      <c r="I73" s="21"/>
      <c r="J73" s="21">
        <v>293187</v>
      </c>
      <c r="K73" s="21"/>
      <c r="L73" s="21">
        <v>294071</v>
      </c>
      <c r="M73" s="21">
        <v>587258</v>
      </c>
      <c r="N73" s="21">
        <v>267436</v>
      </c>
      <c r="O73" s="21">
        <v>293703</v>
      </c>
      <c r="P73" s="21">
        <v>293931</v>
      </c>
      <c r="Q73" s="21">
        <v>855070</v>
      </c>
      <c r="R73" s="21">
        <v>284435</v>
      </c>
      <c r="S73" s="21">
        <v>283515</v>
      </c>
      <c r="T73" s="21">
        <v>277244</v>
      </c>
      <c r="U73" s="21">
        <v>845194</v>
      </c>
      <c r="V73" s="21">
        <v>2287522</v>
      </c>
      <c r="W73" s="21">
        <v>4158044</v>
      </c>
      <c r="X73" s="21"/>
      <c r="Y73" s="20"/>
      <c r="Z73" s="23">
        <v>3867329</v>
      </c>
    </row>
    <row r="74" spans="1:26" ht="12.75" hidden="1">
      <c r="A74" s="39" t="s">
        <v>107</v>
      </c>
      <c r="B74" s="19"/>
      <c r="C74" s="19"/>
      <c r="D74" s="20">
        <v>4158040</v>
      </c>
      <c r="E74" s="21"/>
      <c r="F74" s="21">
        <v>4229016</v>
      </c>
      <c r="G74" s="21">
        <v>226501</v>
      </c>
      <c r="H74" s="21">
        <v>291635</v>
      </c>
      <c r="I74" s="21">
        <v>4747152</v>
      </c>
      <c r="J74" s="21"/>
      <c r="K74" s="21">
        <v>293187</v>
      </c>
      <c r="L74" s="21"/>
      <c r="M74" s="21">
        <v>293187</v>
      </c>
      <c r="N74" s="21"/>
      <c r="O74" s="21"/>
      <c r="P74" s="21"/>
      <c r="Q74" s="21"/>
      <c r="R74" s="21">
        <v>219</v>
      </c>
      <c r="S74" s="21"/>
      <c r="T74" s="21">
        <v>3310</v>
      </c>
      <c r="U74" s="21">
        <v>3529</v>
      </c>
      <c r="V74" s="21">
        <v>5043868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2514879</v>
      </c>
      <c r="C75" s="28"/>
      <c r="D75" s="29">
        <v>2241476</v>
      </c>
      <c r="E75" s="30">
        <v>2241476</v>
      </c>
      <c r="F75" s="30"/>
      <c r="G75" s="30">
        <v>250985</v>
      </c>
      <c r="H75" s="30">
        <v>262523</v>
      </c>
      <c r="I75" s="30">
        <v>513508</v>
      </c>
      <c r="J75" s="30">
        <v>289976</v>
      </c>
      <c r="K75" s="30">
        <v>289976</v>
      </c>
      <c r="L75" s="30">
        <v>295826</v>
      </c>
      <c r="M75" s="30">
        <v>875778</v>
      </c>
      <c r="N75" s="30">
        <v>211612</v>
      </c>
      <c r="O75" s="30">
        <v>211612</v>
      </c>
      <c r="P75" s="30">
        <v>333820</v>
      </c>
      <c r="Q75" s="30">
        <v>757044</v>
      </c>
      <c r="R75" s="30">
        <v>336945</v>
      </c>
      <c r="S75" s="30">
        <v>356025</v>
      </c>
      <c r="T75" s="30">
        <v>321205</v>
      </c>
      <c r="U75" s="30">
        <v>1014175</v>
      </c>
      <c r="V75" s="30">
        <v>3160505</v>
      </c>
      <c r="W75" s="30"/>
      <c r="X75" s="30"/>
      <c r="Y75" s="29"/>
      <c r="Z75" s="31">
        <v>2241476</v>
      </c>
    </row>
    <row r="76" spans="1:26" ht="12.75" hidden="1">
      <c r="A76" s="42" t="s">
        <v>287</v>
      </c>
      <c r="B76" s="32">
        <v>69051389</v>
      </c>
      <c r="C76" s="32"/>
      <c r="D76" s="33">
        <v>85606848</v>
      </c>
      <c r="E76" s="34">
        <v>80825519</v>
      </c>
      <c r="F76" s="34">
        <v>6681102</v>
      </c>
      <c r="G76" s="34">
        <v>6400242</v>
      </c>
      <c r="H76" s="34">
        <v>6849061</v>
      </c>
      <c r="I76" s="34">
        <v>19930405</v>
      </c>
      <c r="J76" s="34">
        <v>6903284</v>
      </c>
      <c r="K76" s="34">
        <v>6594047</v>
      </c>
      <c r="L76" s="34">
        <v>8253815</v>
      </c>
      <c r="M76" s="34">
        <v>21751146</v>
      </c>
      <c r="N76" s="34">
        <v>8241395</v>
      </c>
      <c r="O76" s="34">
        <v>6551103</v>
      </c>
      <c r="P76" s="34">
        <v>7257893</v>
      </c>
      <c r="Q76" s="34">
        <v>22050391</v>
      </c>
      <c r="R76" s="34">
        <v>6578792</v>
      </c>
      <c r="S76" s="34">
        <v>6450129</v>
      </c>
      <c r="T76" s="34">
        <v>6792289</v>
      </c>
      <c r="U76" s="34">
        <v>19821210</v>
      </c>
      <c r="V76" s="34">
        <v>83553152</v>
      </c>
      <c r="W76" s="34">
        <v>80825519</v>
      </c>
      <c r="X76" s="34"/>
      <c r="Y76" s="33"/>
      <c r="Z76" s="35">
        <v>80825519</v>
      </c>
    </row>
    <row r="77" spans="1:26" ht="12.75" hidden="1">
      <c r="A77" s="37" t="s">
        <v>31</v>
      </c>
      <c r="B77" s="19">
        <v>25771581</v>
      </c>
      <c r="C77" s="19"/>
      <c r="D77" s="20">
        <v>26766360</v>
      </c>
      <c r="E77" s="21">
        <v>26766353</v>
      </c>
      <c r="F77" s="21">
        <v>2452086</v>
      </c>
      <c r="G77" s="21">
        <v>2403441</v>
      </c>
      <c r="H77" s="21">
        <v>2504931</v>
      </c>
      <c r="I77" s="21">
        <v>7360458</v>
      </c>
      <c r="J77" s="21">
        <v>2456679</v>
      </c>
      <c r="K77" s="21">
        <v>2433822</v>
      </c>
      <c r="L77" s="21">
        <v>2434616</v>
      </c>
      <c r="M77" s="21">
        <v>7325117</v>
      </c>
      <c r="N77" s="21">
        <v>4509403</v>
      </c>
      <c r="O77" s="21">
        <v>2324214</v>
      </c>
      <c r="P77" s="21">
        <v>2323316</v>
      </c>
      <c r="Q77" s="21">
        <v>9156933</v>
      </c>
      <c r="R77" s="21">
        <v>1245826</v>
      </c>
      <c r="S77" s="21">
        <v>1606834</v>
      </c>
      <c r="T77" s="21">
        <v>2307351</v>
      </c>
      <c r="U77" s="21">
        <v>5160011</v>
      </c>
      <c r="V77" s="21">
        <v>29002519</v>
      </c>
      <c r="W77" s="21">
        <v>26766353</v>
      </c>
      <c r="X77" s="21"/>
      <c r="Y77" s="20"/>
      <c r="Z77" s="23">
        <v>26766353</v>
      </c>
    </row>
    <row r="78" spans="1:26" ht="12.75" hidden="1">
      <c r="A78" s="38" t="s">
        <v>32</v>
      </c>
      <c r="B78" s="19">
        <v>40764929</v>
      </c>
      <c r="C78" s="19"/>
      <c r="D78" s="20">
        <v>56599008</v>
      </c>
      <c r="E78" s="21">
        <v>50537412</v>
      </c>
      <c r="F78" s="21">
        <v>4229016</v>
      </c>
      <c r="G78" s="21">
        <v>3745816</v>
      </c>
      <c r="H78" s="21">
        <v>4081607</v>
      </c>
      <c r="I78" s="21">
        <v>12056439</v>
      </c>
      <c r="J78" s="21">
        <v>4156629</v>
      </c>
      <c r="K78" s="21">
        <v>3874214</v>
      </c>
      <c r="L78" s="21">
        <v>5523373</v>
      </c>
      <c r="M78" s="21">
        <v>13554216</v>
      </c>
      <c r="N78" s="21">
        <v>3520380</v>
      </c>
      <c r="O78" s="21">
        <v>3899912</v>
      </c>
      <c r="P78" s="21">
        <v>4600757</v>
      </c>
      <c r="Q78" s="21">
        <v>12021049</v>
      </c>
      <c r="R78" s="21">
        <v>5301415</v>
      </c>
      <c r="S78" s="21">
        <v>4749026</v>
      </c>
      <c r="T78" s="21">
        <v>4163733</v>
      </c>
      <c r="U78" s="21">
        <v>14214174</v>
      </c>
      <c r="V78" s="21">
        <v>51845878</v>
      </c>
      <c r="W78" s="21">
        <v>50537412</v>
      </c>
      <c r="X78" s="21"/>
      <c r="Y78" s="20"/>
      <c r="Z78" s="23">
        <v>50537412</v>
      </c>
    </row>
    <row r="79" spans="1:26" ht="12.75" hidden="1">
      <c r="A79" s="39" t="s">
        <v>103</v>
      </c>
      <c r="B79" s="19">
        <v>37384302</v>
      </c>
      <c r="C79" s="19"/>
      <c r="D79" s="20">
        <v>52440972</v>
      </c>
      <c r="E79" s="21">
        <v>46670083</v>
      </c>
      <c r="F79" s="21">
        <v>3925799</v>
      </c>
      <c r="G79" s="21">
        <v>3519315</v>
      </c>
      <c r="H79" s="21">
        <v>3813615</v>
      </c>
      <c r="I79" s="21">
        <v>11258729</v>
      </c>
      <c r="J79" s="21">
        <v>3863442</v>
      </c>
      <c r="K79" s="21">
        <v>3580660</v>
      </c>
      <c r="L79" s="21">
        <v>5229302</v>
      </c>
      <c r="M79" s="21">
        <v>12673404</v>
      </c>
      <c r="N79" s="21">
        <v>3252944</v>
      </c>
      <c r="O79" s="21">
        <v>3629853</v>
      </c>
      <c r="P79" s="21">
        <v>4330470</v>
      </c>
      <c r="Q79" s="21">
        <v>11213267</v>
      </c>
      <c r="R79" s="21">
        <v>4243161</v>
      </c>
      <c r="S79" s="21">
        <v>3768081</v>
      </c>
      <c r="T79" s="21">
        <v>2958688</v>
      </c>
      <c r="U79" s="21">
        <v>10969930</v>
      </c>
      <c r="V79" s="21">
        <v>46115330</v>
      </c>
      <c r="W79" s="21">
        <v>46670083</v>
      </c>
      <c r="X79" s="21"/>
      <c r="Y79" s="20"/>
      <c r="Z79" s="23">
        <v>46670083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3380627</v>
      </c>
      <c r="C82" s="19"/>
      <c r="D82" s="20">
        <v>4158036</v>
      </c>
      <c r="E82" s="21">
        <v>3867329</v>
      </c>
      <c r="F82" s="21">
        <v>303217</v>
      </c>
      <c r="G82" s="21">
        <v>226501</v>
      </c>
      <c r="H82" s="21">
        <v>267992</v>
      </c>
      <c r="I82" s="21">
        <v>797710</v>
      </c>
      <c r="J82" s="21">
        <v>293187</v>
      </c>
      <c r="K82" s="21">
        <v>293554</v>
      </c>
      <c r="L82" s="21">
        <v>294071</v>
      </c>
      <c r="M82" s="21">
        <v>880812</v>
      </c>
      <c r="N82" s="21">
        <v>267436</v>
      </c>
      <c r="O82" s="21">
        <v>270059</v>
      </c>
      <c r="P82" s="21">
        <v>270287</v>
      </c>
      <c r="Q82" s="21">
        <v>807782</v>
      </c>
      <c r="R82" s="21">
        <v>239999</v>
      </c>
      <c r="S82" s="21">
        <v>239156</v>
      </c>
      <c r="T82" s="21">
        <v>288752</v>
      </c>
      <c r="U82" s="21">
        <v>767907</v>
      </c>
      <c r="V82" s="21">
        <v>3254211</v>
      </c>
      <c r="W82" s="21">
        <v>3867329</v>
      </c>
      <c r="X82" s="21"/>
      <c r="Y82" s="20"/>
      <c r="Z82" s="23">
        <v>3867329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>
        <v>818255</v>
      </c>
      <c r="S83" s="21">
        <v>741789</v>
      </c>
      <c r="T83" s="21">
        <v>916293</v>
      </c>
      <c r="U83" s="21">
        <v>2476337</v>
      </c>
      <c r="V83" s="21">
        <v>2476337</v>
      </c>
      <c r="W83" s="21"/>
      <c r="X83" s="21"/>
      <c r="Y83" s="20"/>
      <c r="Z83" s="23"/>
    </row>
    <row r="84" spans="1:26" ht="12.75" hidden="1">
      <c r="A84" s="40" t="s">
        <v>110</v>
      </c>
      <c r="B84" s="28">
        <v>2514879</v>
      </c>
      <c r="C84" s="28"/>
      <c r="D84" s="29">
        <v>2241480</v>
      </c>
      <c r="E84" s="30">
        <v>3521754</v>
      </c>
      <c r="F84" s="30"/>
      <c r="G84" s="30">
        <v>250985</v>
      </c>
      <c r="H84" s="30">
        <v>262523</v>
      </c>
      <c r="I84" s="30">
        <v>513508</v>
      </c>
      <c r="J84" s="30">
        <v>289976</v>
      </c>
      <c r="K84" s="30">
        <v>286011</v>
      </c>
      <c r="L84" s="30">
        <v>295826</v>
      </c>
      <c r="M84" s="30">
        <v>871813</v>
      </c>
      <c r="N84" s="30">
        <v>211612</v>
      </c>
      <c r="O84" s="30">
        <v>326977</v>
      </c>
      <c r="P84" s="30">
        <v>333820</v>
      </c>
      <c r="Q84" s="30">
        <v>872409</v>
      </c>
      <c r="R84" s="30">
        <v>31551</v>
      </c>
      <c r="S84" s="30">
        <v>94269</v>
      </c>
      <c r="T84" s="30">
        <v>321205</v>
      </c>
      <c r="U84" s="30">
        <v>447025</v>
      </c>
      <c r="V84" s="30">
        <v>2704755</v>
      </c>
      <c r="W84" s="30">
        <v>3521754</v>
      </c>
      <c r="X84" s="30"/>
      <c r="Y84" s="29"/>
      <c r="Z84" s="31">
        <v>3521754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137425907</v>
      </c>
      <c r="D5" s="153">
        <f>SUM(D6:D8)</f>
        <v>0</v>
      </c>
      <c r="E5" s="154">
        <f t="shared" si="0"/>
        <v>154115212</v>
      </c>
      <c r="F5" s="100">
        <f t="shared" si="0"/>
        <v>154637193</v>
      </c>
      <c r="G5" s="100">
        <f t="shared" si="0"/>
        <v>52607061</v>
      </c>
      <c r="H5" s="100">
        <f t="shared" si="0"/>
        <v>5367854</v>
      </c>
      <c r="I5" s="100">
        <f t="shared" si="0"/>
        <v>3080933</v>
      </c>
      <c r="J5" s="100">
        <f t="shared" si="0"/>
        <v>61055848</v>
      </c>
      <c r="K5" s="100">
        <f t="shared" si="0"/>
        <v>3158146</v>
      </c>
      <c r="L5" s="100">
        <f t="shared" si="0"/>
        <v>3158072</v>
      </c>
      <c r="M5" s="100">
        <f t="shared" si="0"/>
        <v>4157058</v>
      </c>
      <c r="N5" s="100">
        <f t="shared" si="0"/>
        <v>10473276</v>
      </c>
      <c r="O5" s="100">
        <f t="shared" si="0"/>
        <v>4339546</v>
      </c>
      <c r="P5" s="100">
        <f t="shared" si="0"/>
        <v>10406186</v>
      </c>
      <c r="Q5" s="100">
        <f t="shared" si="0"/>
        <v>28811401</v>
      </c>
      <c r="R5" s="100">
        <f t="shared" si="0"/>
        <v>43557133</v>
      </c>
      <c r="S5" s="100">
        <f t="shared" si="0"/>
        <v>3017261</v>
      </c>
      <c r="T5" s="100">
        <f t="shared" si="0"/>
        <v>3088966</v>
      </c>
      <c r="U5" s="100">
        <f t="shared" si="0"/>
        <v>2432537</v>
      </c>
      <c r="V5" s="100">
        <f t="shared" si="0"/>
        <v>8538764</v>
      </c>
      <c r="W5" s="100">
        <f t="shared" si="0"/>
        <v>123625021</v>
      </c>
      <c r="X5" s="100">
        <f t="shared" si="0"/>
        <v>154115209</v>
      </c>
      <c r="Y5" s="100">
        <f t="shared" si="0"/>
        <v>-30490188</v>
      </c>
      <c r="Z5" s="137">
        <f>+IF(X5&lt;&gt;0,+(Y5/X5)*100,0)</f>
        <v>-19.784022743660557</v>
      </c>
      <c r="AA5" s="153">
        <f>SUM(AA6:AA8)</f>
        <v>154637193</v>
      </c>
    </row>
    <row r="6" spans="1:27" ht="12.75">
      <c r="A6" s="138" t="s">
        <v>75</v>
      </c>
      <c r="B6" s="136"/>
      <c r="C6" s="155">
        <v>7384202</v>
      </c>
      <c r="D6" s="155"/>
      <c r="E6" s="156">
        <v>7832325</v>
      </c>
      <c r="F6" s="60">
        <v>7832325</v>
      </c>
      <c r="G6" s="60">
        <v>61500</v>
      </c>
      <c r="H6" s="60">
        <v>129149</v>
      </c>
      <c r="I6" s="60">
        <v>54913</v>
      </c>
      <c r="J6" s="60">
        <v>245562</v>
      </c>
      <c r="K6" s="60">
        <v>11842</v>
      </c>
      <c r="L6" s="60">
        <v>11842</v>
      </c>
      <c r="M6" s="60">
        <v>43600</v>
      </c>
      <c r="N6" s="60">
        <v>67284</v>
      </c>
      <c r="O6" s="60">
        <v>88149</v>
      </c>
      <c r="P6" s="60">
        <v>6154798</v>
      </c>
      <c r="Q6" s="60">
        <v>14194</v>
      </c>
      <c r="R6" s="60">
        <v>6257141</v>
      </c>
      <c r="S6" s="60">
        <v>1491</v>
      </c>
      <c r="T6" s="60">
        <v>29789</v>
      </c>
      <c r="U6" s="60">
        <v>15132</v>
      </c>
      <c r="V6" s="60">
        <v>46412</v>
      </c>
      <c r="W6" s="60">
        <v>6616399</v>
      </c>
      <c r="X6" s="60">
        <v>8168133</v>
      </c>
      <c r="Y6" s="60">
        <v>-1551734</v>
      </c>
      <c r="Z6" s="140">
        <v>-19</v>
      </c>
      <c r="AA6" s="155">
        <v>7832325</v>
      </c>
    </row>
    <row r="7" spans="1:27" ht="12.75">
      <c r="A7" s="138" t="s">
        <v>76</v>
      </c>
      <c r="B7" s="136"/>
      <c r="C7" s="157">
        <v>130039734</v>
      </c>
      <c r="D7" s="157"/>
      <c r="E7" s="158">
        <v>146282887</v>
      </c>
      <c r="F7" s="159">
        <v>146804868</v>
      </c>
      <c r="G7" s="159">
        <v>52545561</v>
      </c>
      <c r="H7" s="159">
        <v>5238705</v>
      </c>
      <c r="I7" s="159">
        <v>3026020</v>
      </c>
      <c r="J7" s="159">
        <v>60810286</v>
      </c>
      <c r="K7" s="159">
        <v>3146230</v>
      </c>
      <c r="L7" s="159">
        <v>3146230</v>
      </c>
      <c r="M7" s="159">
        <v>4113357</v>
      </c>
      <c r="N7" s="159">
        <v>10405817</v>
      </c>
      <c r="O7" s="159">
        <v>4251363</v>
      </c>
      <c r="P7" s="159">
        <v>4251363</v>
      </c>
      <c r="Q7" s="159">
        <v>28797189</v>
      </c>
      <c r="R7" s="159">
        <v>37299915</v>
      </c>
      <c r="S7" s="159">
        <v>3015690</v>
      </c>
      <c r="T7" s="159">
        <v>3059097</v>
      </c>
      <c r="U7" s="159">
        <v>2417767</v>
      </c>
      <c r="V7" s="159">
        <v>8492554</v>
      </c>
      <c r="W7" s="159">
        <v>117008572</v>
      </c>
      <c r="X7" s="159">
        <v>145947075</v>
      </c>
      <c r="Y7" s="159">
        <v>-28938503</v>
      </c>
      <c r="Z7" s="141">
        <v>-19.83</v>
      </c>
      <c r="AA7" s="157">
        <v>146804868</v>
      </c>
    </row>
    <row r="8" spans="1:27" ht="12.75">
      <c r="A8" s="138" t="s">
        <v>77</v>
      </c>
      <c r="B8" s="136"/>
      <c r="C8" s="155">
        <v>1971</v>
      </c>
      <c r="D8" s="155"/>
      <c r="E8" s="156"/>
      <c r="F8" s="60"/>
      <c r="G8" s="60"/>
      <c r="H8" s="60"/>
      <c r="I8" s="60"/>
      <c r="J8" s="60"/>
      <c r="K8" s="60">
        <v>74</v>
      </c>
      <c r="L8" s="60"/>
      <c r="M8" s="60">
        <v>101</v>
      </c>
      <c r="N8" s="60">
        <v>175</v>
      </c>
      <c r="O8" s="60">
        <v>34</v>
      </c>
      <c r="P8" s="60">
        <v>25</v>
      </c>
      <c r="Q8" s="60">
        <v>18</v>
      </c>
      <c r="R8" s="60">
        <v>77</v>
      </c>
      <c r="S8" s="60">
        <v>80</v>
      </c>
      <c r="T8" s="60">
        <v>80</v>
      </c>
      <c r="U8" s="60">
        <v>-362</v>
      </c>
      <c r="V8" s="60">
        <v>-202</v>
      </c>
      <c r="W8" s="60">
        <v>50</v>
      </c>
      <c r="X8" s="60">
        <v>1</v>
      </c>
      <c r="Y8" s="60">
        <v>49</v>
      </c>
      <c r="Z8" s="140">
        <v>4900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32502</v>
      </c>
      <c r="D9" s="153">
        <f>SUM(D10:D14)</f>
        <v>0</v>
      </c>
      <c r="E9" s="154">
        <f t="shared" si="1"/>
        <v>17033257</v>
      </c>
      <c r="F9" s="100">
        <f t="shared" si="1"/>
        <v>277911</v>
      </c>
      <c r="G9" s="100">
        <f t="shared" si="1"/>
        <v>1165828</v>
      </c>
      <c r="H9" s="100">
        <f t="shared" si="1"/>
        <v>1166401</v>
      </c>
      <c r="I9" s="100">
        <f t="shared" si="1"/>
        <v>1017663</v>
      </c>
      <c r="J9" s="100">
        <f t="shared" si="1"/>
        <v>3349892</v>
      </c>
      <c r="K9" s="100">
        <f t="shared" si="1"/>
        <v>11348047</v>
      </c>
      <c r="L9" s="100">
        <f t="shared" si="1"/>
        <v>1079738</v>
      </c>
      <c r="M9" s="100">
        <f t="shared" si="1"/>
        <v>25954</v>
      </c>
      <c r="N9" s="100">
        <f t="shared" si="1"/>
        <v>12453739</v>
      </c>
      <c r="O9" s="100">
        <f t="shared" si="1"/>
        <v>28249</v>
      </c>
      <c r="P9" s="100">
        <f t="shared" si="1"/>
        <v>31549</v>
      </c>
      <c r="Q9" s="100">
        <f t="shared" si="1"/>
        <v>16798</v>
      </c>
      <c r="R9" s="100">
        <f t="shared" si="1"/>
        <v>76596</v>
      </c>
      <c r="S9" s="100">
        <f t="shared" si="1"/>
        <v>22926</v>
      </c>
      <c r="T9" s="100">
        <f t="shared" si="1"/>
        <v>10991</v>
      </c>
      <c r="U9" s="100">
        <f t="shared" si="1"/>
        <v>15438</v>
      </c>
      <c r="V9" s="100">
        <f t="shared" si="1"/>
        <v>49355</v>
      </c>
      <c r="W9" s="100">
        <f t="shared" si="1"/>
        <v>15929582</v>
      </c>
      <c r="X9" s="100">
        <f t="shared" si="1"/>
        <v>17283071</v>
      </c>
      <c r="Y9" s="100">
        <f t="shared" si="1"/>
        <v>-1353489</v>
      </c>
      <c r="Z9" s="137">
        <f>+IF(X9&lt;&gt;0,+(Y9/X9)*100,0)</f>
        <v>-7.831299194454504</v>
      </c>
      <c r="AA9" s="153">
        <f>SUM(AA10:AA14)</f>
        <v>277911</v>
      </c>
    </row>
    <row r="10" spans="1:27" ht="12.75">
      <c r="A10" s="138" t="s">
        <v>79</v>
      </c>
      <c r="B10" s="136"/>
      <c r="C10" s="155">
        <v>32502</v>
      </c>
      <c r="D10" s="155"/>
      <c r="E10" s="156">
        <v>17033257</v>
      </c>
      <c r="F10" s="60">
        <v>28001</v>
      </c>
      <c r="G10" s="60">
        <v>1154204</v>
      </c>
      <c r="H10" s="60">
        <v>1154254</v>
      </c>
      <c r="I10" s="60">
        <v>1017663</v>
      </c>
      <c r="J10" s="60">
        <v>3326121</v>
      </c>
      <c r="K10" s="60">
        <v>777324</v>
      </c>
      <c r="L10" s="60">
        <v>1079738</v>
      </c>
      <c r="M10" s="60">
        <v>10835</v>
      </c>
      <c r="N10" s="60">
        <v>1867897</v>
      </c>
      <c r="O10" s="60">
        <v>25102</v>
      </c>
      <c r="P10" s="60">
        <v>22832</v>
      </c>
      <c r="Q10" s="60">
        <v>3083</v>
      </c>
      <c r="R10" s="60">
        <v>51017</v>
      </c>
      <c r="S10" s="60">
        <v>11935</v>
      </c>
      <c r="T10" s="60"/>
      <c r="U10" s="60">
        <v>5852</v>
      </c>
      <c r="V10" s="60">
        <v>17787</v>
      </c>
      <c r="W10" s="60">
        <v>5262822</v>
      </c>
      <c r="X10" s="60">
        <v>17283071</v>
      </c>
      <c r="Y10" s="60">
        <v>-12020249</v>
      </c>
      <c r="Z10" s="140">
        <v>-69.55</v>
      </c>
      <c r="AA10" s="155">
        <v>28001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>
        <v>10563000</v>
      </c>
      <c r="L12" s="60"/>
      <c r="M12" s="60"/>
      <c r="N12" s="60">
        <v>10563000</v>
      </c>
      <c r="O12" s="60"/>
      <c r="P12" s="60"/>
      <c r="Q12" s="60"/>
      <c r="R12" s="60"/>
      <c r="S12" s="60"/>
      <c r="T12" s="60"/>
      <c r="U12" s="60"/>
      <c r="V12" s="60"/>
      <c r="W12" s="60">
        <v>10563000</v>
      </c>
      <c r="X12" s="60"/>
      <c r="Y12" s="60">
        <v>10563000</v>
      </c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>
        <v>249910</v>
      </c>
      <c r="G13" s="60">
        <v>11624</v>
      </c>
      <c r="H13" s="60">
        <v>12147</v>
      </c>
      <c r="I13" s="60"/>
      <c r="J13" s="60">
        <v>23771</v>
      </c>
      <c r="K13" s="60">
        <v>7723</v>
      </c>
      <c r="L13" s="60"/>
      <c r="M13" s="60">
        <v>15119</v>
      </c>
      <c r="N13" s="60">
        <v>22842</v>
      </c>
      <c r="O13" s="60">
        <v>3147</v>
      </c>
      <c r="P13" s="60">
        <v>8717</v>
      </c>
      <c r="Q13" s="60">
        <v>13715</v>
      </c>
      <c r="R13" s="60">
        <v>25579</v>
      </c>
      <c r="S13" s="60">
        <v>10991</v>
      </c>
      <c r="T13" s="60">
        <v>10991</v>
      </c>
      <c r="U13" s="60">
        <v>9586</v>
      </c>
      <c r="V13" s="60">
        <v>31568</v>
      </c>
      <c r="W13" s="60">
        <v>103760</v>
      </c>
      <c r="X13" s="60"/>
      <c r="Y13" s="60">
        <v>103760</v>
      </c>
      <c r="Z13" s="140">
        <v>0</v>
      </c>
      <c r="AA13" s="155">
        <v>249910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37594612</v>
      </c>
      <c r="D15" s="153">
        <f>SUM(D16:D18)</f>
        <v>0</v>
      </c>
      <c r="E15" s="154">
        <f t="shared" si="2"/>
        <v>33584811</v>
      </c>
      <c r="F15" s="100">
        <f t="shared" si="2"/>
        <v>67602747</v>
      </c>
      <c r="G15" s="100">
        <f t="shared" si="2"/>
        <v>17618799</v>
      </c>
      <c r="H15" s="100">
        <f t="shared" si="2"/>
        <v>0</v>
      </c>
      <c r="I15" s="100">
        <f t="shared" si="2"/>
        <v>25370</v>
      </c>
      <c r="J15" s="100">
        <f t="shared" si="2"/>
        <v>17644169</v>
      </c>
      <c r="K15" s="100">
        <f t="shared" si="2"/>
        <v>13450</v>
      </c>
      <c r="L15" s="100">
        <f t="shared" si="2"/>
        <v>10570723</v>
      </c>
      <c r="M15" s="100">
        <f t="shared" si="2"/>
        <v>939234</v>
      </c>
      <c r="N15" s="100">
        <f t="shared" si="2"/>
        <v>11523407</v>
      </c>
      <c r="O15" s="100">
        <f t="shared" si="2"/>
        <v>262419</v>
      </c>
      <c r="P15" s="100">
        <f t="shared" si="2"/>
        <v>2621671</v>
      </c>
      <c r="Q15" s="100">
        <f t="shared" si="2"/>
        <v>708897</v>
      </c>
      <c r="R15" s="100">
        <f t="shared" si="2"/>
        <v>3592987</v>
      </c>
      <c r="S15" s="100">
        <f t="shared" si="2"/>
        <v>1399055</v>
      </c>
      <c r="T15" s="100">
        <f t="shared" si="2"/>
        <v>830635</v>
      </c>
      <c r="U15" s="100">
        <f t="shared" si="2"/>
        <v>946855</v>
      </c>
      <c r="V15" s="100">
        <f t="shared" si="2"/>
        <v>3176545</v>
      </c>
      <c r="W15" s="100">
        <f t="shared" si="2"/>
        <v>35937108</v>
      </c>
      <c r="X15" s="100">
        <f t="shared" si="2"/>
        <v>33335002</v>
      </c>
      <c r="Y15" s="100">
        <f t="shared" si="2"/>
        <v>2602106</v>
      </c>
      <c r="Z15" s="137">
        <f>+IF(X15&lt;&gt;0,+(Y15/X15)*100,0)</f>
        <v>7.805927235282602</v>
      </c>
      <c r="AA15" s="153">
        <f>SUM(AA16:AA18)</f>
        <v>67602747</v>
      </c>
    </row>
    <row r="16" spans="1:27" ht="12.75">
      <c r="A16" s="138" t="s">
        <v>85</v>
      </c>
      <c r="B16" s="136"/>
      <c r="C16" s="155">
        <v>330393</v>
      </c>
      <c r="D16" s="155"/>
      <c r="E16" s="156">
        <v>930000</v>
      </c>
      <c r="F16" s="60">
        <v>930000</v>
      </c>
      <c r="G16" s="60">
        <v>930000</v>
      </c>
      <c r="H16" s="60"/>
      <c r="I16" s="60"/>
      <c r="J16" s="60">
        <v>930000</v>
      </c>
      <c r="K16" s="60"/>
      <c r="L16" s="60"/>
      <c r="M16" s="60"/>
      <c r="N16" s="60"/>
      <c r="O16" s="60"/>
      <c r="P16" s="60">
        <v>930000</v>
      </c>
      <c r="Q16" s="60"/>
      <c r="R16" s="60">
        <v>930000</v>
      </c>
      <c r="S16" s="60"/>
      <c r="T16" s="60"/>
      <c r="U16" s="60">
        <v>33</v>
      </c>
      <c r="V16" s="60">
        <v>33</v>
      </c>
      <c r="W16" s="60">
        <v>1860033</v>
      </c>
      <c r="X16" s="60">
        <v>929997</v>
      </c>
      <c r="Y16" s="60">
        <v>930036</v>
      </c>
      <c r="Z16" s="140">
        <v>100</v>
      </c>
      <c r="AA16" s="155">
        <v>930000</v>
      </c>
    </row>
    <row r="17" spans="1:27" ht="12.75">
      <c r="A17" s="138" t="s">
        <v>86</v>
      </c>
      <c r="B17" s="136"/>
      <c r="C17" s="155">
        <v>37264219</v>
      </c>
      <c r="D17" s="155"/>
      <c r="E17" s="156">
        <v>32654811</v>
      </c>
      <c r="F17" s="60">
        <v>66672747</v>
      </c>
      <c r="G17" s="60">
        <v>16688799</v>
      </c>
      <c r="H17" s="60"/>
      <c r="I17" s="60">
        <v>25370</v>
      </c>
      <c r="J17" s="60">
        <v>16714169</v>
      </c>
      <c r="K17" s="60">
        <v>13450</v>
      </c>
      <c r="L17" s="60">
        <v>10570723</v>
      </c>
      <c r="M17" s="60">
        <v>939234</v>
      </c>
      <c r="N17" s="60">
        <v>11523407</v>
      </c>
      <c r="O17" s="60">
        <v>262419</v>
      </c>
      <c r="P17" s="60">
        <v>1691671</v>
      </c>
      <c r="Q17" s="60">
        <v>708897</v>
      </c>
      <c r="R17" s="60">
        <v>2662987</v>
      </c>
      <c r="S17" s="60">
        <v>1399055</v>
      </c>
      <c r="T17" s="60">
        <v>830635</v>
      </c>
      <c r="U17" s="60">
        <v>946822</v>
      </c>
      <c r="V17" s="60">
        <v>3176512</v>
      </c>
      <c r="W17" s="60">
        <v>34077075</v>
      </c>
      <c r="X17" s="60">
        <v>32405005</v>
      </c>
      <c r="Y17" s="60">
        <v>1672070</v>
      </c>
      <c r="Z17" s="140">
        <v>5.16</v>
      </c>
      <c r="AA17" s="155">
        <v>66672747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43677192</v>
      </c>
      <c r="D19" s="153">
        <f>SUM(D20:D23)</f>
        <v>0</v>
      </c>
      <c r="E19" s="154">
        <f t="shared" si="3"/>
        <v>52440970</v>
      </c>
      <c r="F19" s="100">
        <f t="shared" si="3"/>
        <v>56624010</v>
      </c>
      <c r="G19" s="100">
        <f t="shared" si="3"/>
        <v>0</v>
      </c>
      <c r="H19" s="100">
        <f t="shared" si="3"/>
        <v>3726558</v>
      </c>
      <c r="I19" s="100">
        <f t="shared" si="3"/>
        <v>3913935</v>
      </c>
      <c r="J19" s="100">
        <f t="shared" si="3"/>
        <v>7640493</v>
      </c>
      <c r="K19" s="100">
        <f t="shared" si="3"/>
        <v>4277736</v>
      </c>
      <c r="L19" s="100">
        <f t="shared" si="3"/>
        <v>3984549</v>
      </c>
      <c r="M19" s="100">
        <f t="shared" si="3"/>
        <v>5626956</v>
      </c>
      <c r="N19" s="100">
        <f t="shared" si="3"/>
        <v>13889241</v>
      </c>
      <c r="O19" s="100">
        <f t="shared" si="3"/>
        <v>3648976</v>
      </c>
      <c r="P19" s="100">
        <f t="shared" si="3"/>
        <v>3652082</v>
      </c>
      <c r="Q19" s="100">
        <f t="shared" si="3"/>
        <v>4745836</v>
      </c>
      <c r="R19" s="100">
        <f t="shared" si="3"/>
        <v>12046894</v>
      </c>
      <c r="S19" s="100">
        <f t="shared" si="3"/>
        <v>5319765</v>
      </c>
      <c r="T19" s="100">
        <f t="shared" si="3"/>
        <v>5304590</v>
      </c>
      <c r="U19" s="100">
        <f t="shared" si="3"/>
        <v>3659623</v>
      </c>
      <c r="V19" s="100">
        <f t="shared" si="3"/>
        <v>14283978</v>
      </c>
      <c r="W19" s="100">
        <f t="shared" si="3"/>
        <v>47860606</v>
      </c>
      <c r="X19" s="100">
        <f t="shared" si="3"/>
        <v>52440975</v>
      </c>
      <c r="Y19" s="100">
        <f t="shared" si="3"/>
        <v>-4580369</v>
      </c>
      <c r="Z19" s="137">
        <f>+IF(X19&lt;&gt;0,+(Y19/X19)*100,0)</f>
        <v>-8.734332265942806</v>
      </c>
      <c r="AA19" s="153">
        <f>SUM(AA20:AA23)</f>
        <v>56624010</v>
      </c>
    </row>
    <row r="20" spans="1:27" ht="12.75">
      <c r="A20" s="138" t="s">
        <v>89</v>
      </c>
      <c r="B20" s="136"/>
      <c r="C20" s="155">
        <v>39268658</v>
      </c>
      <c r="D20" s="155"/>
      <c r="E20" s="156">
        <v>52440970</v>
      </c>
      <c r="F20" s="60">
        <v>52465970</v>
      </c>
      <c r="G20" s="60"/>
      <c r="H20" s="60">
        <v>3726558</v>
      </c>
      <c r="I20" s="60">
        <v>3913935</v>
      </c>
      <c r="J20" s="60">
        <v>7640493</v>
      </c>
      <c r="K20" s="60">
        <v>3984549</v>
      </c>
      <c r="L20" s="60">
        <v>3984549</v>
      </c>
      <c r="M20" s="60">
        <v>5332227</v>
      </c>
      <c r="N20" s="60">
        <v>13301325</v>
      </c>
      <c r="O20" s="60">
        <v>3357414</v>
      </c>
      <c r="P20" s="60">
        <v>3357414</v>
      </c>
      <c r="Q20" s="60">
        <v>4451905</v>
      </c>
      <c r="R20" s="60">
        <v>11166733</v>
      </c>
      <c r="S20" s="60">
        <v>5021075</v>
      </c>
      <c r="T20" s="60">
        <v>5021075</v>
      </c>
      <c r="U20" s="60">
        <v>3372508</v>
      </c>
      <c r="V20" s="60">
        <v>13414658</v>
      </c>
      <c r="W20" s="60">
        <v>45523209</v>
      </c>
      <c r="X20" s="60">
        <v>52440971</v>
      </c>
      <c r="Y20" s="60">
        <v>-6917762</v>
      </c>
      <c r="Z20" s="140">
        <v>-13.19</v>
      </c>
      <c r="AA20" s="155">
        <v>52465970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4408534</v>
      </c>
      <c r="D23" s="155"/>
      <c r="E23" s="156"/>
      <c r="F23" s="60">
        <v>4158040</v>
      </c>
      <c r="G23" s="60"/>
      <c r="H23" s="60"/>
      <c r="I23" s="60"/>
      <c r="J23" s="60"/>
      <c r="K23" s="60">
        <v>293187</v>
      </c>
      <c r="L23" s="60"/>
      <c r="M23" s="60">
        <v>294729</v>
      </c>
      <c r="N23" s="60">
        <v>587916</v>
      </c>
      <c r="O23" s="60">
        <v>291562</v>
      </c>
      <c r="P23" s="60">
        <v>294668</v>
      </c>
      <c r="Q23" s="60">
        <v>293931</v>
      </c>
      <c r="R23" s="60">
        <v>880161</v>
      </c>
      <c r="S23" s="60">
        <v>298690</v>
      </c>
      <c r="T23" s="60">
        <v>283515</v>
      </c>
      <c r="U23" s="60">
        <v>287115</v>
      </c>
      <c r="V23" s="60">
        <v>869320</v>
      </c>
      <c r="W23" s="60">
        <v>2337397</v>
      </c>
      <c r="X23" s="60">
        <v>4</v>
      </c>
      <c r="Y23" s="60">
        <v>2337393</v>
      </c>
      <c r="Z23" s="140">
        <v>58434825</v>
      </c>
      <c r="AA23" s="155">
        <v>4158040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218730213</v>
      </c>
      <c r="D25" s="168">
        <f>+D5+D9+D15+D19+D24</f>
        <v>0</v>
      </c>
      <c r="E25" s="169">
        <f t="shared" si="4"/>
        <v>257174250</v>
      </c>
      <c r="F25" s="73">
        <f t="shared" si="4"/>
        <v>279141861</v>
      </c>
      <c r="G25" s="73">
        <f t="shared" si="4"/>
        <v>71391688</v>
      </c>
      <c r="H25" s="73">
        <f t="shared" si="4"/>
        <v>10260813</v>
      </c>
      <c r="I25" s="73">
        <f t="shared" si="4"/>
        <v>8037901</v>
      </c>
      <c r="J25" s="73">
        <f t="shared" si="4"/>
        <v>89690402</v>
      </c>
      <c r="K25" s="73">
        <f t="shared" si="4"/>
        <v>18797379</v>
      </c>
      <c r="L25" s="73">
        <f t="shared" si="4"/>
        <v>18793082</v>
      </c>
      <c r="M25" s="73">
        <f t="shared" si="4"/>
        <v>10749202</v>
      </c>
      <c r="N25" s="73">
        <f t="shared" si="4"/>
        <v>48339663</v>
      </c>
      <c r="O25" s="73">
        <f t="shared" si="4"/>
        <v>8279190</v>
      </c>
      <c r="P25" s="73">
        <f t="shared" si="4"/>
        <v>16711488</v>
      </c>
      <c r="Q25" s="73">
        <f t="shared" si="4"/>
        <v>34282932</v>
      </c>
      <c r="R25" s="73">
        <f t="shared" si="4"/>
        <v>59273610</v>
      </c>
      <c r="S25" s="73">
        <f t="shared" si="4"/>
        <v>9759007</v>
      </c>
      <c r="T25" s="73">
        <f t="shared" si="4"/>
        <v>9235182</v>
      </c>
      <c r="U25" s="73">
        <f t="shared" si="4"/>
        <v>7054453</v>
      </c>
      <c r="V25" s="73">
        <f t="shared" si="4"/>
        <v>26048642</v>
      </c>
      <c r="W25" s="73">
        <f t="shared" si="4"/>
        <v>223352317</v>
      </c>
      <c r="X25" s="73">
        <f t="shared" si="4"/>
        <v>257174257</v>
      </c>
      <c r="Y25" s="73">
        <f t="shared" si="4"/>
        <v>-33821940</v>
      </c>
      <c r="Z25" s="170">
        <f>+IF(X25&lt;&gt;0,+(Y25/X25)*100,0)</f>
        <v>-13.15137074547862</v>
      </c>
      <c r="AA25" s="168">
        <f>+AA5+AA9+AA15+AA19+AA24</f>
        <v>279141861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103947296</v>
      </c>
      <c r="D28" s="153">
        <f>SUM(D29:D31)</f>
        <v>0</v>
      </c>
      <c r="E28" s="154">
        <f t="shared" si="5"/>
        <v>137008864</v>
      </c>
      <c r="F28" s="100">
        <f t="shared" si="5"/>
        <v>135545177</v>
      </c>
      <c r="G28" s="100">
        <f t="shared" si="5"/>
        <v>3943623</v>
      </c>
      <c r="H28" s="100">
        <f t="shared" si="5"/>
        <v>4196600</v>
      </c>
      <c r="I28" s="100">
        <f t="shared" si="5"/>
        <v>6289238</v>
      </c>
      <c r="J28" s="100">
        <f t="shared" si="5"/>
        <v>14429461</v>
      </c>
      <c r="K28" s="100">
        <f t="shared" si="5"/>
        <v>4222378</v>
      </c>
      <c r="L28" s="100">
        <f t="shared" si="5"/>
        <v>4081965</v>
      </c>
      <c r="M28" s="100">
        <f t="shared" si="5"/>
        <v>4792142</v>
      </c>
      <c r="N28" s="100">
        <f t="shared" si="5"/>
        <v>13096485</v>
      </c>
      <c r="O28" s="100">
        <f t="shared" si="5"/>
        <v>7214179</v>
      </c>
      <c r="P28" s="100">
        <f t="shared" si="5"/>
        <v>7146034</v>
      </c>
      <c r="Q28" s="100">
        <f t="shared" si="5"/>
        <v>4498056</v>
      </c>
      <c r="R28" s="100">
        <f t="shared" si="5"/>
        <v>18858269</v>
      </c>
      <c r="S28" s="100">
        <f t="shared" si="5"/>
        <v>6021544</v>
      </c>
      <c r="T28" s="100">
        <f t="shared" si="5"/>
        <v>5723149</v>
      </c>
      <c r="U28" s="100">
        <f t="shared" si="5"/>
        <v>6640021</v>
      </c>
      <c r="V28" s="100">
        <f t="shared" si="5"/>
        <v>18384714</v>
      </c>
      <c r="W28" s="100">
        <f t="shared" si="5"/>
        <v>64768929</v>
      </c>
      <c r="X28" s="100">
        <f t="shared" si="5"/>
        <v>137009649</v>
      </c>
      <c r="Y28" s="100">
        <f t="shared" si="5"/>
        <v>-72240720</v>
      </c>
      <c r="Z28" s="137">
        <f>+IF(X28&lt;&gt;0,+(Y28/X28)*100,0)</f>
        <v>-52.72673897588045</v>
      </c>
      <c r="AA28" s="153">
        <f>SUM(AA29:AA31)</f>
        <v>135545177</v>
      </c>
    </row>
    <row r="29" spans="1:27" ht="12.75">
      <c r="A29" s="138" t="s">
        <v>75</v>
      </c>
      <c r="B29" s="136"/>
      <c r="C29" s="155">
        <v>23308894</v>
      </c>
      <c r="D29" s="155"/>
      <c r="E29" s="156">
        <v>31435760</v>
      </c>
      <c r="F29" s="60">
        <v>29700199</v>
      </c>
      <c r="G29" s="60">
        <v>1459126</v>
      </c>
      <c r="H29" s="60">
        <v>2054290</v>
      </c>
      <c r="I29" s="60">
        <v>2128118</v>
      </c>
      <c r="J29" s="60">
        <v>5641534</v>
      </c>
      <c r="K29" s="60">
        <v>1728661</v>
      </c>
      <c r="L29" s="60">
        <v>1720683</v>
      </c>
      <c r="M29" s="60">
        <v>2228275</v>
      </c>
      <c r="N29" s="60">
        <v>5677619</v>
      </c>
      <c r="O29" s="60">
        <v>2533763</v>
      </c>
      <c r="P29" s="60">
        <v>2409750</v>
      </c>
      <c r="Q29" s="60">
        <v>1885336</v>
      </c>
      <c r="R29" s="60">
        <v>6828849</v>
      </c>
      <c r="S29" s="60">
        <v>2036044</v>
      </c>
      <c r="T29" s="60">
        <v>2232272</v>
      </c>
      <c r="U29" s="60">
        <v>2469151</v>
      </c>
      <c r="V29" s="60">
        <v>6737467</v>
      </c>
      <c r="W29" s="60">
        <v>24885469</v>
      </c>
      <c r="X29" s="60">
        <v>31435759</v>
      </c>
      <c r="Y29" s="60">
        <v>-6550290</v>
      </c>
      <c r="Z29" s="140">
        <v>-20.84</v>
      </c>
      <c r="AA29" s="155">
        <v>29700199</v>
      </c>
    </row>
    <row r="30" spans="1:27" ht="12.75">
      <c r="A30" s="138" t="s">
        <v>76</v>
      </c>
      <c r="B30" s="136"/>
      <c r="C30" s="157">
        <v>65812616</v>
      </c>
      <c r="D30" s="157"/>
      <c r="E30" s="158">
        <v>82279799</v>
      </c>
      <c r="F30" s="159">
        <v>82558733</v>
      </c>
      <c r="G30" s="159">
        <v>848833</v>
      </c>
      <c r="H30" s="159">
        <v>996402</v>
      </c>
      <c r="I30" s="159">
        <v>2557575</v>
      </c>
      <c r="J30" s="159">
        <v>4402810</v>
      </c>
      <c r="K30" s="159">
        <v>1224573</v>
      </c>
      <c r="L30" s="159">
        <v>1092212</v>
      </c>
      <c r="M30" s="159">
        <v>1361069</v>
      </c>
      <c r="N30" s="159">
        <v>3677854</v>
      </c>
      <c r="O30" s="159">
        <v>3333623</v>
      </c>
      <c r="P30" s="159">
        <v>3333623</v>
      </c>
      <c r="Q30" s="159">
        <v>1152317</v>
      </c>
      <c r="R30" s="159">
        <v>7819563</v>
      </c>
      <c r="S30" s="159">
        <v>1755888</v>
      </c>
      <c r="T30" s="159">
        <v>1854103</v>
      </c>
      <c r="U30" s="159">
        <v>2041674</v>
      </c>
      <c r="V30" s="159">
        <v>5651665</v>
      </c>
      <c r="W30" s="159">
        <v>21551892</v>
      </c>
      <c r="X30" s="159">
        <v>82279804</v>
      </c>
      <c r="Y30" s="159">
        <v>-60727912</v>
      </c>
      <c r="Z30" s="141">
        <v>-73.81</v>
      </c>
      <c r="AA30" s="157">
        <v>82558733</v>
      </c>
    </row>
    <row r="31" spans="1:27" ht="12.75">
      <c r="A31" s="138" t="s">
        <v>77</v>
      </c>
      <c r="B31" s="136"/>
      <c r="C31" s="155">
        <v>14825786</v>
      </c>
      <c r="D31" s="155"/>
      <c r="E31" s="156">
        <v>23293305</v>
      </c>
      <c r="F31" s="60">
        <v>23286245</v>
      </c>
      <c r="G31" s="60">
        <v>1635664</v>
      </c>
      <c r="H31" s="60">
        <v>1145908</v>
      </c>
      <c r="I31" s="60">
        <v>1603545</v>
      </c>
      <c r="J31" s="60">
        <v>4385117</v>
      </c>
      <c r="K31" s="60">
        <v>1269144</v>
      </c>
      <c r="L31" s="60">
        <v>1269070</v>
      </c>
      <c r="M31" s="60">
        <v>1202798</v>
      </c>
      <c r="N31" s="60">
        <v>3741012</v>
      </c>
      <c r="O31" s="60">
        <v>1346793</v>
      </c>
      <c r="P31" s="60">
        <v>1402661</v>
      </c>
      <c r="Q31" s="60">
        <v>1460403</v>
      </c>
      <c r="R31" s="60">
        <v>4209857</v>
      </c>
      <c r="S31" s="60">
        <v>2229612</v>
      </c>
      <c r="T31" s="60">
        <v>1636774</v>
      </c>
      <c r="U31" s="60">
        <v>2129196</v>
      </c>
      <c r="V31" s="60">
        <v>5995582</v>
      </c>
      <c r="W31" s="60">
        <v>18331568</v>
      </c>
      <c r="X31" s="60">
        <v>23294086</v>
      </c>
      <c r="Y31" s="60">
        <v>-4962518</v>
      </c>
      <c r="Z31" s="140">
        <v>-21.3</v>
      </c>
      <c r="AA31" s="155">
        <v>23286245</v>
      </c>
    </row>
    <row r="32" spans="1:27" ht="12.75">
      <c r="A32" s="135" t="s">
        <v>78</v>
      </c>
      <c r="B32" s="136"/>
      <c r="C32" s="153">
        <f aca="true" t="shared" si="6" ref="C32:Y32">SUM(C33:C37)</f>
        <v>10217996</v>
      </c>
      <c r="D32" s="153">
        <f>SUM(D33:D37)</f>
        <v>0</v>
      </c>
      <c r="E32" s="154">
        <f t="shared" si="6"/>
        <v>42780367</v>
      </c>
      <c r="F32" s="100">
        <f t="shared" si="6"/>
        <v>21298438</v>
      </c>
      <c r="G32" s="100">
        <f t="shared" si="6"/>
        <v>2209791</v>
      </c>
      <c r="H32" s="100">
        <f t="shared" si="6"/>
        <v>3016012</v>
      </c>
      <c r="I32" s="100">
        <f t="shared" si="6"/>
        <v>2628013</v>
      </c>
      <c r="J32" s="100">
        <f t="shared" si="6"/>
        <v>7853816</v>
      </c>
      <c r="K32" s="100">
        <f t="shared" si="6"/>
        <v>2254688</v>
      </c>
      <c r="L32" s="100">
        <f t="shared" si="6"/>
        <v>1937038</v>
      </c>
      <c r="M32" s="100">
        <f t="shared" si="6"/>
        <v>1653857</v>
      </c>
      <c r="N32" s="100">
        <f t="shared" si="6"/>
        <v>5845583</v>
      </c>
      <c r="O32" s="100">
        <f t="shared" si="6"/>
        <v>1996086</v>
      </c>
      <c r="P32" s="100">
        <f t="shared" si="6"/>
        <v>2670254</v>
      </c>
      <c r="Q32" s="100">
        <f t="shared" si="6"/>
        <v>1125193</v>
      </c>
      <c r="R32" s="100">
        <f t="shared" si="6"/>
        <v>5791533</v>
      </c>
      <c r="S32" s="100">
        <f t="shared" si="6"/>
        <v>1493640</v>
      </c>
      <c r="T32" s="100">
        <f t="shared" si="6"/>
        <v>1482158</v>
      </c>
      <c r="U32" s="100">
        <f t="shared" si="6"/>
        <v>1380232</v>
      </c>
      <c r="V32" s="100">
        <f t="shared" si="6"/>
        <v>4356030</v>
      </c>
      <c r="W32" s="100">
        <f t="shared" si="6"/>
        <v>23846962</v>
      </c>
      <c r="X32" s="100">
        <f t="shared" si="6"/>
        <v>42780366</v>
      </c>
      <c r="Y32" s="100">
        <f t="shared" si="6"/>
        <v>-18933404</v>
      </c>
      <c r="Z32" s="137">
        <f>+IF(X32&lt;&gt;0,+(Y32/X32)*100,0)</f>
        <v>-44.25722771983765</v>
      </c>
      <c r="AA32" s="153">
        <f>SUM(AA33:AA37)</f>
        <v>21298438</v>
      </c>
    </row>
    <row r="33" spans="1:27" ht="12.75">
      <c r="A33" s="138" t="s">
        <v>79</v>
      </c>
      <c r="B33" s="136"/>
      <c r="C33" s="155">
        <v>9016318</v>
      </c>
      <c r="D33" s="155"/>
      <c r="E33" s="156">
        <v>42780367</v>
      </c>
      <c r="F33" s="60">
        <v>11631682</v>
      </c>
      <c r="G33" s="60">
        <v>1564831</v>
      </c>
      <c r="H33" s="60">
        <v>2435251</v>
      </c>
      <c r="I33" s="60">
        <v>2628013</v>
      </c>
      <c r="J33" s="60">
        <v>6628095</v>
      </c>
      <c r="K33" s="60">
        <v>1493738</v>
      </c>
      <c r="L33" s="60">
        <v>1937038</v>
      </c>
      <c r="M33" s="60">
        <v>911640</v>
      </c>
      <c r="N33" s="60">
        <v>4342416</v>
      </c>
      <c r="O33" s="60">
        <v>961360</v>
      </c>
      <c r="P33" s="60">
        <v>1461881</v>
      </c>
      <c r="Q33" s="60">
        <v>414508</v>
      </c>
      <c r="R33" s="60">
        <v>2837749</v>
      </c>
      <c r="S33" s="60">
        <v>803213</v>
      </c>
      <c r="T33" s="60">
        <v>826393</v>
      </c>
      <c r="U33" s="60">
        <v>540993</v>
      </c>
      <c r="V33" s="60">
        <v>2170599</v>
      </c>
      <c r="W33" s="60">
        <v>15978859</v>
      </c>
      <c r="X33" s="60">
        <v>42780367</v>
      </c>
      <c r="Y33" s="60">
        <v>-26801508</v>
      </c>
      <c r="Z33" s="140">
        <v>-62.65</v>
      </c>
      <c r="AA33" s="155">
        <v>11631682</v>
      </c>
    </row>
    <row r="34" spans="1:27" ht="12.75">
      <c r="A34" s="138" t="s">
        <v>80</v>
      </c>
      <c r="B34" s="136"/>
      <c r="C34" s="155">
        <v>318600</v>
      </c>
      <c r="D34" s="155"/>
      <c r="E34" s="156"/>
      <c r="F34" s="60">
        <v>1508440</v>
      </c>
      <c r="G34" s="60"/>
      <c r="H34" s="60"/>
      <c r="I34" s="60"/>
      <c r="J34" s="60"/>
      <c r="K34" s="60"/>
      <c r="L34" s="60"/>
      <c r="M34" s="60">
        <v>519</v>
      </c>
      <c r="N34" s="60">
        <v>519</v>
      </c>
      <c r="O34" s="60">
        <v>176132</v>
      </c>
      <c r="P34" s="60">
        <v>607005</v>
      </c>
      <c r="Q34" s="60">
        <v>75435</v>
      </c>
      <c r="R34" s="60">
        <v>858572</v>
      </c>
      <c r="S34" s="60">
        <v>58143</v>
      </c>
      <c r="T34" s="60">
        <v>74336</v>
      </c>
      <c r="U34" s="60">
        <v>94673</v>
      </c>
      <c r="V34" s="60">
        <v>227152</v>
      </c>
      <c r="W34" s="60">
        <v>1086243</v>
      </c>
      <c r="X34" s="60">
        <v>-2</v>
      </c>
      <c r="Y34" s="60">
        <v>1086245</v>
      </c>
      <c r="Z34" s="140">
        <v>-54312250</v>
      </c>
      <c r="AA34" s="155">
        <v>1508440</v>
      </c>
    </row>
    <row r="35" spans="1:27" ht="12.75">
      <c r="A35" s="138" t="s">
        <v>81</v>
      </c>
      <c r="B35" s="136"/>
      <c r="C35" s="155"/>
      <c r="D35" s="155"/>
      <c r="E35" s="156"/>
      <c r="F35" s="60">
        <v>2732193</v>
      </c>
      <c r="G35" s="60"/>
      <c r="H35" s="60"/>
      <c r="I35" s="60"/>
      <c r="J35" s="60"/>
      <c r="K35" s="60">
        <v>212925</v>
      </c>
      <c r="L35" s="60"/>
      <c r="M35" s="60">
        <v>183783</v>
      </c>
      <c r="N35" s="60">
        <v>396708</v>
      </c>
      <c r="O35" s="60">
        <v>226928</v>
      </c>
      <c r="P35" s="60"/>
      <c r="Q35" s="60"/>
      <c r="R35" s="60">
        <v>226928</v>
      </c>
      <c r="S35" s="60"/>
      <c r="T35" s="60"/>
      <c r="U35" s="60"/>
      <c r="V35" s="60"/>
      <c r="W35" s="60">
        <v>623636</v>
      </c>
      <c r="X35" s="60">
        <v>3</v>
      </c>
      <c r="Y35" s="60">
        <v>623633</v>
      </c>
      <c r="Z35" s="140">
        <v>20787766.67</v>
      </c>
      <c r="AA35" s="155">
        <v>2732193</v>
      </c>
    </row>
    <row r="36" spans="1:27" ht="12.75">
      <c r="A36" s="138" t="s">
        <v>82</v>
      </c>
      <c r="B36" s="136"/>
      <c r="C36" s="155"/>
      <c r="D36" s="155"/>
      <c r="E36" s="156"/>
      <c r="F36" s="60">
        <v>5426123</v>
      </c>
      <c r="G36" s="60">
        <v>389176</v>
      </c>
      <c r="H36" s="60">
        <v>364113</v>
      </c>
      <c r="I36" s="60"/>
      <c r="J36" s="60">
        <v>753289</v>
      </c>
      <c r="K36" s="60">
        <v>305043</v>
      </c>
      <c r="L36" s="60"/>
      <c r="M36" s="60">
        <v>315003</v>
      </c>
      <c r="N36" s="60">
        <v>620046</v>
      </c>
      <c r="O36" s="60">
        <v>354672</v>
      </c>
      <c r="P36" s="60">
        <v>368947</v>
      </c>
      <c r="Q36" s="60">
        <v>381061</v>
      </c>
      <c r="R36" s="60">
        <v>1104680</v>
      </c>
      <c r="S36" s="60">
        <v>355290</v>
      </c>
      <c r="T36" s="60">
        <v>355290</v>
      </c>
      <c r="U36" s="60">
        <v>514588</v>
      </c>
      <c r="V36" s="60">
        <v>1225168</v>
      </c>
      <c r="W36" s="60">
        <v>3703183</v>
      </c>
      <c r="X36" s="60">
        <v>-5</v>
      </c>
      <c r="Y36" s="60">
        <v>3703188</v>
      </c>
      <c r="Z36" s="140">
        <v>-74063760</v>
      </c>
      <c r="AA36" s="155">
        <v>5426123</v>
      </c>
    </row>
    <row r="37" spans="1:27" ht="12.75">
      <c r="A37" s="138" t="s">
        <v>83</v>
      </c>
      <c r="B37" s="136"/>
      <c r="C37" s="157">
        <v>883078</v>
      </c>
      <c r="D37" s="157"/>
      <c r="E37" s="158"/>
      <c r="F37" s="159"/>
      <c r="G37" s="159">
        <v>255784</v>
      </c>
      <c r="H37" s="159">
        <v>216648</v>
      </c>
      <c r="I37" s="159"/>
      <c r="J37" s="159">
        <v>472432</v>
      </c>
      <c r="K37" s="159">
        <v>242982</v>
      </c>
      <c r="L37" s="159"/>
      <c r="M37" s="159">
        <v>242912</v>
      </c>
      <c r="N37" s="159">
        <v>485894</v>
      </c>
      <c r="O37" s="159">
        <v>276994</v>
      </c>
      <c r="P37" s="159">
        <v>232421</v>
      </c>
      <c r="Q37" s="159">
        <v>254189</v>
      </c>
      <c r="R37" s="159">
        <v>763604</v>
      </c>
      <c r="S37" s="159">
        <v>276994</v>
      </c>
      <c r="T37" s="159">
        <v>226139</v>
      </c>
      <c r="U37" s="159">
        <v>229978</v>
      </c>
      <c r="V37" s="159">
        <v>733111</v>
      </c>
      <c r="W37" s="159">
        <v>2455041</v>
      </c>
      <c r="X37" s="159">
        <v>3</v>
      </c>
      <c r="Y37" s="159">
        <v>2455038</v>
      </c>
      <c r="Z37" s="141">
        <v>81834600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28053469</v>
      </c>
      <c r="D38" s="153">
        <f>SUM(D39:D41)</f>
        <v>0</v>
      </c>
      <c r="E38" s="154">
        <f t="shared" si="7"/>
        <v>86003161</v>
      </c>
      <c r="F38" s="100">
        <f t="shared" si="7"/>
        <v>94391828</v>
      </c>
      <c r="G38" s="100">
        <f t="shared" si="7"/>
        <v>502737</v>
      </c>
      <c r="H38" s="100">
        <f t="shared" si="7"/>
        <v>101042</v>
      </c>
      <c r="I38" s="100">
        <f t="shared" si="7"/>
        <v>702502</v>
      </c>
      <c r="J38" s="100">
        <f t="shared" si="7"/>
        <v>1306281</v>
      </c>
      <c r="K38" s="100">
        <f t="shared" si="7"/>
        <v>303916</v>
      </c>
      <c r="L38" s="100">
        <f t="shared" si="7"/>
        <v>1084168</v>
      </c>
      <c r="M38" s="100">
        <f t="shared" si="7"/>
        <v>1215666</v>
      </c>
      <c r="N38" s="100">
        <f t="shared" si="7"/>
        <v>2603750</v>
      </c>
      <c r="O38" s="100">
        <f t="shared" si="7"/>
        <v>1455939</v>
      </c>
      <c r="P38" s="100">
        <f t="shared" si="7"/>
        <v>1305703</v>
      </c>
      <c r="Q38" s="100">
        <f t="shared" si="7"/>
        <v>1164054</v>
      </c>
      <c r="R38" s="100">
        <f t="shared" si="7"/>
        <v>3925696</v>
      </c>
      <c r="S38" s="100">
        <f t="shared" si="7"/>
        <v>1465532</v>
      </c>
      <c r="T38" s="100">
        <f t="shared" si="7"/>
        <v>1592951</v>
      </c>
      <c r="U38" s="100">
        <f t="shared" si="7"/>
        <v>2349007</v>
      </c>
      <c r="V38" s="100">
        <f t="shared" si="7"/>
        <v>5407490</v>
      </c>
      <c r="W38" s="100">
        <f t="shared" si="7"/>
        <v>13243217</v>
      </c>
      <c r="X38" s="100">
        <f t="shared" si="7"/>
        <v>86003166</v>
      </c>
      <c r="Y38" s="100">
        <f t="shared" si="7"/>
        <v>-72759949</v>
      </c>
      <c r="Z38" s="137">
        <f>+IF(X38&lt;&gt;0,+(Y38/X38)*100,0)</f>
        <v>-84.60147734561306</v>
      </c>
      <c r="AA38" s="153">
        <f>SUM(AA39:AA41)</f>
        <v>94391828</v>
      </c>
    </row>
    <row r="39" spans="1:27" ht="12.75">
      <c r="A39" s="138" t="s">
        <v>85</v>
      </c>
      <c r="B39" s="136"/>
      <c r="C39" s="155">
        <v>5633736</v>
      </c>
      <c r="D39" s="155"/>
      <c r="E39" s="156">
        <v>4507294</v>
      </c>
      <c r="F39" s="60">
        <v>4298754</v>
      </c>
      <c r="G39" s="60">
        <v>111200</v>
      </c>
      <c r="H39" s="60">
        <v>101042</v>
      </c>
      <c r="I39" s="60">
        <v>125067</v>
      </c>
      <c r="J39" s="60">
        <v>337309</v>
      </c>
      <c r="K39" s="60">
        <v>119269</v>
      </c>
      <c r="L39" s="60">
        <v>119268</v>
      </c>
      <c r="M39" s="60">
        <v>102901</v>
      </c>
      <c r="N39" s="60">
        <v>341438</v>
      </c>
      <c r="O39" s="60">
        <v>646233</v>
      </c>
      <c r="P39" s="60">
        <v>102568</v>
      </c>
      <c r="Q39" s="60">
        <v>354348</v>
      </c>
      <c r="R39" s="60">
        <v>1103149</v>
      </c>
      <c r="S39" s="60">
        <v>130997</v>
      </c>
      <c r="T39" s="60">
        <v>140354</v>
      </c>
      <c r="U39" s="60">
        <v>211965</v>
      </c>
      <c r="V39" s="60">
        <v>483316</v>
      </c>
      <c r="W39" s="60">
        <v>2265212</v>
      </c>
      <c r="X39" s="60">
        <v>4507295</v>
      </c>
      <c r="Y39" s="60">
        <v>-2242083</v>
      </c>
      <c r="Z39" s="140">
        <v>-49.74</v>
      </c>
      <c r="AA39" s="155">
        <v>4298754</v>
      </c>
    </row>
    <row r="40" spans="1:27" ht="12.75">
      <c r="A40" s="138" t="s">
        <v>86</v>
      </c>
      <c r="B40" s="136"/>
      <c r="C40" s="155">
        <v>22419733</v>
      </c>
      <c r="D40" s="155"/>
      <c r="E40" s="156">
        <v>81495867</v>
      </c>
      <c r="F40" s="60">
        <v>90093074</v>
      </c>
      <c r="G40" s="60">
        <v>391537</v>
      </c>
      <c r="H40" s="60"/>
      <c r="I40" s="60">
        <v>577435</v>
      </c>
      <c r="J40" s="60">
        <v>968972</v>
      </c>
      <c r="K40" s="60">
        <v>184647</v>
      </c>
      <c r="L40" s="60">
        <v>964900</v>
      </c>
      <c r="M40" s="60">
        <v>1112765</v>
      </c>
      <c r="N40" s="60">
        <v>2262312</v>
      </c>
      <c r="O40" s="60">
        <v>809706</v>
      </c>
      <c r="P40" s="60">
        <v>1203135</v>
      </c>
      <c r="Q40" s="60">
        <v>809706</v>
      </c>
      <c r="R40" s="60">
        <v>2822547</v>
      </c>
      <c r="S40" s="60">
        <v>1334535</v>
      </c>
      <c r="T40" s="60">
        <v>1452597</v>
      </c>
      <c r="U40" s="60">
        <v>2137042</v>
      </c>
      <c r="V40" s="60">
        <v>4924174</v>
      </c>
      <c r="W40" s="60">
        <v>10978005</v>
      </c>
      <c r="X40" s="60">
        <v>81495872</v>
      </c>
      <c r="Y40" s="60">
        <v>-70517867</v>
      </c>
      <c r="Z40" s="140">
        <v>-86.53</v>
      </c>
      <c r="AA40" s="155">
        <v>90093074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>
        <v>-1</v>
      </c>
      <c r="Y41" s="60">
        <v>1</v>
      </c>
      <c r="Z41" s="140">
        <v>-100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36654949</v>
      </c>
      <c r="D42" s="153">
        <f>SUM(D43:D46)</f>
        <v>0</v>
      </c>
      <c r="E42" s="154">
        <f t="shared" si="8"/>
        <v>39623869</v>
      </c>
      <c r="F42" s="100">
        <f t="shared" si="8"/>
        <v>43457444</v>
      </c>
      <c r="G42" s="100">
        <f t="shared" si="8"/>
        <v>0</v>
      </c>
      <c r="H42" s="100">
        <f t="shared" si="8"/>
        <v>4312479</v>
      </c>
      <c r="I42" s="100">
        <f t="shared" si="8"/>
        <v>3288745</v>
      </c>
      <c r="J42" s="100">
        <f t="shared" si="8"/>
        <v>7601224</v>
      </c>
      <c r="K42" s="100">
        <f t="shared" si="8"/>
        <v>3099471</v>
      </c>
      <c r="L42" s="100">
        <f t="shared" si="8"/>
        <v>2250239</v>
      </c>
      <c r="M42" s="100">
        <f t="shared" si="8"/>
        <v>3208618</v>
      </c>
      <c r="N42" s="100">
        <f t="shared" si="8"/>
        <v>8558328</v>
      </c>
      <c r="O42" s="100">
        <f t="shared" si="8"/>
        <v>3580878</v>
      </c>
      <c r="P42" s="100">
        <f t="shared" si="8"/>
        <v>3827734</v>
      </c>
      <c r="Q42" s="100">
        <f t="shared" si="8"/>
        <v>3721416</v>
      </c>
      <c r="R42" s="100">
        <f t="shared" si="8"/>
        <v>11130028</v>
      </c>
      <c r="S42" s="100">
        <f t="shared" si="8"/>
        <v>3516743</v>
      </c>
      <c r="T42" s="100">
        <f t="shared" si="8"/>
        <v>3344214</v>
      </c>
      <c r="U42" s="100">
        <f t="shared" si="8"/>
        <v>8434954</v>
      </c>
      <c r="V42" s="100">
        <f t="shared" si="8"/>
        <v>15295911</v>
      </c>
      <c r="W42" s="100">
        <f t="shared" si="8"/>
        <v>42585491</v>
      </c>
      <c r="X42" s="100">
        <f t="shared" si="8"/>
        <v>39623864</v>
      </c>
      <c r="Y42" s="100">
        <f t="shared" si="8"/>
        <v>2961627</v>
      </c>
      <c r="Z42" s="137">
        <f>+IF(X42&lt;&gt;0,+(Y42/X42)*100,0)</f>
        <v>7.474351819903278</v>
      </c>
      <c r="AA42" s="153">
        <f>SUM(AA43:AA46)</f>
        <v>43457444</v>
      </c>
    </row>
    <row r="43" spans="1:27" ht="12.75">
      <c r="A43" s="138" t="s">
        <v>89</v>
      </c>
      <c r="B43" s="136"/>
      <c r="C43" s="155">
        <v>31653988</v>
      </c>
      <c r="D43" s="155"/>
      <c r="E43" s="156">
        <v>39623869</v>
      </c>
      <c r="F43" s="60">
        <v>36733906</v>
      </c>
      <c r="G43" s="60"/>
      <c r="H43" s="60">
        <v>3646270</v>
      </c>
      <c r="I43" s="60">
        <v>3288745</v>
      </c>
      <c r="J43" s="60">
        <v>6935015</v>
      </c>
      <c r="K43" s="60">
        <v>2312272</v>
      </c>
      <c r="L43" s="60">
        <v>2250239</v>
      </c>
      <c r="M43" s="60">
        <v>2416379</v>
      </c>
      <c r="N43" s="60">
        <v>6978890</v>
      </c>
      <c r="O43" s="60">
        <v>2651695</v>
      </c>
      <c r="P43" s="60">
        <v>2651695</v>
      </c>
      <c r="Q43" s="60">
        <v>2792233</v>
      </c>
      <c r="R43" s="60">
        <v>8095623</v>
      </c>
      <c r="S43" s="60">
        <v>2550310</v>
      </c>
      <c r="T43" s="60">
        <v>2550310</v>
      </c>
      <c r="U43" s="60">
        <v>6358641</v>
      </c>
      <c r="V43" s="60">
        <v>11459261</v>
      </c>
      <c r="W43" s="60">
        <v>33468789</v>
      </c>
      <c r="X43" s="60">
        <v>39623866</v>
      </c>
      <c r="Y43" s="60">
        <v>-6155077</v>
      </c>
      <c r="Z43" s="140">
        <v>-15.53</v>
      </c>
      <c r="AA43" s="155">
        <v>36733906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>
        <v>-5</v>
      </c>
      <c r="Y44" s="60">
        <v>5</v>
      </c>
      <c r="Z44" s="140">
        <v>-100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>
        <v>460521</v>
      </c>
      <c r="L45" s="159"/>
      <c r="M45" s="159">
        <v>481283</v>
      </c>
      <c r="N45" s="159">
        <v>941804</v>
      </c>
      <c r="O45" s="159">
        <v>569301</v>
      </c>
      <c r="P45" s="159">
        <v>929407</v>
      </c>
      <c r="Q45" s="159">
        <v>569301</v>
      </c>
      <c r="R45" s="159">
        <v>2068009</v>
      </c>
      <c r="S45" s="159">
        <v>599740</v>
      </c>
      <c r="T45" s="159">
        <v>500959</v>
      </c>
      <c r="U45" s="159">
        <v>1516243</v>
      </c>
      <c r="V45" s="159">
        <v>2616942</v>
      </c>
      <c r="W45" s="159">
        <v>5626755</v>
      </c>
      <c r="X45" s="159">
        <v>4</v>
      </c>
      <c r="Y45" s="159">
        <v>5626751</v>
      </c>
      <c r="Z45" s="141">
        <v>140668775</v>
      </c>
      <c r="AA45" s="157"/>
    </row>
    <row r="46" spans="1:27" ht="12.75">
      <c r="A46" s="138" t="s">
        <v>92</v>
      </c>
      <c r="B46" s="136"/>
      <c r="C46" s="155">
        <v>5000961</v>
      </c>
      <c r="D46" s="155"/>
      <c r="E46" s="156"/>
      <c r="F46" s="60">
        <v>6723538</v>
      </c>
      <c r="G46" s="60"/>
      <c r="H46" s="60">
        <v>666209</v>
      </c>
      <c r="I46" s="60"/>
      <c r="J46" s="60">
        <v>666209</v>
      </c>
      <c r="K46" s="60">
        <v>326678</v>
      </c>
      <c r="L46" s="60"/>
      <c r="M46" s="60">
        <v>310956</v>
      </c>
      <c r="N46" s="60">
        <v>637634</v>
      </c>
      <c r="O46" s="60">
        <v>359882</v>
      </c>
      <c r="P46" s="60">
        <v>246632</v>
      </c>
      <c r="Q46" s="60">
        <v>359882</v>
      </c>
      <c r="R46" s="60">
        <v>966396</v>
      </c>
      <c r="S46" s="60">
        <v>366693</v>
      </c>
      <c r="T46" s="60">
        <v>292945</v>
      </c>
      <c r="U46" s="60">
        <v>560070</v>
      </c>
      <c r="V46" s="60">
        <v>1219708</v>
      </c>
      <c r="W46" s="60">
        <v>3489947</v>
      </c>
      <c r="X46" s="60">
        <v>-1</v>
      </c>
      <c r="Y46" s="60">
        <v>3489948</v>
      </c>
      <c r="Z46" s="140">
        <v>-348994800</v>
      </c>
      <c r="AA46" s="155">
        <v>6723538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178873710</v>
      </c>
      <c r="D48" s="168">
        <f>+D28+D32+D38+D42+D47</f>
        <v>0</v>
      </c>
      <c r="E48" s="169">
        <f t="shared" si="9"/>
        <v>305416261</v>
      </c>
      <c r="F48" s="73">
        <f t="shared" si="9"/>
        <v>294692887</v>
      </c>
      <c r="G48" s="73">
        <f t="shared" si="9"/>
        <v>6656151</v>
      </c>
      <c r="H48" s="73">
        <f t="shared" si="9"/>
        <v>11626133</v>
      </c>
      <c r="I48" s="73">
        <f t="shared" si="9"/>
        <v>12908498</v>
      </c>
      <c r="J48" s="73">
        <f t="shared" si="9"/>
        <v>31190782</v>
      </c>
      <c r="K48" s="73">
        <f t="shared" si="9"/>
        <v>9880453</v>
      </c>
      <c r="L48" s="73">
        <f t="shared" si="9"/>
        <v>9353410</v>
      </c>
      <c r="M48" s="73">
        <f t="shared" si="9"/>
        <v>10870283</v>
      </c>
      <c r="N48" s="73">
        <f t="shared" si="9"/>
        <v>30104146</v>
      </c>
      <c r="O48" s="73">
        <f t="shared" si="9"/>
        <v>14247082</v>
      </c>
      <c r="P48" s="73">
        <f t="shared" si="9"/>
        <v>14949725</v>
      </c>
      <c r="Q48" s="73">
        <f t="shared" si="9"/>
        <v>10508719</v>
      </c>
      <c r="R48" s="73">
        <f t="shared" si="9"/>
        <v>39705526</v>
      </c>
      <c r="S48" s="73">
        <f t="shared" si="9"/>
        <v>12497459</v>
      </c>
      <c r="T48" s="73">
        <f t="shared" si="9"/>
        <v>12142472</v>
      </c>
      <c r="U48" s="73">
        <f t="shared" si="9"/>
        <v>18804214</v>
      </c>
      <c r="V48" s="73">
        <f t="shared" si="9"/>
        <v>43444145</v>
      </c>
      <c r="W48" s="73">
        <f t="shared" si="9"/>
        <v>144444599</v>
      </c>
      <c r="X48" s="73">
        <f t="shared" si="9"/>
        <v>305417045</v>
      </c>
      <c r="Y48" s="73">
        <f t="shared" si="9"/>
        <v>-160972446</v>
      </c>
      <c r="Z48" s="170">
        <f>+IF(X48&lt;&gt;0,+(Y48/X48)*100,0)</f>
        <v>-52.70578333308149</v>
      </c>
      <c r="AA48" s="168">
        <f>+AA28+AA32+AA38+AA42+AA47</f>
        <v>294692887</v>
      </c>
    </row>
    <row r="49" spans="1:27" ht="12.75">
      <c r="A49" s="148" t="s">
        <v>49</v>
      </c>
      <c r="B49" s="149"/>
      <c r="C49" s="171">
        <f aca="true" t="shared" si="10" ref="C49:Y49">+C25-C48</f>
        <v>39856503</v>
      </c>
      <c r="D49" s="171">
        <f>+D25-D48</f>
        <v>0</v>
      </c>
      <c r="E49" s="172">
        <f t="shared" si="10"/>
        <v>-48242011</v>
      </c>
      <c r="F49" s="173">
        <f t="shared" si="10"/>
        <v>-15551026</v>
      </c>
      <c r="G49" s="173">
        <f t="shared" si="10"/>
        <v>64735537</v>
      </c>
      <c r="H49" s="173">
        <f t="shared" si="10"/>
        <v>-1365320</v>
      </c>
      <c r="I49" s="173">
        <f t="shared" si="10"/>
        <v>-4870597</v>
      </c>
      <c r="J49" s="173">
        <f t="shared" si="10"/>
        <v>58499620</v>
      </c>
      <c r="K49" s="173">
        <f t="shared" si="10"/>
        <v>8916926</v>
      </c>
      <c r="L49" s="173">
        <f t="shared" si="10"/>
        <v>9439672</v>
      </c>
      <c r="M49" s="173">
        <f t="shared" si="10"/>
        <v>-121081</v>
      </c>
      <c r="N49" s="173">
        <f t="shared" si="10"/>
        <v>18235517</v>
      </c>
      <c r="O49" s="173">
        <f t="shared" si="10"/>
        <v>-5967892</v>
      </c>
      <c r="P49" s="173">
        <f t="shared" si="10"/>
        <v>1761763</v>
      </c>
      <c r="Q49" s="173">
        <f t="shared" si="10"/>
        <v>23774213</v>
      </c>
      <c r="R49" s="173">
        <f t="shared" si="10"/>
        <v>19568084</v>
      </c>
      <c r="S49" s="173">
        <f t="shared" si="10"/>
        <v>-2738452</v>
      </c>
      <c r="T49" s="173">
        <f t="shared" si="10"/>
        <v>-2907290</v>
      </c>
      <c r="U49" s="173">
        <f t="shared" si="10"/>
        <v>-11749761</v>
      </c>
      <c r="V49" s="173">
        <f t="shared" si="10"/>
        <v>-17395503</v>
      </c>
      <c r="W49" s="173">
        <f t="shared" si="10"/>
        <v>78907718</v>
      </c>
      <c r="X49" s="173">
        <f>IF(F25=F48,0,X25-X48)</f>
        <v>-48242788</v>
      </c>
      <c r="Y49" s="173">
        <f t="shared" si="10"/>
        <v>127150506</v>
      </c>
      <c r="Z49" s="174">
        <f>+IF(X49&lt;&gt;0,+(Y49/X49)*100,0)</f>
        <v>-263.5637600380807</v>
      </c>
      <c r="AA49" s="171">
        <f>+AA25-AA48</f>
        <v>-15551026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25771581</v>
      </c>
      <c r="D5" s="155">
        <v>0</v>
      </c>
      <c r="E5" s="156">
        <v>26766354</v>
      </c>
      <c r="F5" s="60">
        <v>26766355</v>
      </c>
      <c r="G5" s="60">
        <v>2452086</v>
      </c>
      <c r="H5" s="60">
        <v>2403441</v>
      </c>
      <c r="I5" s="60">
        <v>2504931</v>
      </c>
      <c r="J5" s="60">
        <v>7360458</v>
      </c>
      <c r="K5" s="60">
        <v>2456679</v>
      </c>
      <c r="L5" s="60">
        <v>2456679</v>
      </c>
      <c r="M5" s="60">
        <v>2434616</v>
      </c>
      <c r="N5" s="60">
        <v>7347974</v>
      </c>
      <c r="O5" s="60">
        <v>4509403</v>
      </c>
      <c r="P5" s="60">
        <v>4509403</v>
      </c>
      <c r="Q5" s="60">
        <v>2323316</v>
      </c>
      <c r="R5" s="60">
        <v>11342122</v>
      </c>
      <c r="S5" s="60">
        <v>2209458</v>
      </c>
      <c r="T5" s="60">
        <v>2357050</v>
      </c>
      <c r="U5" s="60">
        <v>1593089</v>
      </c>
      <c r="V5" s="60">
        <v>6159597</v>
      </c>
      <c r="W5" s="60">
        <v>32210151</v>
      </c>
      <c r="X5" s="60">
        <v>26430547</v>
      </c>
      <c r="Y5" s="60">
        <v>5779604</v>
      </c>
      <c r="Z5" s="140">
        <v>21.87</v>
      </c>
      <c r="AA5" s="155">
        <v>26766355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37384302</v>
      </c>
      <c r="D7" s="155">
        <v>0</v>
      </c>
      <c r="E7" s="156">
        <v>52440970</v>
      </c>
      <c r="F7" s="60">
        <v>50356628</v>
      </c>
      <c r="G7" s="60">
        <v>0</v>
      </c>
      <c r="H7" s="60">
        <v>3519315</v>
      </c>
      <c r="I7" s="60">
        <v>3913935</v>
      </c>
      <c r="J7" s="60">
        <v>7433250</v>
      </c>
      <c r="K7" s="60">
        <v>3863442</v>
      </c>
      <c r="L7" s="60">
        <v>3984549</v>
      </c>
      <c r="M7" s="60">
        <v>5229302</v>
      </c>
      <c r="N7" s="60">
        <v>13077293</v>
      </c>
      <c r="O7" s="60">
        <v>3252944</v>
      </c>
      <c r="P7" s="60">
        <v>3252944</v>
      </c>
      <c r="Q7" s="60">
        <v>4330470</v>
      </c>
      <c r="R7" s="60">
        <v>10836358</v>
      </c>
      <c r="S7" s="60">
        <v>4895213</v>
      </c>
      <c r="T7" s="60">
        <v>4895213</v>
      </c>
      <c r="U7" s="60">
        <v>3259789</v>
      </c>
      <c r="V7" s="60">
        <v>13050215</v>
      </c>
      <c r="W7" s="60">
        <v>44397116</v>
      </c>
      <c r="X7" s="60">
        <v>52440696</v>
      </c>
      <c r="Y7" s="60">
        <v>-8043580</v>
      </c>
      <c r="Z7" s="140">
        <v>-15.34</v>
      </c>
      <c r="AA7" s="155">
        <v>50356628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3380627</v>
      </c>
      <c r="D10" s="155">
        <v>0</v>
      </c>
      <c r="E10" s="156">
        <v>0</v>
      </c>
      <c r="F10" s="54">
        <v>3867329</v>
      </c>
      <c r="G10" s="54">
        <v>0</v>
      </c>
      <c r="H10" s="54">
        <v>0</v>
      </c>
      <c r="I10" s="54">
        <v>0</v>
      </c>
      <c r="J10" s="54">
        <v>0</v>
      </c>
      <c r="K10" s="54">
        <v>293187</v>
      </c>
      <c r="L10" s="54">
        <v>0</v>
      </c>
      <c r="M10" s="54">
        <v>294071</v>
      </c>
      <c r="N10" s="54">
        <v>587258</v>
      </c>
      <c r="O10" s="54">
        <v>267436</v>
      </c>
      <c r="P10" s="54">
        <v>293703</v>
      </c>
      <c r="Q10" s="54">
        <v>293931</v>
      </c>
      <c r="R10" s="54">
        <v>855070</v>
      </c>
      <c r="S10" s="54">
        <v>284435</v>
      </c>
      <c r="T10" s="54">
        <v>283515</v>
      </c>
      <c r="U10" s="54">
        <v>277244</v>
      </c>
      <c r="V10" s="54">
        <v>845194</v>
      </c>
      <c r="W10" s="54">
        <v>2287522</v>
      </c>
      <c r="X10" s="54">
        <v>4158044</v>
      </c>
      <c r="Y10" s="54">
        <v>-1870522</v>
      </c>
      <c r="Z10" s="184">
        <v>-44.99</v>
      </c>
      <c r="AA10" s="130">
        <v>3867329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4158040</v>
      </c>
      <c r="F11" s="60">
        <v>0</v>
      </c>
      <c r="G11" s="60">
        <v>4229016</v>
      </c>
      <c r="H11" s="60">
        <v>226501</v>
      </c>
      <c r="I11" s="60">
        <v>291635</v>
      </c>
      <c r="J11" s="60">
        <v>4747152</v>
      </c>
      <c r="K11" s="60">
        <v>0</v>
      </c>
      <c r="L11" s="60">
        <v>293187</v>
      </c>
      <c r="M11" s="60">
        <v>0</v>
      </c>
      <c r="N11" s="60">
        <v>293187</v>
      </c>
      <c r="O11" s="60">
        <v>0</v>
      </c>
      <c r="P11" s="60">
        <v>0</v>
      </c>
      <c r="Q11" s="60">
        <v>0</v>
      </c>
      <c r="R11" s="60">
        <v>0</v>
      </c>
      <c r="S11" s="60">
        <v>219</v>
      </c>
      <c r="T11" s="60">
        <v>0</v>
      </c>
      <c r="U11" s="60">
        <v>3310</v>
      </c>
      <c r="V11" s="60">
        <v>3529</v>
      </c>
      <c r="W11" s="60">
        <v>5043868</v>
      </c>
      <c r="X11" s="60"/>
      <c r="Y11" s="60">
        <v>5043868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123685</v>
      </c>
      <c r="D12" s="155">
        <v>0</v>
      </c>
      <c r="E12" s="156">
        <v>197430</v>
      </c>
      <c r="F12" s="60">
        <v>197430</v>
      </c>
      <c r="G12" s="60">
        <v>0</v>
      </c>
      <c r="H12" s="60">
        <v>2811</v>
      </c>
      <c r="I12" s="60">
        <v>0</v>
      </c>
      <c r="J12" s="60">
        <v>2811</v>
      </c>
      <c r="K12" s="60">
        <v>6522</v>
      </c>
      <c r="L12" s="60">
        <v>0</v>
      </c>
      <c r="M12" s="60">
        <v>14534</v>
      </c>
      <c r="N12" s="60">
        <v>21056</v>
      </c>
      <c r="O12" s="60">
        <v>2595</v>
      </c>
      <c r="P12" s="60">
        <v>5711</v>
      </c>
      <c r="Q12" s="60">
        <v>13715</v>
      </c>
      <c r="R12" s="60">
        <v>22021</v>
      </c>
      <c r="S12" s="60">
        <v>10744</v>
      </c>
      <c r="T12" s="60">
        <v>10744</v>
      </c>
      <c r="U12" s="60">
        <v>21997</v>
      </c>
      <c r="V12" s="60">
        <v>43485</v>
      </c>
      <c r="W12" s="60">
        <v>89373</v>
      </c>
      <c r="X12" s="60">
        <v>197428</v>
      </c>
      <c r="Y12" s="60">
        <v>-108055</v>
      </c>
      <c r="Z12" s="140">
        <v>-54.73</v>
      </c>
      <c r="AA12" s="155">
        <v>197430</v>
      </c>
    </row>
    <row r="13" spans="1:27" ht="12.75">
      <c r="A13" s="181" t="s">
        <v>109</v>
      </c>
      <c r="B13" s="185"/>
      <c r="C13" s="155">
        <v>2464325</v>
      </c>
      <c r="D13" s="155">
        <v>0</v>
      </c>
      <c r="E13" s="156">
        <v>2450659</v>
      </c>
      <c r="F13" s="60">
        <v>1170378</v>
      </c>
      <c r="G13" s="60">
        <v>106813</v>
      </c>
      <c r="H13" s="60">
        <v>110868</v>
      </c>
      <c r="I13" s="60">
        <v>180326</v>
      </c>
      <c r="J13" s="60">
        <v>398007</v>
      </c>
      <c r="K13" s="60">
        <v>111946</v>
      </c>
      <c r="L13" s="60">
        <v>353546</v>
      </c>
      <c r="M13" s="60">
        <v>117914</v>
      </c>
      <c r="N13" s="60">
        <v>583406</v>
      </c>
      <c r="O13" s="60">
        <v>119468</v>
      </c>
      <c r="P13" s="60">
        <v>119468</v>
      </c>
      <c r="Q13" s="60">
        <v>131886</v>
      </c>
      <c r="R13" s="60">
        <v>370822</v>
      </c>
      <c r="S13" s="60">
        <v>130995</v>
      </c>
      <c r="T13" s="60">
        <v>136117</v>
      </c>
      <c r="U13" s="60">
        <v>132488</v>
      </c>
      <c r="V13" s="60">
        <v>399600</v>
      </c>
      <c r="W13" s="60">
        <v>1751835</v>
      </c>
      <c r="X13" s="60">
        <v>4692138</v>
      </c>
      <c r="Y13" s="60">
        <v>-2940303</v>
      </c>
      <c r="Z13" s="140">
        <v>-62.66</v>
      </c>
      <c r="AA13" s="155">
        <v>1170378</v>
      </c>
    </row>
    <row r="14" spans="1:27" ht="12.75">
      <c r="A14" s="181" t="s">
        <v>110</v>
      </c>
      <c r="B14" s="185"/>
      <c r="C14" s="155">
        <v>2514879</v>
      </c>
      <c r="D14" s="155">
        <v>0</v>
      </c>
      <c r="E14" s="156">
        <v>2241476</v>
      </c>
      <c r="F14" s="60">
        <v>2241476</v>
      </c>
      <c r="G14" s="60">
        <v>0</v>
      </c>
      <c r="H14" s="60">
        <v>250985</v>
      </c>
      <c r="I14" s="60">
        <v>262523</v>
      </c>
      <c r="J14" s="60">
        <v>513508</v>
      </c>
      <c r="K14" s="60">
        <v>289976</v>
      </c>
      <c r="L14" s="60">
        <v>289976</v>
      </c>
      <c r="M14" s="60">
        <v>295826</v>
      </c>
      <c r="N14" s="60">
        <v>875778</v>
      </c>
      <c r="O14" s="60">
        <v>211612</v>
      </c>
      <c r="P14" s="60">
        <v>211612</v>
      </c>
      <c r="Q14" s="60">
        <v>333820</v>
      </c>
      <c r="R14" s="60">
        <v>757044</v>
      </c>
      <c r="S14" s="60">
        <v>336945</v>
      </c>
      <c r="T14" s="60">
        <v>356025</v>
      </c>
      <c r="U14" s="60">
        <v>321205</v>
      </c>
      <c r="V14" s="60">
        <v>1014175</v>
      </c>
      <c r="W14" s="60">
        <v>3160505</v>
      </c>
      <c r="X14" s="60"/>
      <c r="Y14" s="60">
        <v>3160505</v>
      </c>
      <c r="Z14" s="140">
        <v>0</v>
      </c>
      <c r="AA14" s="155">
        <v>2241476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1868179</v>
      </c>
      <c r="D16" s="155">
        <v>0</v>
      </c>
      <c r="E16" s="156">
        <v>309774</v>
      </c>
      <c r="F16" s="60">
        <v>683077</v>
      </c>
      <c r="G16" s="60">
        <v>16550</v>
      </c>
      <c r="H16" s="60">
        <v>9850</v>
      </c>
      <c r="I16" s="60">
        <v>9800</v>
      </c>
      <c r="J16" s="60">
        <v>36200</v>
      </c>
      <c r="K16" s="60">
        <v>13450</v>
      </c>
      <c r="L16" s="60">
        <v>14105</v>
      </c>
      <c r="M16" s="60">
        <v>37757</v>
      </c>
      <c r="N16" s="60">
        <v>65312</v>
      </c>
      <c r="O16" s="60">
        <v>39917</v>
      </c>
      <c r="P16" s="60">
        <v>39917</v>
      </c>
      <c r="Q16" s="60">
        <v>35512</v>
      </c>
      <c r="R16" s="60">
        <v>115346</v>
      </c>
      <c r="S16" s="60">
        <v>41646</v>
      </c>
      <c r="T16" s="60">
        <v>31476</v>
      </c>
      <c r="U16" s="60">
        <v>21688</v>
      </c>
      <c r="V16" s="60">
        <v>94810</v>
      </c>
      <c r="W16" s="60">
        <v>311668</v>
      </c>
      <c r="X16" s="60">
        <v>309771</v>
      </c>
      <c r="Y16" s="60">
        <v>1897</v>
      </c>
      <c r="Z16" s="140">
        <v>0.61</v>
      </c>
      <c r="AA16" s="155">
        <v>683077</v>
      </c>
    </row>
    <row r="17" spans="1:27" ht="12.75">
      <c r="A17" s="181" t="s">
        <v>113</v>
      </c>
      <c r="B17" s="185"/>
      <c r="C17" s="155">
        <v>3913628</v>
      </c>
      <c r="D17" s="155">
        <v>0</v>
      </c>
      <c r="E17" s="156">
        <v>12268016</v>
      </c>
      <c r="F17" s="60">
        <v>10824746</v>
      </c>
      <c r="G17" s="60">
        <v>833256</v>
      </c>
      <c r="H17" s="60">
        <v>848565</v>
      </c>
      <c r="I17" s="60">
        <v>716228</v>
      </c>
      <c r="J17" s="60">
        <v>2398049</v>
      </c>
      <c r="K17" s="60">
        <v>771978</v>
      </c>
      <c r="L17" s="60">
        <v>772446</v>
      </c>
      <c r="M17" s="60">
        <v>939234</v>
      </c>
      <c r="N17" s="60">
        <v>2483658</v>
      </c>
      <c r="O17" s="60">
        <v>262419</v>
      </c>
      <c r="P17" s="60">
        <v>1691671</v>
      </c>
      <c r="Q17" s="60">
        <v>697681</v>
      </c>
      <c r="R17" s="60">
        <v>2651771</v>
      </c>
      <c r="S17" s="60">
        <v>1399055</v>
      </c>
      <c r="T17" s="60">
        <v>830635</v>
      </c>
      <c r="U17" s="60">
        <v>919204</v>
      </c>
      <c r="V17" s="60">
        <v>3148894</v>
      </c>
      <c r="W17" s="60">
        <v>10682372</v>
      </c>
      <c r="X17" s="60">
        <v>12537437</v>
      </c>
      <c r="Y17" s="60">
        <v>-1855065</v>
      </c>
      <c r="Z17" s="140">
        <v>-14.8</v>
      </c>
      <c r="AA17" s="155">
        <v>10824746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94712291</v>
      </c>
      <c r="D19" s="155">
        <v>0</v>
      </c>
      <c r="E19" s="156">
        <v>122308000</v>
      </c>
      <c r="F19" s="60">
        <v>122308000</v>
      </c>
      <c r="G19" s="60">
        <v>50324000</v>
      </c>
      <c r="H19" s="60">
        <v>2138000</v>
      </c>
      <c r="I19" s="60">
        <v>0</v>
      </c>
      <c r="J19" s="60">
        <v>52462000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930000</v>
      </c>
      <c r="Q19" s="60">
        <v>25689000</v>
      </c>
      <c r="R19" s="60">
        <v>26619000</v>
      </c>
      <c r="S19" s="60">
        <v>0</v>
      </c>
      <c r="T19" s="60">
        <v>0</v>
      </c>
      <c r="U19" s="60">
        <v>0</v>
      </c>
      <c r="V19" s="60">
        <v>0</v>
      </c>
      <c r="W19" s="60">
        <v>79081000</v>
      </c>
      <c r="X19" s="60">
        <v>122308000</v>
      </c>
      <c r="Y19" s="60">
        <v>-43227000</v>
      </c>
      <c r="Z19" s="140">
        <v>-35.34</v>
      </c>
      <c r="AA19" s="155">
        <v>122308000</v>
      </c>
    </row>
    <row r="20" spans="1:27" ht="12.75">
      <c r="A20" s="181" t="s">
        <v>35</v>
      </c>
      <c r="B20" s="185"/>
      <c r="C20" s="155">
        <v>15012901</v>
      </c>
      <c r="D20" s="155">
        <v>0</v>
      </c>
      <c r="E20" s="156">
        <v>1628531</v>
      </c>
      <c r="F20" s="54">
        <v>5309560</v>
      </c>
      <c r="G20" s="54">
        <v>666967</v>
      </c>
      <c r="H20" s="54">
        <v>750477</v>
      </c>
      <c r="I20" s="54">
        <v>158523</v>
      </c>
      <c r="J20" s="54">
        <v>1575967</v>
      </c>
      <c r="K20" s="54">
        <v>427199</v>
      </c>
      <c r="L20" s="54">
        <v>65594</v>
      </c>
      <c r="M20" s="54">
        <v>1385948</v>
      </c>
      <c r="N20" s="54">
        <v>1878741</v>
      </c>
      <c r="O20" s="54">
        <v>-386604</v>
      </c>
      <c r="P20" s="54">
        <v>5657059</v>
      </c>
      <c r="Q20" s="54">
        <v>433601</v>
      </c>
      <c r="R20" s="54">
        <v>5704056</v>
      </c>
      <c r="S20" s="54">
        <v>450297</v>
      </c>
      <c r="T20" s="54">
        <v>334407</v>
      </c>
      <c r="U20" s="54">
        <v>504439</v>
      </c>
      <c r="V20" s="54">
        <v>1289143</v>
      </c>
      <c r="W20" s="54">
        <v>10447907</v>
      </c>
      <c r="X20" s="54">
        <v>1628531</v>
      </c>
      <c r="Y20" s="54">
        <v>8819376</v>
      </c>
      <c r="Z20" s="184">
        <v>541.55</v>
      </c>
      <c r="AA20" s="130">
        <v>5309560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187146398</v>
      </c>
      <c r="D22" s="188">
        <f>SUM(D5:D21)</f>
        <v>0</v>
      </c>
      <c r="E22" s="189">
        <f t="shared" si="0"/>
        <v>224769250</v>
      </c>
      <c r="F22" s="190">
        <f t="shared" si="0"/>
        <v>223724979</v>
      </c>
      <c r="G22" s="190">
        <f t="shared" si="0"/>
        <v>58628688</v>
      </c>
      <c r="H22" s="190">
        <f t="shared" si="0"/>
        <v>10260813</v>
      </c>
      <c r="I22" s="190">
        <f t="shared" si="0"/>
        <v>8037901</v>
      </c>
      <c r="J22" s="190">
        <f t="shared" si="0"/>
        <v>76927402</v>
      </c>
      <c r="K22" s="190">
        <f t="shared" si="0"/>
        <v>8234379</v>
      </c>
      <c r="L22" s="190">
        <f t="shared" si="0"/>
        <v>8230082</v>
      </c>
      <c r="M22" s="190">
        <f t="shared" si="0"/>
        <v>10749202</v>
      </c>
      <c r="N22" s="190">
        <f t="shared" si="0"/>
        <v>27213663</v>
      </c>
      <c r="O22" s="190">
        <f t="shared" si="0"/>
        <v>8279190</v>
      </c>
      <c r="P22" s="190">
        <f t="shared" si="0"/>
        <v>16711488</v>
      </c>
      <c r="Q22" s="190">
        <f t="shared" si="0"/>
        <v>34282932</v>
      </c>
      <c r="R22" s="190">
        <f t="shared" si="0"/>
        <v>59273610</v>
      </c>
      <c r="S22" s="190">
        <f t="shared" si="0"/>
        <v>9759007</v>
      </c>
      <c r="T22" s="190">
        <f t="shared" si="0"/>
        <v>9235182</v>
      </c>
      <c r="U22" s="190">
        <f t="shared" si="0"/>
        <v>7054453</v>
      </c>
      <c r="V22" s="190">
        <f t="shared" si="0"/>
        <v>26048642</v>
      </c>
      <c r="W22" s="190">
        <f t="shared" si="0"/>
        <v>189463317</v>
      </c>
      <c r="X22" s="190">
        <f t="shared" si="0"/>
        <v>224702592</v>
      </c>
      <c r="Y22" s="190">
        <f t="shared" si="0"/>
        <v>-35239275</v>
      </c>
      <c r="Z22" s="191">
        <f>+IF(X22&lt;&gt;0,+(Y22/X22)*100,0)</f>
        <v>-15.682629508786441</v>
      </c>
      <c r="AA22" s="188">
        <f>SUM(AA5:AA21)</f>
        <v>223724979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53150283</v>
      </c>
      <c r="D25" s="155">
        <v>0</v>
      </c>
      <c r="E25" s="156">
        <v>65178322</v>
      </c>
      <c r="F25" s="60">
        <v>59354137</v>
      </c>
      <c r="G25" s="60">
        <v>3602525</v>
      </c>
      <c r="H25" s="60">
        <v>4208478</v>
      </c>
      <c r="I25" s="60">
        <v>4075117</v>
      </c>
      <c r="J25" s="60">
        <v>11886120</v>
      </c>
      <c r="K25" s="60">
        <v>4364447</v>
      </c>
      <c r="L25" s="60">
        <v>3989657</v>
      </c>
      <c r="M25" s="60">
        <v>4400677</v>
      </c>
      <c r="N25" s="60">
        <v>12754781</v>
      </c>
      <c r="O25" s="60">
        <v>4391304</v>
      </c>
      <c r="P25" s="60">
        <v>4908521</v>
      </c>
      <c r="Q25" s="60">
        <v>4157752</v>
      </c>
      <c r="R25" s="60">
        <v>13457577</v>
      </c>
      <c r="S25" s="60">
        <v>4532002</v>
      </c>
      <c r="T25" s="60">
        <v>4352428</v>
      </c>
      <c r="U25" s="60">
        <v>4879356</v>
      </c>
      <c r="V25" s="60">
        <v>13763786</v>
      </c>
      <c r="W25" s="60">
        <v>51862264</v>
      </c>
      <c r="X25" s="60">
        <v>65178375</v>
      </c>
      <c r="Y25" s="60">
        <v>-13316111</v>
      </c>
      <c r="Z25" s="140">
        <v>-20.43</v>
      </c>
      <c r="AA25" s="155">
        <v>59354137</v>
      </c>
    </row>
    <row r="26" spans="1:27" ht="12.75">
      <c r="A26" s="183" t="s">
        <v>38</v>
      </c>
      <c r="B26" s="182"/>
      <c r="C26" s="155">
        <v>10343455</v>
      </c>
      <c r="D26" s="155">
        <v>0</v>
      </c>
      <c r="E26" s="156">
        <v>11015689</v>
      </c>
      <c r="F26" s="60">
        <v>11002970</v>
      </c>
      <c r="G26" s="60">
        <v>804062</v>
      </c>
      <c r="H26" s="60">
        <v>1616279</v>
      </c>
      <c r="I26" s="60">
        <v>794825</v>
      </c>
      <c r="J26" s="60">
        <v>3215166</v>
      </c>
      <c r="K26" s="60">
        <v>771370</v>
      </c>
      <c r="L26" s="60">
        <v>771369</v>
      </c>
      <c r="M26" s="60">
        <v>849060</v>
      </c>
      <c r="N26" s="60">
        <v>2391799</v>
      </c>
      <c r="O26" s="60">
        <v>880154</v>
      </c>
      <c r="P26" s="60">
        <v>1168242</v>
      </c>
      <c r="Q26" s="60">
        <v>855785</v>
      </c>
      <c r="R26" s="60">
        <v>2904181</v>
      </c>
      <c r="S26" s="60">
        <v>876042</v>
      </c>
      <c r="T26" s="60">
        <v>870029</v>
      </c>
      <c r="U26" s="60">
        <v>868176</v>
      </c>
      <c r="V26" s="60">
        <v>2614247</v>
      </c>
      <c r="W26" s="60">
        <v>11125393</v>
      </c>
      <c r="X26" s="60">
        <v>11015689</v>
      </c>
      <c r="Y26" s="60">
        <v>109704</v>
      </c>
      <c r="Z26" s="140">
        <v>1</v>
      </c>
      <c r="AA26" s="155">
        <v>11002970</v>
      </c>
    </row>
    <row r="27" spans="1:27" ht="12.75">
      <c r="A27" s="183" t="s">
        <v>118</v>
      </c>
      <c r="B27" s="182"/>
      <c r="C27" s="155">
        <v>2944339</v>
      </c>
      <c r="D27" s="155">
        <v>0</v>
      </c>
      <c r="E27" s="156">
        <v>6900000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40721576</v>
      </c>
      <c r="D28" s="155">
        <v>0</v>
      </c>
      <c r="E28" s="156">
        <v>42400000</v>
      </c>
      <c r="F28" s="60">
        <v>42400000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42399995</v>
      </c>
      <c r="Y28" s="60">
        <v>-42399995</v>
      </c>
      <c r="Z28" s="140">
        <v>-100</v>
      </c>
      <c r="AA28" s="155">
        <v>42400000</v>
      </c>
    </row>
    <row r="29" spans="1:27" ht="12.75">
      <c r="A29" s="183" t="s">
        <v>40</v>
      </c>
      <c r="B29" s="182"/>
      <c r="C29" s="155">
        <v>2042079</v>
      </c>
      <c r="D29" s="155">
        <v>0</v>
      </c>
      <c r="E29" s="156">
        <v>752812</v>
      </c>
      <c r="F29" s="60">
        <v>2761812</v>
      </c>
      <c r="G29" s="60">
        <v>0</v>
      </c>
      <c r="H29" s="60">
        <v>131193</v>
      </c>
      <c r="I29" s="60">
        <v>0</v>
      </c>
      <c r="J29" s="60">
        <v>131193</v>
      </c>
      <c r="K29" s="60">
        <v>131692</v>
      </c>
      <c r="L29" s="60">
        <v>0</v>
      </c>
      <c r="M29" s="60">
        <v>135504</v>
      </c>
      <c r="N29" s="60">
        <v>267196</v>
      </c>
      <c r="O29" s="60">
        <v>136093</v>
      </c>
      <c r="P29" s="60">
        <v>136093</v>
      </c>
      <c r="Q29" s="60">
        <v>135953</v>
      </c>
      <c r="R29" s="60">
        <v>408139</v>
      </c>
      <c r="S29" s="60">
        <v>136152</v>
      </c>
      <c r="T29" s="60">
        <v>136363</v>
      </c>
      <c r="U29" s="60">
        <v>136364</v>
      </c>
      <c r="V29" s="60">
        <v>408879</v>
      </c>
      <c r="W29" s="60">
        <v>1215407</v>
      </c>
      <c r="X29" s="60">
        <v>752815</v>
      </c>
      <c r="Y29" s="60">
        <v>462592</v>
      </c>
      <c r="Z29" s="140">
        <v>61.45</v>
      </c>
      <c r="AA29" s="155">
        <v>2761812</v>
      </c>
    </row>
    <row r="30" spans="1:27" ht="12.75">
      <c r="A30" s="183" t="s">
        <v>119</v>
      </c>
      <c r="B30" s="182"/>
      <c r="C30" s="155">
        <v>23580252</v>
      </c>
      <c r="D30" s="155">
        <v>0</v>
      </c>
      <c r="E30" s="156">
        <v>27220941</v>
      </c>
      <c r="F30" s="60">
        <v>27220941</v>
      </c>
      <c r="G30" s="60">
        <v>0</v>
      </c>
      <c r="H30" s="60">
        <v>0</v>
      </c>
      <c r="I30" s="60">
        <v>3031241</v>
      </c>
      <c r="J30" s="60">
        <v>3031241</v>
      </c>
      <c r="K30" s="60">
        <v>1900474</v>
      </c>
      <c r="L30" s="60">
        <v>1900474</v>
      </c>
      <c r="M30" s="60">
        <v>2085398</v>
      </c>
      <c r="N30" s="60">
        <v>5886346</v>
      </c>
      <c r="O30" s="60">
        <v>2176243</v>
      </c>
      <c r="P30" s="60">
        <v>2176243</v>
      </c>
      <c r="Q30" s="60">
        <v>2129380</v>
      </c>
      <c r="R30" s="60">
        <v>6481866</v>
      </c>
      <c r="S30" s="60">
        <v>2026455</v>
      </c>
      <c r="T30" s="60">
        <v>2026455</v>
      </c>
      <c r="U30" s="60">
        <v>5031211</v>
      </c>
      <c r="V30" s="60">
        <v>9084121</v>
      </c>
      <c r="W30" s="60">
        <v>24483574</v>
      </c>
      <c r="X30" s="60">
        <v>27220941</v>
      </c>
      <c r="Y30" s="60">
        <v>-2737367</v>
      </c>
      <c r="Z30" s="140">
        <v>-10.06</v>
      </c>
      <c r="AA30" s="155">
        <v>27220941</v>
      </c>
    </row>
    <row r="31" spans="1:27" ht="12.75">
      <c r="A31" s="183" t="s">
        <v>120</v>
      </c>
      <c r="B31" s="182"/>
      <c r="C31" s="155">
        <v>7874188</v>
      </c>
      <c r="D31" s="155">
        <v>0</v>
      </c>
      <c r="E31" s="156">
        <v>0</v>
      </c>
      <c r="F31" s="60">
        <v>12617181</v>
      </c>
      <c r="G31" s="60">
        <v>0</v>
      </c>
      <c r="H31" s="60">
        <v>0</v>
      </c>
      <c r="I31" s="60">
        <v>0</v>
      </c>
      <c r="J31" s="60">
        <v>0</v>
      </c>
      <c r="K31" s="60">
        <v>58701</v>
      </c>
      <c r="L31" s="60">
        <v>0</v>
      </c>
      <c r="M31" s="60">
        <v>154490</v>
      </c>
      <c r="N31" s="60">
        <v>213191</v>
      </c>
      <c r="O31" s="60">
        <v>360821</v>
      </c>
      <c r="P31" s="60">
        <v>701323</v>
      </c>
      <c r="Q31" s="60">
        <v>506250</v>
      </c>
      <c r="R31" s="60">
        <v>1568394</v>
      </c>
      <c r="S31" s="60">
        <v>168076</v>
      </c>
      <c r="T31" s="60">
        <v>69196</v>
      </c>
      <c r="U31" s="60">
        <v>2231173</v>
      </c>
      <c r="V31" s="60">
        <v>2468445</v>
      </c>
      <c r="W31" s="60">
        <v>4250030</v>
      </c>
      <c r="X31" s="60"/>
      <c r="Y31" s="60">
        <v>4250030</v>
      </c>
      <c r="Z31" s="140">
        <v>0</v>
      </c>
      <c r="AA31" s="155">
        <v>12617181</v>
      </c>
    </row>
    <row r="32" spans="1:27" ht="12.75">
      <c r="A32" s="183" t="s">
        <v>121</v>
      </c>
      <c r="B32" s="182"/>
      <c r="C32" s="155">
        <v>4071247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105293</v>
      </c>
      <c r="L32" s="60">
        <v>0</v>
      </c>
      <c r="M32" s="60">
        <v>0</v>
      </c>
      <c r="N32" s="60">
        <v>105293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105293</v>
      </c>
      <c r="X32" s="60"/>
      <c r="Y32" s="60">
        <v>105293</v>
      </c>
      <c r="Z32" s="140">
        <v>0</v>
      </c>
      <c r="AA32" s="155">
        <v>0</v>
      </c>
    </row>
    <row r="33" spans="1:27" ht="12.75">
      <c r="A33" s="183" t="s">
        <v>42</v>
      </c>
      <c r="B33" s="182"/>
      <c r="C33" s="155">
        <v>1587562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53950</v>
      </c>
      <c r="Q33" s="60">
        <v>17700</v>
      </c>
      <c r="R33" s="60">
        <v>71650</v>
      </c>
      <c r="S33" s="60">
        <v>0</v>
      </c>
      <c r="T33" s="60">
        <v>0</v>
      </c>
      <c r="U33" s="60">
        <v>0</v>
      </c>
      <c r="V33" s="60">
        <v>0</v>
      </c>
      <c r="W33" s="60">
        <v>71650</v>
      </c>
      <c r="X33" s="60"/>
      <c r="Y33" s="60">
        <v>71650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31253065</v>
      </c>
      <c r="D34" s="155">
        <v>0</v>
      </c>
      <c r="E34" s="156">
        <v>151948497</v>
      </c>
      <c r="F34" s="60">
        <v>137816269</v>
      </c>
      <c r="G34" s="60">
        <v>2249564</v>
      </c>
      <c r="H34" s="60">
        <v>5670183</v>
      </c>
      <c r="I34" s="60">
        <v>5007315</v>
      </c>
      <c r="J34" s="60">
        <v>12927062</v>
      </c>
      <c r="K34" s="60">
        <v>2548476</v>
      </c>
      <c r="L34" s="60">
        <v>2690547</v>
      </c>
      <c r="M34" s="60">
        <v>3245154</v>
      </c>
      <c r="N34" s="60">
        <v>8484177</v>
      </c>
      <c r="O34" s="60">
        <v>6302467</v>
      </c>
      <c r="P34" s="60">
        <v>5805353</v>
      </c>
      <c r="Q34" s="60">
        <v>2705899</v>
      </c>
      <c r="R34" s="60">
        <v>14813719</v>
      </c>
      <c r="S34" s="60">
        <v>4758732</v>
      </c>
      <c r="T34" s="60">
        <v>4688001</v>
      </c>
      <c r="U34" s="60">
        <v>5657934</v>
      </c>
      <c r="V34" s="60">
        <v>15104667</v>
      </c>
      <c r="W34" s="60">
        <v>51329625</v>
      </c>
      <c r="X34" s="60">
        <v>88033285</v>
      </c>
      <c r="Y34" s="60">
        <v>-36703660</v>
      </c>
      <c r="Z34" s="140">
        <v>-41.69</v>
      </c>
      <c r="AA34" s="155">
        <v>137816269</v>
      </c>
    </row>
    <row r="35" spans="1:27" ht="12.75">
      <c r="A35" s="181" t="s">
        <v>122</v>
      </c>
      <c r="B35" s="185"/>
      <c r="C35" s="155">
        <v>1305664</v>
      </c>
      <c r="D35" s="155">
        <v>0</v>
      </c>
      <c r="E35" s="156">
        <v>0</v>
      </c>
      <c r="F35" s="60">
        <v>1519577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1363</v>
      </c>
      <c r="M35" s="60">
        <v>0</v>
      </c>
      <c r="N35" s="60">
        <v>1363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1363</v>
      </c>
      <c r="X35" s="60"/>
      <c r="Y35" s="60">
        <v>1363</v>
      </c>
      <c r="Z35" s="140">
        <v>0</v>
      </c>
      <c r="AA35" s="155">
        <v>1519577</v>
      </c>
    </row>
    <row r="36" spans="1:27" ht="12.75">
      <c r="A36" s="193" t="s">
        <v>44</v>
      </c>
      <c r="B36" s="187"/>
      <c r="C36" s="188">
        <f aca="true" t="shared" si="1" ref="C36:Y36">SUM(C25:C35)</f>
        <v>178873710</v>
      </c>
      <c r="D36" s="188">
        <f>SUM(D25:D35)</f>
        <v>0</v>
      </c>
      <c r="E36" s="189">
        <f t="shared" si="1"/>
        <v>305416261</v>
      </c>
      <c r="F36" s="190">
        <f t="shared" si="1"/>
        <v>294692887</v>
      </c>
      <c r="G36" s="190">
        <f t="shared" si="1"/>
        <v>6656151</v>
      </c>
      <c r="H36" s="190">
        <f t="shared" si="1"/>
        <v>11626133</v>
      </c>
      <c r="I36" s="190">
        <f t="shared" si="1"/>
        <v>12908498</v>
      </c>
      <c r="J36" s="190">
        <f t="shared" si="1"/>
        <v>31190782</v>
      </c>
      <c r="K36" s="190">
        <f t="shared" si="1"/>
        <v>9880453</v>
      </c>
      <c r="L36" s="190">
        <f t="shared" si="1"/>
        <v>9353410</v>
      </c>
      <c r="M36" s="190">
        <f t="shared" si="1"/>
        <v>10870283</v>
      </c>
      <c r="N36" s="190">
        <f t="shared" si="1"/>
        <v>30104146</v>
      </c>
      <c r="O36" s="190">
        <f t="shared" si="1"/>
        <v>14247082</v>
      </c>
      <c r="P36" s="190">
        <f t="shared" si="1"/>
        <v>14949725</v>
      </c>
      <c r="Q36" s="190">
        <f t="shared" si="1"/>
        <v>10508719</v>
      </c>
      <c r="R36" s="190">
        <f t="shared" si="1"/>
        <v>39705526</v>
      </c>
      <c r="S36" s="190">
        <f t="shared" si="1"/>
        <v>12497459</v>
      </c>
      <c r="T36" s="190">
        <f t="shared" si="1"/>
        <v>12142472</v>
      </c>
      <c r="U36" s="190">
        <f t="shared" si="1"/>
        <v>18804214</v>
      </c>
      <c r="V36" s="190">
        <f t="shared" si="1"/>
        <v>43444145</v>
      </c>
      <c r="W36" s="190">
        <f t="shared" si="1"/>
        <v>144444599</v>
      </c>
      <c r="X36" s="190">
        <f t="shared" si="1"/>
        <v>234601100</v>
      </c>
      <c r="Y36" s="190">
        <f t="shared" si="1"/>
        <v>-90156501</v>
      </c>
      <c r="Z36" s="191">
        <f>+IF(X36&lt;&gt;0,+(Y36/X36)*100,0)</f>
        <v>-38.429700883755444</v>
      </c>
      <c r="AA36" s="188">
        <f>SUM(AA25:AA35)</f>
        <v>294692887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8272688</v>
      </c>
      <c r="D38" s="199">
        <f>+D22-D36</f>
        <v>0</v>
      </c>
      <c r="E38" s="200">
        <f t="shared" si="2"/>
        <v>-80647011</v>
      </c>
      <c r="F38" s="106">
        <f t="shared" si="2"/>
        <v>-70967908</v>
      </c>
      <c r="G38" s="106">
        <f t="shared" si="2"/>
        <v>51972537</v>
      </c>
      <c r="H38" s="106">
        <f t="shared" si="2"/>
        <v>-1365320</v>
      </c>
      <c r="I38" s="106">
        <f t="shared" si="2"/>
        <v>-4870597</v>
      </c>
      <c r="J38" s="106">
        <f t="shared" si="2"/>
        <v>45736620</v>
      </c>
      <c r="K38" s="106">
        <f t="shared" si="2"/>
        <v>-1646074</v>
      </c>
      <c r="L38" s="106">
        <f t="shared" si="2"/>
        <v>-1123328</v>
      </c>
      <c r="M38" s="106">
        <f t="shared" si="2"/>
        <v>-121081</v>
      </c>
      <c r="N38" s="106">
        <f t="shared" si="2"/>
        <v>-2890483</v>
      </c>
      <c r="O38" s="106">
        <f t="shared" si="2"/>
        <v>-5967892</v>
      </c>
      <c r="P38" s="106">
        <f t="shared" si="2"/>
        <v>1761763</v>
      </c>
      <c r="Q38" s="106">
        <f t="shared" si="2"/>
        <v>23774213</v>
      </c>
      <c r="R38" s="106">
        <f t="shared" si="2"/>
        <v>19568084</v>
      </c>
      <c r="S38" s="106">
        <f t="shared" si="2"/>
        <v>-2738452</v>
      </c>
      <c r="T38" s="106">
        <f t="shared" si="2"/>
        <v>-2907290</v>
      </c>
      <c r="U38" s="106">
        <f t="shared" si="2"/>
        <v>-11749761</v>
      </c>
      <c r="V38" s="106">
        <f t="shared" si="2"/>
        <v>-17395503</v>
      </c>
      <c r="W38" s="106">
        <f t="shared" si="2"/>
        <v>45018718</v>
      </c>
      <c r="X38" s="106">
        <f>IF(F22=F36,0,X22-X36)</f>
        <v>-9898508</v>
      </c>
      <c r="Y38" s="106">
        <f t="shared" si="2"/>
        <v>54917226</v>
      </c>
      <c r="Z38" s="201">
        <f>+IF(X38&lt;&gt;0,+(Y38/X38)*100,0)</f>
        <v>-554.8030672905452</v>
      </c>
      <c r="AA38" s="199">
        <f>+AA22-AA36</f>
        <v>-70967908</v>
      </c>
    </row>
    <row r="39" spans="1:27" ht="12.75">
      <c r="A39" s="181" t="s">
        <v>46</v>
      </c>
      <c r="B39" s="185"/>
      <c r="C39" s="155">
        <v>31583815</v>
      </c>
      <c r="D39" s="155">
        <v>0</v>
      </c>
      <c r="E39" s="156">
        <v>32405000</v>
      </c>
      <c r="F39" s="60">
        <v>55416882</v>
      </c>
      <c r="G39" s="60">
        <v>12763000</v>
      </c>
      <c r="H39" s="60">
        <v>0</v>
      </c>
      <c r="I39" s="60">
        <v>0</v>
      </c>
      <c r="J39" s="60">
        <v>12763000</v>
      </c>
      <c r="K39" s="60">
        <v>10563000</v>
      </c>
      <c r="L39" s="60">
        <v>10563000</v>
      </c>
      <c r="M39" s="60">
        <v>0</v>
      </c>
      <c r="N39" s="60">
        <v>21126000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33889000</v>
      </c>
      <c r="X39" s="60">
        <v>32405000</v>
      </c>
      <c r="Y39" s="60">
        <v>1484000</v>
      </c>
      <c r="Z39" s="140">
        <v>4.58</v>
      </c>
      <c r="AA39" s="155">
        <v>55416882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39856503</v>
      </c>
      <c r="D42" s="206">
        <f>SUM(D38:D41)</f>
        <v>0</v>
      </c>
      <c r="E42" s="207">
        <f t="shared" si="3"/>
        <v>-48242011</v>
      </c>
      <c r="F42" s="88">
        <f t="shared" si="3"/>
        <v>-15551026</v>
      </c>
      <c r="G42" s="88">
        <f t="shared" si="3"/>
        <v>64735537</v>
      </c>
      <c r="H42" s="88">
        <f t="shared" si="3"/>
        <v>-1365320</v>
      </c>
      <c r="I42" s="88">
        <f t="shared" si="3"/>
        <v>-4870597</v>
      </c>
      <c r="J42" s="88">
        <f t="shared" si="3"/>
        <v>58499620</v>
      </c>
      <c r="K42" s="88">
        <f t="shared" si="3"/>
        <v>8916926</v>
      </c>
      <c r="L42" s="88">
        <f t="shared" si="3"/>
        <v>9439672</v>
      </c>
      <c r="M42" s="88">
        <f t="shared" si="3"/>
        <v>-121081</v>
      </c>
      <c r="N42" s="88">
        <f t="shared" si="3"/>
        <v>18235517</v>
      </c>
      <c r="O42" s="88">
        <f t="shared" si="3"/>
        <v>-5967892</v>
      </c>
      <c r="P42" s="88">
        <f t="shared" si="3"/>
        <v>1761763</v>
      </c>
      <c r="Q42" s="88">
        <f t="shared" si="3"/>
        <v>23774213</v>
      </c>
      <c r="R42" s="88">
        <f t="shared" si="3"/>
        <v>19568084</v>
      </c>
      <c r="S42" s="88">
        <f t="shared" si="3"/>
        <v>-2738452</v>
      </c>
      <c r="T42" s="88">
        <f t="shared" si="3"/>
        <v>-2907290</v>
      </c>
      <c r="U42" s="88">
        <f t="shared" si="3"/>
        <v>-11749761</v>
      </c>
      <c r="V42" s="88">
        <f t="shared" si="3"/>
        <v>-17395503</v>
      </c>
      <c r="W42" s="88">
        <f t="shared" si="3"/>
        <v>78907718</v>
      </c>
      <c r="X42" s="88">
        <f t="shared" si="3"/>
        <v>22506492</v>
      </c>
      <c r="Y42" s="88">
        <f t="shared" si="3"/>
        <v>56401226</v>
      </c>
      <c r="Z42" s="208">
        <f>+IF(X42&lt;&gt;0,+(Y42/X42)*100,0)</f>
        <v>250.5998091572867</v>
      </c>
      <c r="AA42" s="206">
        <f>SUM(AA38:AA41)</f>
        <v>-15551026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39856503</v>
      </c>
      <c r="D44" s="210">
        <f>+D42-D43</f>
        <v>0</v>
      </c>
      <c r="E44" s="211">
        <f t="shared" si="4"/>
        <v>-48242011</v>
      </c>
      <c r="F44" s="77">
        <f t="shared" si="4"/>
        <v>-15551026</v>
      </c>
      <c r="G44" s="77">
        <f t="shared" si="4"/>
        <v>64735537</v>
      </c>
      <c r="H44" s="77">
        <f t="shared" si="4"/>
        <v>-1365320</v>
      </c>
      <c r="I44" s="77">
        <f t="shared" si="4"/>
        <v>-4870597</v>
      </c>
      <c r="J44" s="77">
        <f t="shared" si="4"/>
        <v>58499620</v>
      </c>
      <c r="K44" s="77">
        <f t="shared" si="4"/>
        <v>8916926</v>
      </c>
      <c r="L44" s="77">
        <f t="shared" si="4"/>
        <v>9439672</v>
      </c>
      <c r="M44" s="77">
        <f t="shared" si="4"/>
        <v>-121081</v>
      </c>
      <c r="N44" s="77">
        <f t="shared" si="4"/>
        <v>18235517</v>
      </c>
      <c r="O44" s="77">
        <f t="shared" si="4"/>
        <v>-5967892</v>
      </c>
      <c r="P44" s="77">
        <f t="shared" si="4"/>
        <v>1761763</v>
      </c>
      <c r="Q44" s="77">
        <f t="shared" si="4"/>
        <v>23774213</v>
      </c>
      <c r="R44" s="77">
        <f t="shared" si="4"/>
        <v>19568084</v>
      </c>
      <c r="S44" s="77">
        <f t="shared" si="4"/>
        <v>-2738452</v>
      </c>
      <c r="T44" s="77">
        <f t="shared" si="4"/>
        <v>-2907290</v>
      </c>
      <c r="U44" s="77">
        <f t="shared" si="4"/>
        <v>-11749761</v>
      </c>
      <c r="V44" s="77">
        <f t="shared" si="4"/>
        <v>-17395503</v>
      </c>
      <c r="W44" s="77">
        <f t="shared" si="4"/>
        <v>78907718</v>
      </c>
      <c r="X44" s="77">
        <f t="shared" si="4"/>
        <v>22506492</v>
      </c>
      <c r="Y44" s="77">
        <f t="shared" si="4"/>
        <v>56401226</v>
      </c>
      <c r="Z44" s="212">
        <f>+IF(X44&lt;&gt;0,+(Y44/X44)*100,0)</f>
        <v>250.5998091572867</v>
      </c>
      <c r="AA44" s="210">
        <f>+AA42-AA43</f>
        <v>-15551026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39856503</v>
      </c>
      <c r="D46" s="206">
        <f>SUM(D44:D45)</f>
        <v>0</v>
      </c>
      <c r="E46" s="207">
        <f t="shared" si="5"/>
        <v>-48242011</v>
      </c>
      <c r="F46" s="88">
        <f t="shared" si="5"/>
        <v>-15551026</v>
      </c>
      <c r="G46" s="88">
        <f t="shared" si="5"/>
        <v>64735537</v>
      </c>
      <c r="H46" s="88">
        <f t="shared" si="5"/>
        <v>-1365320</v>
      </c>
      <c r="I46" s="88">
        <f t="shared" si="5"/>
        <v>-4870597</v>
      </c>
      <c r="J46" s="88">
        <f t="shared" si="5"/>
        <v>58499620</v>
      </c>
      <c r="K46" s="88">
        <f t="shared" si="5"/>
        <v>8916926</v>
      </c>
      <c r="L46" s="88">
        <f t="shared" si="5"/>
        <v>9439672</v>
      </c>
      <c r="M46" s="88">
        <f t="shared" si="5"/>
        <v>-121081</v>
      </c>
      <c r="N46" s="88">
        <f t="shared" si="5"/>
        <v>18235517</v>
      </c>
      <c r="O46" s="88">
        <f t="shared" si="5"/>
        <v>-5967892</v>
      </c>
      <c r="P46" s="88">
        <f t="shared" si="5"/>
        <v>1761763</v>
      </c>
      <c r="Q46" s="88">
        <f t="shared" si="5"/>
        <v>23774213</v>
      </c>
      <c r="R46" s="88">
        <f t="shared" si="5"/>
        <v>19568084</v>
      </c>
      <c r="S46" s="88">
        <f t="shared" si="5"/>
        <v>-2738452</v>
      </c>
      <c r="T46" s="88">
        <f t="shared" si="5"/>
        <v>-2907290</v>
      </c>
      <c r="U46" s="88">
        <f t="shared" si="5"/>
        <v>-11749761</v>
      </c>
      <c r="V46" s="88">
        <f t="shared" si="5"/>
        <v>-17395503</v>
      </c>
      <c r="W46" s="88">
        <f t="shared" si="5"/>
        <v>78907718</v>
      </c>
      <c r="X46" s="88">
        <f t="shared" si="5"/>
        <v>22506492</v>
      </c>
      <c r="Y46" s="88">
        <f t="shared" si="5"/>
        <v>56401226</v>
      </c>
      <c r="Z46" s="208">
        <f>+IF(X46&lt;&gt;0,+(Y46/X46)*100,0)</f>
        <v>250.5998091572867</v>
      </c>
      <c r="AA46" s="206">
        <f>SUM(AA44:AA45)</f>
        <v>-15551026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39856503</v>
      </c>
      <c r="D48" s="217">
        <f>SUM(D46:D47)</f>
        <v>0</v>
      </c>
      <c r="E48" s="218">
        <f t="shared" si="6"/>
        <v>-48242011</v>
      </c>
      <c r="F48" s="219">
        <f t="shared" si="6"/>
        <v>-15551026</v>
      </c>
      <c r="G48" s="219">
        <f t="shared" si="6"/>
        <v>64735537</v>
      </c>
      <c r="H48" s="220">
        <f t="shared" si="6"/>
        <v>-1365320</v>
      </c>
      <c r="I48" s="220">
        <f t="shared" si="6"/>
        <v>-4870597</v>
      </c>
      <c r="J48" s="220">
        <f t="shared" si="6"/>
        <v>58499620</v>
      </c>
      <c r="K48" s="220">
        <f t="shared" si="6"/>
        <v>8916926</v>
      </c>
      <c r="L48" s="220">
        <f t="shared" si="6"/>
        <v>9439672</v>
      </c>
      <c r="M48" s="219">
        <f t="shared" si="6"/>
        <v>-121081</v>
      </c>
      <c r="N48" s="219">
        <f t="shared" si="6"/>
        <v>18235517</v>
      </c>
      <c r="O48" s="220">
        <f t="shared" si="6"/>
        <v>-5967892</v>
      </c>
      <c r="P48" s="220">
        <f t="shared" si="6"/>
        <v>1761763</v>
      </c>
      <c r="Q48" s="220">
        <f t="shared" si="6"/>
        <v>23774213</v>
      </c>
      <c r="R48" s="220">
        <f t="shared" si="6"/>
        <v>19568084</v>
      </c>
      <c r="S48" s="220">
        <f t="shared" si="6"/>
        <v>-2738452</v>
      </c>
      <c r="T48" s="219">
        <f t="shared" si="6"/>
        <v>-2907290</v>
      </c>
      <c r="U48" s="219">
        <f t="shared" si="6"/>
        <v>-11749761</v>
      </c>
      <c r="V48" s="220">
        <f t="shared" si="6"/>
        <v>-17395503</v>
      </c>
      <c r="W48" s="220">
        <f t="shared" si="6"/>
        <v>78907718</v>
      </c>
      <c r="X48" s="220">
        <f t="shared" si="6"/>
        <v>22506492</v>
      </c>
      <c r="Y48" s="220">
        <f t="shared" si="6"/>
        <v>56401226</v>
      </c>
      <c r="Z48" s="221">
        <f>+IF(X48&lt;&gt;0,+(Y48/X48)*100,0)</f>
        <v>250.5998091572867</v>
      </c>
      <c r="AA48" s="222">
        <f>SUM(AA46:AA47)</f>
        <v>-15551026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177182</v>
      </c>
      <c r="D5" s="153">
        <f>SUM(D6:D8)</f>
        <v>0</v>
      </c>
      <c r="E5" s="154">
        <f t="shared" si="0"/>
        <v>1513874</v>
      </c>
      <c r="F5" s="100">
        <f t="shared" si="0"/>
        <v>1013874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2243</v>
      </c>
      <c r="L5" s="100">
        <f t="shared" si="0"/>
        <v>3220</v>
      </c>
      <c r="M5" s="100">
        <f t="shared" si="0"/>
        <v>0</v>
      </c>
      <c r="N5" s="100">
        <f t="shared" si="0"/>
        <v>5463</v>
      </c>
      <c r="O5" s="100">
        <f t="shared" si="0"/>
        <v>6456</v>
      </c>
      <c r="P5" s="100">
        <f t="shared" si="0"/>
        <v>0</v>
      </c>
      <c r="Q5" s="100">
        <f t="shared" si="0"/>
        <v>796</v>
      </c>
      <c r="R5" s="100">
        <f t="shared" si="0"/>
        <v>7252</v>
      </c>
      <c r="S5" s="100">
        <f t="shared" si="0"/>
        <v>21621</v>
      </c>
      <c r="T5" s="100">
        <f t="shared" si="0"/>
        <v>0</v>
      </c>
      <c r="U5" s="100">
        <f t="shared" si="0"/>
        <v>18565</v>
      </c>
      <c r="V5" s="100">
        <f t="shared" si="0"/>
        <v>40186</v>
      </c>
      <c r="W5" s="100">
        <f t="shared" si="0"/>
        <v>52901</v>
      </c>
      <c r="X5" s="100">
        <f t="shared" si="0"/>
        <v>1513875</v>
      </c>
      <c r="Y5" s="100">
        <f t="shared" si="0"/>
        <v>-1460974</v>
      </c>
      <c r="Z5" s="137">
        <f>+IF(X5&lt;&gt;0,+(Y5/X5)*100,0)</f>
        <v>-96.50558995954091</v>
      </c>
      <c r="AA5" s="153">
        <f>SUM(AA6:AA8)</f>
        <v>1013874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177182</v>
      </c>
      <c r="D8" s="155"/>
      <c r="E8" s="156">
        <v>1513874</v>
      </c>
      <c r="F8" s="60">
        <v>1013874</v>
      </c>
      <c r="G8" s="60"/>
      <c r="H8" s="60"/>
      <c r="I8" s="60"/>
      <c r="J8" s="60"/>
      <c r="K8" s="60">
        <v>2243</v>
      </c>
      <c r="L8" s="60">
        <v>3220</v>
      </c>
      <c r="M8" s="60"/>
      <c r="N8" s="60">
        <v>5463</v>
      </c>
      <c r="O8" s="60">
        <v>6456</v>
      </c>
      <c r="P8" s="60"/>
      <c r="Q8" s="60">
        <v>796</v>
      </c>
      <c r="R8" s="60">
        <v>7252</v>
      </c>
      <c r="S8" s="60">
        <v>21621</v>
      </c>
      <c r="T8" s="60"/>
      <c r="U8" s="60">
        <v>18565</v>
      </c>
      <c r="V8" s="60">
        <v>40186</v>
      </c>
      <c r="W8" s="60">
        <v>52901</v>
      </c>
      <c r="X8" s="60">
        <v>1513875</v>
      </c>
      <c r="Y8" s="60">
        <v>-1460974</v>
      </c>
      <c r="Z8" s="140">
        <v>-96.51</v>
      </c>
      <c r="AA8" s="62">
        <v>1013874</v>
      </c>
    </row>
    <row r="9" spans="1:27" ht="12.75">
      <c r="A9" s="135" t="s">
        <v>78</v>
      </c>
      <c r="B9" s="136"/>
      <c r="C9" s="153">
        <f aca="true" t="shared" si="1" ref="C9:Y9">SUM(C10:C14)</f>
        <v>5559048</v>
      </c>
      <c r="D9" s="153">
        <f>SUM(D10:D14)</f>
        <v>0</v>
      </c>
      <c r="E9" s="154">
        <f t="shared" si="1"/>
        <v>3536339</v>
      </c>
      <c r="F9" s="100">
        <f t="shared" si="1"/>
        <v>3536339</v>
      </c>
      <c r="G9" s="100">
        <f t="shared" si="1"/>
        <v>0</v>
      </c>
      <c r="H9" s="100">
        <f t="shared" si="1"/>
        <v>0</v>
      </c>
      <c r="I9" s="100">
        <f t="shared" si="1"/>
        <v>7514786</v>
      </c>
      <c r="J9" s="100">
        <f t="shared" si="1"/>
        <v>7514786</v>
      </c>
      <c r="K9" s="100">
        <f t="shared" si="1"/>
        <v>283500</v>
      </c>
      <c r="L9" s="100">
        <f t="shared" si="1"/>
        <v>0</v>
      </c>
      <c r="M9" s="100">
        <f t="shared" si="1"/>
        <v>65000</v>
      </c>
      <c r="N9" s="100">
        <f t="shared" si="1"/>
        <v>348500</v>
      </c>
      <c r="O9" s="100">
        <f t="shared" si="1"/>
        <v>0</v>
      </c>
      <c r="P9" s="100">
        <f t="shared" si="1"/>
        <v>196232</v>
      </c>
      <c r="Q9" s="100">
        <f t="shared" si="1"/>
        <v>0</v>
      </c>
      <c r="R9" s="100">
        <f t="shared" si="1"/>
        <v>196232</v>
      </c>
      <c r="S9" s="100">
        <f t="shared" si="1"/>
        <v>0</v>
      </c>
      <c r="T9" s="100">
        <f t="shared" si="1"/>
        <v>0</v>
      </c>
      <c r="U9" s="100">
        <f t="shared" si="1"/>
        <v>1470848</v>
      </c>
      <c r="V9" s="100">
        <f t="shared" si="1"/>
        <v>1470848</v>
      </c>
      <c r="W9" s="100">
        <f t="shared" si="1"/>
        <v>9530366</v>
      </c>
      <c r="X9" s="100">
        <f t="shared" si="1"/>
        <v>3536340</v>
      </c>
      <c r="Y9" s="100">
        <f t="shared" si="1"/>
        <v>5994026</v>
      </c>
      <c r="Z9" s="137">
        <f>+IF(X9&lt;&gt;0,+(Y9/X9)*100,0)</f>
        <v>169.49801206897527</v>
      </c>
      <c r="AA9" s="102">
        <f>SUM(AA10:AA14)</f>
        <v>3536339</v>
      </c>
    </row>
    <row r="10" spans="1:27" ht="12.75">
      <c r="A10" s="138" t="s">
        <v>79</v>
      </c>
      <c r="B10" s="136"/>
      <c r="C10" s="155">
        <v>5559048</v>
      </c>
      <c r="D10" s="155"/>
      <c r="E10" s="156">
        <v>3536339</v>
      </c>
      <c r="F10" s="60">
        <v>1936339</v>
      </c>
      <c r="G10" s="60"/>
      <c r="H10" s="60"/>
      <c r="I10" s="60">
        <v>7514786</v>
      </c>
      <c r="J10" s="60">
        <v>7514786</v>
      </c>
      <c r="K10" s="60">
        <v>283500</v>
      </c>
      <c r="L10" s="60"/>
      <c r="M10" s="60">
        <v>65000</v>
      </c>
      <c r="N10" s="60">
        <v>348500</v>
      </c>
      <c r="O10" s="60"/>
      <c r="P10" s="60">
        <v>196232</v>
      </c>
      <c r="Q10" s="60"/>
      <c r="R10" s="60">
        <v>196232</v>
      </c>
      <c r="S10" s="60"/>
      <c r="T10" s="60"/>
      <c r="U10" s="60">
        <v>1470848</v>
      </c>
      <c r="V10" s="60">
        <v>1470848</v>
      </c>
      <c r="W10" s="60">
        <v>9530366</v>
      </c>
      <c r="X10" s="60">
        <v>3536343</v>
      </c>
      <c r="Y10" s="60">
        <v>5994023</v>
      </c>
      <c r="Z10" s="140">
        <v>169.5</v>
      </c>
      <c r="AA10" s="62">
        <v>1936339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>
        <v>1600000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>
        <v>1600000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-3</v>
      </c>
      <c r="Y13" s="60">
        <v>3</v>
      </c>
      <c r="Z13" s="140">
        <v>-100</v>
      </c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39807216</v>
      </c>
      <c r="D15" s="153">
        <f>SUM(D16:D18)</f>
        <v>0</v>
      </c>
      <c r="E15" s="154">
        <f t="shared" si="2"/>
        <v>63915000</v>
      </c>
      <c r="F15" s="100">
        <f t="shared" si="2"/>
        <v>81238500</v>
      </c>
      <c r="G15" s="100">
        <f t="shared" si="2"/>
        <v>2389803</v>
      </c>
      <c r="H15" s="100">
        <f t="shared" si="2"/>
        <v>0</v>
      </c>
      <c r="I15" s="100">
        <f t="shared" si="2"/>
        <v>7026945</v>
      </c>
      <c r="J15" s="100">
        <f t="shared" si="2"/>
        <v>9416748</v>
      </c>
      <c r="K15" s="100">
        <f t="shared" si="2"/>
        <v>0</v>
      </c>
      <c r="L15" s="100">
        <f t="shared" si="2"/>
        <v>1691236</v>
      </c>
      <c r="M15" s="100">
        <f t="shared" si="2"/>
        <v>9900189</v>
      </c>
      <c r="N15" s="100">
        <f t="shared" si="2"/>
        <v>11591425</v>
      </c>
      <c r="O15" s="100">
        <f t="shared" si="2"/>
        <v>72405</v>
      </c>
      <c r="P15" s="100">
        <f t="shared" si="2"/>
        <v>84589</v>
      </c>
      <c r="Q15" s="100">
        <f t="shared" si="2"/>
        <v>86393</v>
      </c>
      <c r="R15" s="100">
        <f t="shared" si="2"/>
        <v>243387</v>
      </c>
      <c r="S15" s="100">
        <f t="shared" si="2"/>
        <v>3031433</v>
      </c>
      <c r="T15" s="100">
        <f t="shared" si="2"/>
        <v>989587</v>
      </c>
      <c r="U15" s="100">
        <f t="shared" si="2"/>
        <v>17735817</v>
      </c>
      <c r="V15" s="100">
        <f t="shared" si="2"/>
        <v>21756837</v>
      </c>
      <c r="W15" s="100">
        <f t="shared" si="2"/>
        <v>43008397</v>
      </c>
      <c r="X15" s="100">
        <f t="shared" si="2"/>
        <v>63915005</v>
      </c>
      <c r="Y15" s="100">
        <f t="shared" si="2"/>
        <v>-20906608</v>
      </c>
      <c r="Z15" s="137">
        <f>+IF(X15&lt;&gt;0,+(Y15/X15)*100,0)</f>
        <v>-32.710015433778025</v>
      </c>
      <c r="AA15" s="102">
        <f>SUM(AA16:AA18)</f>
        <v>81238500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39807216</v>
      </c>
      <c r="D17" s="155"/>
      <c r="E17" s="156">
        <v>63915000</v>
      </c>
      <c r="F17" s="60">
        <v>81238500</v>
      </c>
      <c r="G17" s="60">
        <v>2389803</v>
      </c>
      <c r="H17" s="60"/>
      <c r="I17" s="60">
        <v>7026945</v>
      </c>
      <c r="J17" s="60">
        <v>9416748</v>
      </c>
      <c r="K17" s="60"/>
      <c r="L17" s="60">
        <v>1691236</v>
      </c>
      <c r="M17" s="60">
        <v>9900189</v>
      </c>
      <c r="N17" s="60">
        <v>11591425</v>
      </c>
      <c r="O17" s="60">
        <v>72405</v>
      </c>
      <c r="P17" s="60">
        <v>84589</v>
      </c>
      <c r="Q17" s="60">
        <v>86393</v>
      </c>
      <c r="R17" s="60">
        <v>243387</v>
      </c>
      <c r="S17" s="60">
        <v>3031433</v>
      </c>
      <c r="T17" s="60">
        <v>989587</v>
      </c>
      <c r="U17" s="60">
        <v>17735817</v>
      </c>
      <c r="V17" s="60">
        <v>21756837</v>
      </c>
      <c r="W17" s="60">
        <v>43008397</v>
      </c>
      <c r="X17" s="60">
        <v>63915005</v>
      </c>
      <c r="Y17" s="60">
        <v>-20906608</v>
      </c>
      <c r="Z17" s="140">
        <v>-32.71</v>
      </c>
      <c r="AA17" s="62">
        <v>81238500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964757</v>
      </c>
      <c r="D19" s="153">
        <f>SUM(D20:D23)</f>
        <v>0</v>
      </c>
      <c r="E19" s="154">
        <f t="shared" si="3"/>
        <v>1850000</v>
      </c>
      <c r="F19" s="100">
        <f t="shared" si="3"/>
        <v>2666243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15556414</v>
      </c>
      <c r="L19" s="100">
        <f t="shared" si="3"/>
        <v>0</v>
      </c>
      <c r="M19" s="100">
        <f t="shared" si="3"/>
        <v>48302</v>
      </c>
      <c r="N19" s="100">
        <f t="shared" si="3"/>
        <v>15604716</v>
      </c>
      <c r="O19" s="100">
        <f t="shared" si="3"/>
        <v>268163</v>
      </c>
      <c r="P19" s="100">
        <f t="shared" si="3"/>
        <v>5230123</v>
      </c>
      <c r="Q19" s="100">
        <f t="shared" si="3"/>
        <v>4276387</v>
      </c>
      <c r="R19" s="100">
        <f t="shared" si="3"/>
        <v>9774673</v>
      </c>
      <c r="S19" s="100">
        <f t="shared" si="3"/>
        <v>1349312</v>
      </c>
      <c r="T19" s="100">
        <f t="shared" si="3"/>
        <v>0</v>
      </c>
      <c r="U19" s="100">
        <f t="shared" si="3"/>
        <v>56010</v>
      </c>
      <c r="V19" s="100">
        <f t="shared" si="3"/>
        <v>1405322</v>
      </c>
      <c r="W19" s="100">
        <f t="shared" si="3"/>
        <v>26784711</v>
      </c>
      <c r="X19" s="100">
        <f t="shared" si="3"/>
        <v>1850001</v>
      </c>
      <c r="Y19" s="100">
        <f t="shared" si="3"/>
        <v>24934710</v>
      </c>
      <c r="Z19" s="137">
        <f>+IF(X19&lt;&gt;0,+(Y19/X19)*100,0)</f>
        <v>1347.821433610036</v>
      </c>
      <c r="AA19" s="102">
        <f>SUM(AA20:AA23)</f>
        <v>2666243</v>
      </c>
    </row>
    <row r="20" spans="1:27" ht="12.75">
      <c r="A20" s="138" t="s">
        <v>89</v>
      </c>
      <c r="B20" s="136"/>
      <c r="C20" s="155">
        <v>283778</v>
      </c>
      <c r="D20" s="155"/>
      <c r="E20" s="156">
        <v>1850000</v>
      </c>
      <c r="F20" s="60">
        <v>2666243</v>
      </c>
      <c r="G20" s="60"/>
      <c r="H20" s="60"/>
      <c r="I20" s="60"/>
      <c r="J20" s="60"/>
      <c r="K20" s="60"/>
      <c r="L20" s="60"/>
      <c r="M20" s="60">
        <v>48302</v>
      </c>
      <c r="N20" s="60">
        <v>48302</v>
      </c>
      <c r="O20" s="60">
        <v>268163</v>
      </c>
      <c r="P20" s="60"/>
      <c r="Q20" s="60"/>
      <c r="R20" s="60">
        <v>268163</v>
      </c>
      <c r="S20" s="60">
        <v>1349312</v>
      </c>
      <c r="T20" s="60"/>
      <c r="U20" s="60">
        <v>56010</v>
      </c>
      <c r="V20" s="60">
        <v>1405322</v>
      </c>
      <c r="W20" s="60">
        <v>1721787</v>
      </c>
      <c r="X20" s="60">
        <v>1850001</v>
      </c>
      <c r="Y20" s="60">
        <v>-128214</v>
      </c>
      <c r="Z20" s="140">
        <v>-6.93</v>
      </c>
      <c r="AA20" s="62">
        <v>2666243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>
        <v>15556414</v>
      </c>
      <c r="L22" s="159"/>
      <c r="M22" s="159"/>
      <c r="N22" s="159">
        <v>15556414</v>
      </c>
      <c r="O22" s="159"/>
      <c r="P22" s="159">
        <v>5230123</v>
      </c>
      <c r="Q22" s="159">
        <v>4276387</v>
      </c>
      <c r="R22" s="159">
        <v>9506510</v>
      </c>
      <c r="S22" s="159"/>
      <c r="T22" s="159"/>
      <c r="U22" s="159"/>
      <c r="V22" s="159"/>
      <c r="W22" s="159">
        <v>25062924</v>
      </c>
      <c r="X22" s="159"/>
      <c r="Y22" s="159">
        <v>25062924</v>
      </c>
      <c r="Z22" s="141"/>
      <c r="AA22" s="225"/>
    </row>
    <row r="23" spans="1:27" ht="12.75">
      <c r="A23" s="138" t="s">
        <v>92</v>
      </c>
      <c r="B23" s="136"/>
      <c r="C23" s="155">
        <v>680979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</v>
      </c>
      <c r="Y24" s="100">
        <v>-1</v>
      </c>
      <c r="Z24" s="137">
        <v>-100</v>
      </c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46508203</v>
      </c>
      <c r="D25" s="217">
        <f>+D5+D9+D15+D19+D24</f>
        <v>0</v>
      </c>
      <c r="E25" s="230">
        <f t="shared" si="4"/>
        <v>70815213</v>
      </c>
      <c r="F25" s="219">
        <f t="shared" si="4"/>
        <v>88454956</v>
      </c>
      <c r="G25" s="219">
        <f t="shared" si="4"/>
        <v>2389803</v>
      </c>
      <c r="H25" s="219">
        <f t="shared" si="4"/>
        <v>0</v>
      </c>
      <c r="I25" s="219">
        <f t="shared" si="4"/>
        <v>14541731</v>
      </c>
      <c r="J25" s="219">
        <f t="shared" si="4"/>
        <v>16931534</v>
      </c>
      <c r="K25" s="219">
        <f t="shared" si="4"/>
        <v>15842157</v>
      </c>
      <c r="L25" s="219">
        <f t="shared" si="4"/>
        <v>1694456</v>
      </c>
      <c r="M25" s="219">
        <f t="shared" si="4"/>
        <v>10013491</v>
      </c>
      <c r="N25" s="219">
        <f t="shared" si="4"/>
        <v>27550104</v>
      </c>
      <c r="O25" s="219">
        <f t="shared" si="4"/>
        <v>347024</v>
      </c>
      <c r="P25" s="219">
        <f t="shared" si="4"/>
        <v>5510944</v>
      </c>
      <c r="Q25" s="219">
        <f t="shared" si="4"/>
        <v>4363576</v>
      </c>
      <c r="R25" s="219">
        <f t="shared" si="4"/>
        <v>10221544</v>
      </c>
      <c r="S25" s="219">
        <f t="shared" si="4"/>
        <v>4402366</v>
      </c>
      <c r="T25" s="219">
        <f t="shared" si="4"/>
        <v>989587</v>
      </c>
      <c r="U25" s="219">
        <f t="shared" si="4"/>
        <v>19281240</v>
      </c>
      <c r="V25" s="219">
        <f t="shared" si="4"/>
        <v>24673193</v>
      </c>
      <c r="W25" s="219">
        <f t="shared" si="4"/>
        <v>79376375</v>
      </c>
      <c r="X25" s="219">
        <f t="shared" si="4"/>
        <v>70815222</v>
      </c>
      <c r="Y25" s="219">
        <f t="shared" si="4"/>
        <v>8561153</v>
      </c>
      <c r="Z25" s="231">
        <f>+IF(X25&lt;&gt;0,+(Y25/X25)*100,0)</f>
        <v>12.089424784970666</v>
      </c>
      <c r="AA25" s="232">
        <f>+AA5+AA9+AA15+AA19+AA24</f>
        <v>88454956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31583815</v>
      </c>
      <c r="D28" s="155"/>
      <c r="E28" s="156">
        <v>32405000</v>
      </c>
      <c r="F28" s="60">
        <v>52855000</v>
      </c>
      <c r="G28" s="60">
        <v>2389803</v>
      </c>
      <c r="H28" s="60"/>
      <c r="I28" s="60">
        <v>5236598</v>
      </c>
      <c r="J28" s="60">
        <v>7626401</v>
      </c>
      <c r="K28" s="60">
        <v>15556414</v>
      </c>
      <c r="L28" s="60">
        <v>1691236</v>
      </c>
      <c r="M28" s="60">
        <v>9948491</v>
      </c>
      <c r="N28" s="60">
        <v>27196141</v>
      </c>
      <c r="O28" s="60">
        <v>72405</v>
      </c>
      <c r="P28" s="60">
        <v>2530649</v>
      </c>
      <c r="Q28" s="60">
        <v>1225157</v>
      </c>
      <c r="R28" s="60">
        <v>3828211</v>
      </c>
      <c r="S28" s="60">
        <v>670087</v>
      </c>
      <c r="T28" s="60">
        <v>989271</v>
      </c>
      <c r="U28" s="60">
        <v>10014884</v>
      </c>
      <c r="V28" s="60">
        <v>11674242</v>
      </c>
      <c r="W28" s="60">
        <v>50324995</v>
      </c>
      <c r="X28" s="60">
        <v>32405000</v>
      </c>
      <c r="Y28" s="60">
        <v>17919995</v>
      </c>
      <c r="Z28" s="140">
        <v>55.3</v>
      </c>
      <c r="AA28" s="155">
        <v>52855000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31583815</v>
      </c>
      <c r="D32" s="210">
        <f>SUM(D28:D31)</f>
        <v>0</v>
      </c>
      <c r="E32" s="211">
        <f t="shared" si="5"/>
        <v>32405000</v>
      </c>
      <c r="F32" s="77">
        <f t="shared" si="5"/>
        <v>52855000</v>
      </c>
      <c r="G32" s="77">
        <f t="shared" si="5"/>
        <v>2389803</v>
      </c>
      <c r="H32" s="77">
        <f t="shared" si="5"/>
        <v>0</v>
      </c>
      <c r="I32" s="77">
        <f t="shared" si="5"/>
        <v>5236598</v>
      </c>
      <c r="J32" s="77">
        <f t="shared" si="5"/>
        <v>7626401</v>
      </c>
      <c r="K32" s="77">
        <f t="shared" si="5"/>
        <v>15556414</v>
      </c>
      <c r="L32" s="77">
        <f t="shared" si="5"/>
        <v>1691236</v>
      </c>
      <c r="M32" s="77">
        <f t="shared" si="5"/>
        <v>9948491</v>
      </c>
      <c r="N32" s="77">
        <f t="shared" si="5"/>
        <v>27196141</v>
      </c>
      <c r="O32" s="77">
        <f t="shared" si="5"/>
        <v>72405</v>
      </c>
      <c r="P32" s="77">
        <f t="shared" si="5"/>
        <v>2530649</v>
      </c>
      <c r="Q32" s="77">
        <f t="shared" si="5"/>
        <v>1225157</v>
      </c>
      <c r="R32" s="77">
        <f t="shared" si="5"/>
        <v>3828211</v>
      </c>
      <c r="S32" s="77">
        <f t="shared" si="5"/>
        <v>670087</v>
      </c>
      <c r="T32" s="77">
        <f t="shared" si="5"/>
        <v>989271</v>
      </c>
      <c r="U32" s="77">
        <f t="shared" si="5"/>
        <v>10014884</v>
      </c>
      <c r="V32" s="77">
        <f t="shared" si="5"/>
        <v>11674242</v>
      </c>
      <c r="W32" s="77">
        <f t="shared" si="5"/>
        <v>50324995</v>
      </c>
      <c r="X32" s="77">
        <f t="shared" si="5"/>
        <v>32405000</v>
      </c>
      <c r="Y32" s="77">
        <f t="shared" si="5"/>
        <v>17919995</v>
      </c>
      <c r="Z32" s="212">
        <f>+IF(X32&lt;&gt;0,+(Y32/X32)*100,0)</f>
        <v>55.300092578305815</v>
      </c>
      <c r="AA32" s="79">
        <f>SUM(AA28:AA31)</f>
        <v>52855000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>
        <v>35599956</v>
      </c>
      <c r="G33" s="60"/>
      <c r="H33" s="60"/>
      <c r="I33" s="60"/>
      <c r="J33" s="60"/>
      <c r="K33" s="60">
        <v>285743</v>
      </c>
      <c r="L33" s="60"/>
      <c r="M33" s="60">
        <v>65000</v>
      </c>
      <c r="N33" s="60">
        <v>350743</v>
      </c>
      <c r="O33" s="60">
        <v>274619</v>
      </c>
      <c r="P33" s="60">
        <v>2980295</v>
      </c>
      <c r="Q33" s="60">
        <v>3138419</v>
      </c>
      <c r="R33" s="60">
        <v>6393333</v>
      </c>
      <c r="S33" s="60">
        <v>3732280</v>
      </c>
      <c r="T33" s="60">
        <v>316</v>
      </c>
      <c r="U33" s="60">
        <v>9266356</v>
      </c>
      <c r="V33" s="60">
        <v>12998952</v>
      </c>
      <c r="W33" s="60">
        <v>19743028</v>
      </c>
      <c r="X33" s="60"/>
      <c r="Y33" s="60">
        <v>19743028</v>
      </c>
      <c r="Z33" s="140"/>
      <c r="AA33" s="62">
        <v>35599956</v>
      </c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14924388</v>
      </c>
      <c r="D35" s="155"/>
      <c r="E35" s="156">
        <v>38410213</v>
      </c>
      <c r="F35" s="60"/>
      <c r="G35" s="60"/>
      <c r="H35" s="60"/>
      <c r="I35" s="60">
        <v>9305133</v>
      </c>
      <c r="J35" s="60">
        <v>9305133</v>
      </c>
      <c r="K35" s="60"/>
      <c r="L35" s="60">
        <v>3220</v>
      </c>
      <c r="M35" s="60"/>
      <c r="N35" s="60">
        <v>3220</v>
      </c>
      <c r="O35" s="60"/>
      <c r="P35" s="60"/>
      <c r="Q35" s="60"/>
      <c r="R35" s="60"/>
      <c r="S35" s="60"/>
      <c r="T35" s="60"/>
      <c r="U35" s="60"/>
      <c r="V35" s="60"/>
      <c r="W35" s="60">
        <v>9308353</v>
      </c>
      <c r="X35" s="60">
        <v>38410209</v>
      </c>
      <c r="Y35" s="60">
        <v>-29101856</v>
      </c>
      <c r="Z35" s="140">
        <v>-75.77</v>
      </c>
      <c r="AA35" s="62"/>
    </row>
    <row r="36" spans="1:27" ht="12.75">
      <c r="A36" s="238" t="s">
        <v>139</v>
      </c>
      <c r="B36" s="149"/>
      <c r="C36" s="222">
        <f aca="true" t="shared" si="6" ref="C36:Y36">SUM(C32:C35)</f>
        <v>46508203</v>
      </c>
      <c r="D36" s="222">
        <f>SUM(D32:D35)</f>
        <v>0</v>
      </c>
      <c r="E36" s="218">
        <f t="shared" si="6"/>
        <v>70815213</v>
      </c>
      <c r="F36" s="220">
        <f t="shared" si="6"/>
        <v>88454956</v>
      </c>
      <c r="G36" s="220">
        <f t="shared" si="6"/>
        <v>2389803</v>
      </c>
      <c r="H36" s="220">
        <f t="shared" si="6"/>
        <v>0</v>
      </c>
      <c r="I36" s="220">
        <f t="shared" si="6"/>
        <v>14541731</v>
      </c>
      <c r="J36" s="220">
        <f t="shared" si="6"/>
        <v>16931534</v>
      </c>
      <c r="K36" s="220">
        <f t="shared" si="6"/>
        <v>15842157</v>
      </c>
      <c r="L36" s="220">
        <f t="shared" si="6"/>
        <v>1694456</v>
      </c>
      <c r="M36" s="220">
        <f t="shared" si="6"/>
        <v>10013491</v>
      </c>
      <c r="N36" s="220">
        <f t="shared" si="6"/>
        <v>27550104</v>
      </c>
      <c r="O36" s="220">
        <f t="shared" si="6"/>
        <v>347024</v>
      </c>
      <c r="P36" s="220">
        <f t="shared" si="6"/>
        <v>5510944</v>
      </c>
      <c r="Q36" s="220">
        <f t="shared" si="6"/>
        <v>4363576</v>
      </c>
      <c r="R36" s="220">
        <f t="shared" si="6"/>
        <v>10221544</v>
      </c>
      <c r="S36" s="220">
        <f t="shared" si="6"/>
        <v>4402367</v>
      </c>
      <c r="T36" s="220">
        <f t="shared" si="6"/>
        <v>989587</v>
      </c>
      <c r="U36" s="220">
        <f t="shared" si="6"/>
        <v>19281240</v>
      </c>
      <c r="V36" s="220">
        <f t="shared" si="6"/>
        <v>24673194</v>
      </c>
      <c r="W36" s="220">
        <f t="shared" si="6"/>
        <v>79376376</v>
      </c>
      <c r="X36" s="220">
        <f t="shared" si="6"/>
        <v>70815209</v>
      </c>
      <c r="Y36" s="220">
        <f t="shared" si="6"/>
        <v>8561167</v>
      </c>
      <c r="Z36" s="221">
        <f>+IF(X36&lt;&gt;0,+(Y36/X36)*100,0)</f>
        <v>12.089446774067984</v>
      </c>
      <c r="AA36" s="239">
        <f>SUM(AA32:AA35)</f>
        <v>88454956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59466978</v>
      </c>
      <c r="D6" s="155"/>
      <c r="E6" s="59"/>
      <c r="F6" s="60">
        <v>16000000</v>
      </c>
      <c r="G6" s="60">
        <v>65838900</v>
      </c>
      <c r="H6" s="60">
        <v>111343160</v>
      </c>
      <c r="I6" s="60">
        <v>98290390</v>
      </c>
      <c r="J6" s="60">
        <v>98290390</v>
      </c>
      <c r="K6" s="60">
        <v>100067510</v>
      </c>
      <c r="L6" s="60">
        <v>126506864</v>
      </c>
      <c r="M6" s="60">
        <v>111135380</v>
      </c>
      <c r="N6" s="60">
        <v>111135380</v>
      </c>
      <c r="O6" s="60">
        <v>102930189</v>
      </c>
      <c r="P6" s="60">
        <v>73244570</v>
      </c>
      <c r="Q6" s="60">
        <v>119711037</v>
      </c>
      <c r="R6" s="60">
        <v>119711037</v>
      </c>
      <c r="S6" s="60">
        <v>109931919</v>
      </c>
      <c r="T6" s="60">
        <v>102621351</v>
      </c>
      <c r="U6" s="60">
        <v>67468857</v>
      </c>
      <c r="V6" s="60">
        <v>67468857</v>
      </c>
      <c r="W6" s="60">
        <v>67468857</v>
      </c>
      <c r="X6" s="60">
        <v>16000000</v>
      </c>
      <c r="Y6" s="60">
        <v>51468857</v>
      </c>
      <c r="Z6" s="140">
        <v>321.68</v>
      </c>
      <c r="AA6" s="62">
        <v>16000000</v>
      </c>
    </row>
    <row r="7" spans="1:27" ht="12.75">
      <c r="A7" s="249" t="s">
        <v>144</v>
      </c>
      <c r="B7" s="182"/>
      <c r="C7" s="155">
        <v>22399847</v>
      </c>
      <c r="D7" s="155"/>
      <c r="E7" s="59"/>
      <c r="F7" s="60">
        <v>15000000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15000000</v>
      </c>
      <c r="Y7" s="60">
        <v>-15000000</v>
      </c>
      <c r="Z7" s="140">
        <v>-100</v>
      </c>
      <c r="AA7" s="62">
        <v>15000000</v>
      </c>
    </row>
    <row r="8" spans="1:27" ht="12.75">
      <c r="A8" s="249" t="s">
        <v>145</v>
      </c>
      <c r="B8" s="182"/>
      <c r="C8" s="155">
        <v>18959123</v>
      </c>
      <c r="D8" s="155"/>
      <c r="E8" s="59"/>
      <c r="F8" s="60">
        <v>3000000</v>
      </c>
      <c r="G8" s="60">
        <v>44236529</v>
      </c>
      <c r="H8" s="60">
        <v>46307000</v>
      </c>
      <c r="I8" s="60">
        <v>47498431</v>
      </c>
      <c r="J8" s="60">
        <v>47498431</v>
      </c>
      <c r="K8" s="60">
        <v>49298400</v>
      </c>
      <c r="L8" s="60">
        <v>50462084</v>
      </c>
      <c r="M8" s="60">
        <v>52928951</v>
      </c>
      <c r="N8" s="60">
        <v>52928951</v>
      </c>
      <c r="O8" s="60">
        <v>54617964</v>
      </c>
      <c r="P8" s="60">
        <v>55120547</v>
      </c>
      <c r="Q8" s="60">
        <v>56332415</v>
      </c>
      <c r="R8" s="60">
        <v>56332415</v>
      </c>
      <c r="S8" s="60">
        <v>58570690</v>
      </c>
      <c r="T8" s="60">
        <v>58504045</v>
      </c>
      <c r="U8" s="60">
        <v>59516562</v>
      </c>
      <c r="V8" s="60">
        <v>59516562</v>
      </c>
      <c r="W8" s="60">
        <v>59516562</v>
      </c>
      <c r="X8" s="60">
        <v>3000000</v>
      </c>
      <c r="Y8" s="60">
        <v>56516562</v>
      </c>
      <c r="Z8" s="140">
        <v>1883.89</v>
      </c>
      <c r="AA8" s="62">
        <v>3000000</v>
      </c>
    </row>
    <row r="9" spans="1:27" ht="12.75">
      <c r="A9" s="249" t="s">
        <v>146</v>
      </c>
      <c r="B9" s="182"/>
      <c r="C9" s="155">
        <v>4810913</v>
      </c>
      <c r="D9" s="155"/>
      <c r="E9" s="59"/>
      <c r="F9" s="60"/>
      <c r="G9" s="60">
        <v>832011</v>
      </c>
      <c r="H9" s="60">
        <v>972123</v>
      </c>
      <c r="I9" s="60">
        <v>972123</v>
      </c>
      <c r="J9" s="60">
        <v>972123</v>
      </c>
      <c r="K9" s="60">
        <v>972123</v>
      </c>
      <c r="L9" s="60">
        <v>972123</v>
      </c>
      <c r="M9" s="60">
        <v>972123</v>
      </c>
      <c r="N9" s="60">
        <v>972123</v>
      </c>
      <c r="O9" s="60">
        <v>972123</v>
      </c>
      <c r="P9" s="60">
        <v>832099</v>
      </c>
      <c r="Q9" s="60">
        <v>832099</v>
      </c>
      <c r="R9" s="60">
        <v>832099</v>
      </c>
      <c r="S9" s="60">
        <v>832099</v>
      </c>
      <c r="T9" s="60">
        <v>833341</v>
      </c>
      <c r="U9" s="60">
        <v>1625285</v>
      </c>
      <c r="V9" s="60">
        <v>1625285</v>
      </c>
      <c r="W9" s="60">
        <v>1625285</v>
      </c>
      <c r="X9" s="60"/>
      <c r="Y9" s="60">
        <v>1625285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798751</v>
      </c>
      <c r="D11" s="155"/>
      <c r="E11" s="59"/>
      <c r="F11" s="60"/>
      <c r="G11" s="60">
        <v>35059668</v>
      </c>
      <c r="H11" s="60">
        <v>34985715</v>
      </c>
      <c r="I11" s="60">
        <v>34981901</v>
      </c>
      <c r="J11" s="60">
        <v>34981901</v>
      </c>
      <c r="K11" s="60">
        <v>35180632</v>
      </c>
      <c r="L11" s="60">
        <v>35175930</v>
      </c>
      <c r="M11" s="60">
        <v>35172881</v>
      </c>
      <c r="N11" s="60">
        <v>35172881</v>
      </c>
      <c r="O11" s="60">
        <v>35020387</v>
      </c>
      <c r="P11" s="60">
        <v>35202375</v>
      </c>
      <c r="Q11" s="60">
        <v>35104398</v>
      </c>
      <c r="R11" s="60">
        <v>35104398</v>
      </c>
      <c r="S11" s="60">
        <v>35121530</v>
      </c>
      <c r="T11" s="60">
        <v>60301867</v>
      </c>
      <c r="U11" s="60">
        <v>35143202</v>
      </c>
      <c r="V11" s="60">
        <v>35143202</v>
      </c>
      <c r="W11" s="60">
        <v>35143202</v>
      </c>
      <c r="X11" s="60"/>
      <c r="Y11" s="60">
        <v>35143202</v>
      </c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106435612</v>
      </c>
      <c r="D12" s="168">
        <f>SUM(D6:D11)</f>
        <v>0</v>
      </c>
      <c r="E12" s="72">
        <f t="shared" si="0"/>
        <v>0</v>
      </c>
      <c r="F12" s="73">
        <f t="shared" si="0"/>
        <v>34000000</v>
      </c>
      <c r="G12" s="73">
        <f t="shared" si="0"/>
        <v>145967108</v>
      </c>
      <c r="H12" s="73">
        <f t="shared" si="0"/>
        <v>193607998</v>
      </c>
      <c r="I12" s="73">
        <f t="shared" si="0"/>
        <v>181742845</v>
      </c>
      <c r="J12" s="73">
        <f t="shared" si="0"/>
        <v>181742845</v>
      </c>
      <c r="K12" s="73">
        <f t="shared" si="0"/>
        <v>185518665</v>
      </c>
      <c r="L12" s="73">
        <f t="shared" si="0"/>
        <v>213117001</v>
      </c>
      <c r="M12" s="73">
        <f t="shared" si="0"/>
        <v>200209335</v>
      </c>
      <c r="N12" s="73">
        <f t="shared" si="0"/>
        <v>200209335</v>
      </c>
      <c r="O12" s="73">
        <f t="shared" si="0"/>
        <v>193540663</v>
      </c>
      <c r="P12" s="73">
        <f t="shared" si="0"/>
        <v>164399591</v>
      </c>
      <c r="Q12" s="73">
        <f t="shared" si="0"/>
        <v>211979949</v>
      </c>
      <c r="R12" s="73">
        <f t="shared" si="0"/>
        <v>211979949</v>
      </c>
      <c r="S12" s="73">
        <f t="shared" si="0"/>
        <v>204456238</v>
      </c>
      <c r="T12" s="73">
        <f t="shared" si="0"/>
        <v>222260604</v>
      </c>
      <c r="U12" s="73">
        <f t="shared" si="0"/>
        <v>163753906</v>
      </c>
      <c r="V12" s="73">
        <f t="shared" si="0"/>
        <v>163753906</v>
      </c>
      <c r="W12" s="73">
        <f t="shared" si="0"/>
        <v>163753906</v>
      </c>
      <c r="X12" s="73">
        <f t="shared" si="0"/>
        <v>34000000</v>
      </c>
      <c r="Y12" s="73">
        <f t="shared" si="0"/>
        <v>129753906</v>
      </c>
      <c r="Z12" s="170">
        <f>+IF(X12&lt;&gt;0,+(Y12/X12)*100,0)</f>
        <v>381.62913529411765</v>
      </c>
      <c r="AA12" s="74">
        <f>SUM(AA6:AA11)</f>
        <v>34000000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>
        <v>22506660</v>
      </c>
      <c r="H16" s="159">
        <v>22617529</v>
      </c>
      <c r="I16" s="159">
        <v>22725349</v>
      </c>
      <c r="J16" s="60">
        <v>22725349</v>
      </c>
      <c r="K16" s="159">
        <v>22837295</v>
      </c>
      <c r="L16" s="159">
        <v>22947882</v>
      </c>
      <c r="M16" s="60">
        <v>23065798</v>
      </c>
      <c r="N16" s="159">
        <v>23065798</v>
      </c>
      <c r="O16" s="159">
        <v>23185266</v>
      </c>
      <c r="P16" s="159">
        <v>23305925</v>
      </c>
      <c r="Q16" s="60">
        <v>23437811</v>
      </c>
      <c r="R16" s="159">
        <v>23437811</v>
      </c>
      <c r="S16" s="159">
        <v>23568806</v>
      </c>
      <c r="T16" s="60">
        <v>23704924</v>
      </c>
      <c r="U16" s="159">
        <v>23837412</v>
      </c>
      <c r="V16" s="159">
        <v>23837412</v>
      </c>
      <c r="W16" s="159">
        <v>23837412</v>
      </c>
      <c r="X16" s="60"/>
      <c r="Y16" s="159">
        <v>23837412</v>
      </c>
      <c r="Z16" s="141"/>
      <c r="AA16" s="225"/>
    </row>
    <row r="17" spans="1:27" ht="12.75">
      <c r="A17" s="249" t="s">
        <v>152</v>
      </c>
      <c r="B17" s="182"/>
      <c r="C17" s="155">
        <v>118087200</v>
      </c>
      <c r="D17" s="155"/>
      <c r="E17" s="59"/>
      <c r="F17" s="60"/>
      <c r="G17" s="60">
        <v>83735200</v>
      </c>
      <c r="H17" s="60">
        <v>83735200</v>
      </c>
      <c r="I17" s="60">
        <v>83735200</v>
      </c>
      <c r="J17" s="60">
        <v>83735200</v>
      </c>
      <c r="K17" s="60">
        <v>83735200</v>
      </c>
      <c r="L17" s="60">
        <v>83735200</v>
      </c>
      <c r="M17" s="60">
        <v>83735200</v>
      </c>
      <c r="N17" s="60">
        <v>83735200</v>
      </c>
      <c r="O17" s="60">
        <v>83735200</v>
      </c>
      <c r="P17" s="60">
        <v>83735200</v>
      </c>
      <c r="Q17" s="60">
        <v>83735200</v>
      </c>
      <c r="R17" s="60">
        <v>83735200</v>
      </c>
      <c r="S17" s="60">
        <v>83735200</v>
      </c>
      <c r="T17" s="60">
        <v>58570690</v>
      </c>
      <c r="U17" s="60">
        <v>83735200</v>
      </c>
      <c r="V17" s="60">
        <v>83735200</v>
      </c>
      <c r="W17" s="60">
        <v>83735200</v>
      </c>
      <c r="X17" s="60"/>
      <c r="Y17" s="60">
        <v>83735200</v>
      </c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793054824</v>
      </c>
      <c r="D19" s="155"/>
      <c r="E19" s="59"/>
      <c r="F19" s="60">
        <v>78213000</v>
      </c>
      <c r="G19" s="60">
        <v>795444835</v>
      </c>
      <c r="H19" s="60">
        <v>795510960</v>
      </c>
      <c r="I19" s="60">
        <v>802542836</v>
      </c>
      <c r="J19" s="60">
        <v>802542836</v>
      </c>
      <c r="K19" s="60">
        <v>808624022</v>
      </c>
      <c r="L19" s="60">
        <v>810321693</v>
      </c>
      <c r="M19" s="60">
        <v>814381951</v>
      </c>
      <c r="N19" s="60">
        <v>814381951</v>
      </c>
      <c r="O19" s="60">
        <v>814647013</v>
      </c>
      <c r="P19" s="60">
        <v>819726234</v>
      </c>
      <c r="Q19" s="60">
        <v>822353406</v>
      </c>
      <c r="R19" s="60">
        <v>822353406</v>
      </c>
      <c r="S19" s="60">
        <v>828200501</v>
      </c>
      <c r="T19" s="60">
        <v>829168774</v>
      </c>
      <c r="U19" s="60">
        <v>856395380</v>
      </c>
      <c r="V19" s="60">
        <v>856395380</v>
      </c>
      <c r="W19" s="60">
        <v>856395380</v>
      </c>
      <c r="X19" s="60">
        <v>78213000</v>
      </c>
      <c r="Y19" s="60">
        <v>778182380</v>
      </c>
      <c r="Z19" s="140">
        <v>994.95</v>
      </c>
      <c r="AA19" s="62">
        <v>78213000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911142024</v>
      </c>
      <c r="D24" s="168">
        <f>SUM(D15:D23)</f>
        <v>0</v>
      </c>
      <c r="E24" s="76">
        <f t="shared" si="1"/>
        <v>0</v>
      </c>
      <c r="F24" s="77">
        <f t="shared" si="1"/>
        <v>78213000</v>
      </c>
      <c r="G24" s="77">
        <f t="shared" si="1"/>
        <v>901686695</v>
      </c>
      <c r="H24" s="77">
        <f t="shared" si="1"/>
        <v>901863689</v>
      </c>
      <c r="I24" s="77">
        <f t="shared" si="1"/>
        <v>909003385</v>
      </c>
      <c r="J24" s="77">
        <f t="shared" si="1"/>
        <v>909003385</v>
      </c>
      <c r="K24" s="77">
        <f t="shared" si="1"/>
        <v>915196517</v>
      </c>
      <c r="L24" s="77">
        <f t="shared" si="1"/>
        <v>917004775</v>
      </c>
      <c r="M24" s="77">
        <f t="shared" si="1"/>
        <v>921182949</v>
      </c>
      <c r="N24" s="77">
        <f t="shared" si="1"/>
        <v>921182949</v>
      </c>
      <c r="O24" s="77">
        <f t="shared" si="1"/>
        <v>921567479</v>
      </c>
      <c r="P24" s="77">
        <f t="shared" si="1"/>
        <v>926767359</v>
      </c>
      <c r="Q24" s="77">
        <f t="shared" si="1"/>
        <v>929526417</v>
      </c>
      <c r="R24" s="77">
        <f t="shared" si="1"/>
        <v>929526417</v>
      </c>
      <c r="S24" s="77">
        <f t="shared" si="1"/>
        <v>935504507</v>
      </c>
      <c r="T24" s="77">
        <f t="shared" si="1"/>
        <v>911444388</v>
      </c>
      <c r="U24" s="77">
        <f t="shared" si="1"/>
        <v>963967992</v>
      </c>
      <c r="V24" s="77">
        <f t="shared" si="1"/>
        <v>963967992</v>
      </c>
      <c r="W24" s="77">
        <f t="shared" si="1"/>
        <v>963967992</v>
      </c>
      <c r="X24" s="77">
        <f t="shared" si="1"/>
        <v>78213000</v>
      </c>
      <c r="Y24" s="77">
        <f t="shared" si="1"/>
        <v>885754992</v>
      </c>
      <c r="Z24" s="212">
        <f>+IF(X24&lt;&gt;0,+(Y24/X24)*100,0)</f>
        <v>1132.490752176748</v>
      </c>
      <c r="AA24" s="79">
        <f>SUM(AA15:AA23)</f>
        <v>78213000</v>
      </c>
    </row>
    <row r="25" spans="1:27" ht="12.75">
      <c r="A25" s="250" t="s">
        <v>159</v>
      </c>
      <c r="B25" s="251"/>
      <c r="C25" s="168">
        <f aca="true" t="shared" si="2" ref="C25:Y25">+C12+C24</f>
        <v>1017577636</v>
      </c>
      <c r="D25" s="168">
        <f>+D12+D24</f>
        <v>0</v>
      </c>
      <c r="E25" s="72">
        <f t="shared" si="2"/>
        <v>0</v>
      </c>
      <c r="F25" s="73">
        <f t="shared" si="2"/>
        <v>112213000</v>
      </c>
      <c r="G25" s="73">
        <f t="shared" si="2"/>
        <v>1047653803</v>
      </c>
      <c r="H25" s="73">
        <f t="shared" si="2"/>
        <v>1095471687</v>
      </c>
      <c r="I25" s="73">
        <f t="shared" si="2"/>
        <v>1090746230</v>
      </c>
      <c r="J25" s="73">
        <f t="shared" si="2"/>
        <v>1090746230</v>
      </c>
      <c r="K25" s="73">
        <f t="shared" si="2"/>
        <v>1100715182</v>
      </c>
      <c r="L25" s="73">
        <f t="shared" si="2"/>
        <v>1130121776</v>
      </c>
      <c r="M25" s="73">
        <f t="shared" si="2"/>
        <v>1121392284</v>
      </c>
      <c r="N25" s="73">
        <f t="shared" si="2"/>
        <v>1121392284</v>
      </c>
      <c r="O25" s="73">
        <f t="shared" si="2"/>
        <v>1115108142</v>
      </c>
      <c r="P25" s="73">
        <f t="shared" si="2"/>
        <v>1091166950</v>
      </c>
      <c r="Q25" s="73">
        <f t="shared" si="2"/>
        <v>1141506366</v>
      </c>
      <c r="R25" s="73">
        <f t="shared" si="2"/>
        <v>1141506366</v>
      </c>
      <c r="S25" s="73">
        <f t="shared" si="2"/>
        <v>1139960745</v>
      </c>
      <c r="T25" s="73">
        <f t="shared" si="2"/>
        <v>1133704992</v>
      </c>
      <c r="U25" s="73">
        <f t="shared" si="2"/>
        <v>1127721898</v>
      </c>
      <c r="V25" s="73">
        <f t="shared" si="2"/>
        <v>1127721898</v>
      </c>
      <c r="W25" s="73">
        <f t="shared" si="2"/>
        <v>1127721898</v>
      </c>
      <c r="X25" s="73">
        <f t="shared" si="2"/>
        <v>112213000</v>
      </c>
      <c r="Y25" s="73">
        <f t="shared" si="2"/>
        <v>1015508898</v>
      </c>
      <c r="Z25" s="170">
        <f>+IF(X25&lt;&gt;0,+(Y25/X25)*100,0)</f>
        <v>904.9832889237432</v>
      </c>
      <c r="AA25" s="74">
        <f>+AA12+AA24</f>
        <v>112213000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1425253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1568314</v>
      </c>
      <c r="D31" s="155"/>
      <c r="E31" s="59"/>
      <c r="F31" s="60"/>
      <c r="G31" s="60">
        <v>1577259</v>
      </c>
      <c r="H31" s="60">
        <v>1581371</v>
      </c>
      <c r="I31" s="60">
        <v>1587946</v>
      </c>
      <c r="J31" s="60">
        <v>1587946</v>
      </c>
      <c r="K31" s="60">
        <v>1577848</v>
      </c>
      <c r="L31" s="60">
        <v>1584344</v>
      </c>
      <c r="M31" s="60">
        <v>1595744</v>
      </c>
      <c r="N31" s="60">
        <v>1595744</v>
      </c>
      <c r="O31" s="60">
        <v>1590983</v>
      </c>
      <c r="P31" s="60">
        <v>1585327</v>
      </c>
      <c r="Q31" s="60">
        <v>1638408</v>
      </c>
      <c r="R31" s="60">
        <v>1638408</v>
      </c>
      <c r="S31" s="60">
        <v>1606409</v>
      </c>
      <c r="T31" s="60">
        <v>1717314</v>
      </c>
      <c r="U31" s="60">
        <v>1594848</v>
      </c>
      <c r="V31" s="60">
        <v>1594848</v>
      </c>
      <c r="W31" s="60">
        <v>1594848</v>
      </c>
      <c r="X31" s="60"/>
      <c r="Y31" s="60">
        <v>1594848</v>
      </c>
      <c r="Z31" s="140"/>
      <c r="AA31" s="62"/>
    </row>
    <row r="32" spans="1:27" ht="12.75">
      <c r="A32" s="249" t="s">
        <v>164</v>
      </c>
      <c r="B32" s="182"/>
      <c r="C32" s="155">
        <v>45890126</v>
      </c>
      <c r="D32" s="155"/>
      <c r="E32" s="59"/>
      <c r="F32" s="60">
        <v>4000000</v>
      </c>
      <c r="G32" s="60">
        <v>36812673</v>
      </c>
      <c r="H32" s="60">
        <v>36828165</v>
      </c>
      <c r="I32" s="60">
        <v>38257181</v>
      </c>
      <c r="J32" s="60">
        <v>38257181</v>
      </c>
      <c r="K32" s="60">
        <v>39467940</v>
      </c>
      <c r="L32" s="60">
        <v>41503192</v>
      </c>
      <c r="M32" s="60">
        <v>33859165</v>
      </c>
      <c r="N32" s="60">
        <v>33859165</v>
      </c>
      <c r="O32" s="60">
        <v>33651718</v>
      </c>
      <c r="P32" s="60">
        <v>14645295</v>
      </c>
      <c r="Q32" s="60">
        <v>14555442</v>
      </c>
      <c r="R32" s="60">
        <v>14555442</v>
      </c>
      <c r="S32" s="60">
        <v>14422760</v>
      </c>
      <c r="T32" s="60">
        <v>13885253</v>
      </c>
      <c r="U32" s="60">
        <v>12245449</v>
      </c>
      <c r="V32" s="60">
        <v>12245449</v>
      </c>
      <c r="W32" s="60">
        <v>12245449</v>
      </c>
      <c r="X32" s="60">
        <v>4000000</v>
      </c>
      <c r="Y32" s="60">
        <v>8245449</v>
      </c>
      <c r="Z32" s="140">
        <v>206.14</v>
      </c>
      <c r="AA32" s="62">
        <v>4000000</v>
      </c>
    </row>
    <row r="33" spans="1:27" ht="12.75">
      <c r="A33" s="249" t="s">
        <v>165</v>
      </c>
      <c r="B33" s="182"/>
      <c r="C33" s="155">
        <v>204668</v>
      </c>
      <c r="D33" s="155"/>
      <c r="E33" s="59"/>
      <c r="F33" s="60"/>
      <c r="G33" s="60">
        <v>33059124</v>
      </c>
      <c r="H33" s="60">
        <v>33021870</v>
      </c>
      <c r="I33" s="60">
        <v>32995260</v>
      </c>
      <c r="J33" s="60">
        <v>32995260</v>
      </c>
      <c r="K33" s="60">
        <v>32960594</v>
      </c>
      <c r="L33" s="60">
        <v>32859137</v>
      </c>
      <c r="M33" s="60">
        <v>32821503</v>
      </c>
      <c r="N33" s="60">
        <v>32821503</v>
      </c>
      <c r="O33" s="60">
        <v>32764034</v>
      </c>
      <c r="P33" s="60">
        <v>32704869</v>
      </c>
      <c r="Q33" s="60">
        <v>32639280</v>
      </c>
      <c r="R33" s="60">
        <v>32639280</v>
      </c>
      <c r="S33" s="60">
        <v>32382908</v>
      </c>
      <c r="T33" s="60">
        <v>32371508</v>
      </c>
      <c r="U33" s="60">
        <v>32335938</v>
      </c>
      <c r="V33" s="60">
        <v>32335938</v>
      </c>
      <c r="W33" s="60">
        <v>32335938</v>
      </c>
      <c r="X33" s="60"/>
      <c r="Y33" s="60">
        <v>32335938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49088361</v>
      </c>
      <c r="D34" s="168">
        <f>SUM(D29:D33)</f>
        <v>0</v>
      </c>
      <c r="E34" s="72">
        <f t="shared" si="3"/>
        <v>0</v>
      </c>
      <c r="F34" s="73">
        <f t="shared" si="3"/>
        <v>4000000</v>
      </c>
      <c r="G34" s="73">
        <f t="shared" si="3"/>
        <v>71449056</v>
      </c>
      <c r="H34" s="73">
        <f t="shared" si="3"/>
        <v>71431406</v>
      </c>
      <c r="I34" s="73">
        <f t="shared" si="3"/>
        <v>72840387</v>
      </c>
      <c r="J34" s="73">
        <f t="shared" si="3"/>
        <v>72840387</v>
      </c>
      <c r="K34" s="73">
        <f t="shared" si="3"/>
        <v>74006382</v>
      </c>
      <c r="L34" s="73">
        <f t="shared" si="3"/>
        <v>75946673</v>
      </c>
      <c r="M34" s="73">
        <f t="shared" si="3"/>
        <v>68276412</v>
      </c>
      <c r="N34" s="73">
        <f t="shared" si="3"/>
        <v>68276412</v>
      </c>
      <c r="O34" s="73">
        <f t="shared" si="3"/>
        <v>68006735</v>
      </c>
      <c r="P34" s="73">
        <f t="shared" si="3"/>
        <v>48935491</v>
      </c>
      <c r="Q34" s="73">
        <f t="shared" si="3"/>
        <v>48833130</v>
      </c>
      <c r="R34" s="73">
        <f t="shared" si="3"/>
        <v>48833130</v>
      </c>
      <c r="S34" s="73">
        <f t="shared" si="3"/>
        <v>48412077</v>
      </c>
      <c r="T34" s="73">
        <f t="shared" si="3"/>
        <v>47974075</v>
      </c>
      <c r="U34" s="73">
        <f t="shared" si="3"/>
        <v>46176235</v>
      </c>
      <c r="V34" s="73">
        <f t="shared" si="3"/>
        <v>46176235</v>
      </c>
      <c r="W34" s="73">
        <f t="shared" si="3"/>
        <v>46176235</v>
      </c>
      <c r="X34" s="73">
        <f t="shared" si="3"/>
        <v>4000000</v>
      </c>
      <c r="Y34" s="73">
        <f t="shared" si="3"/>
        <v>42176235</v>
      </c>
      <c r="Z34" s="170">
        <f>+IF(X34&lt;&gt;0,+(Y34/X34)*100,0)</f>
        <v>1054.405875</v>
      </c>
      <c r="AA34" s="74">
        <f>SUM(AA29:AA33)</f>
        <v>4000000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3589907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>
        <v>5169162</v>
      </c>
      <c r="T37" s="60">
        <v>5169161</v>
      </c>
      <c r="U37" s="60">
        <v>5169162</v>
      </c>
      <c r="V37" s="60">
        <v>5169162</v>
      </c>
      <c r="W37" s="60">
        <v>5169162</v>
      </c>
      <c r="X37" s="60"/>
      <c r="Y37" s="60">
        <v>5169162</v>
      </c>
      <c r="Z37" s="140"/>
      <c r="AA37" s="62"/>
    </row>
    <row r="38" spans="1:27" ht="12.75">
      <c r="A38" s="249" t="s">
        <v>165</v>
      </c>
      <c r="B38" s="182"/>
      <c r="C38" s="155">
        <v>26618410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30208317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5169162</v>
      </c>
      <c r="T39" s="77">
        <f t="shared" si="4"/>
        <v>5169161</v>
      </c>
      <c r="U39" s="77">
        <f t="shared" si="4"/>
        <v>5169162</v>
      </c>
      <c r="V39" s="77">
        <f t="shared" si="4"/>
        <v>5169162</v>
      </c>
      <c r="W39" s="77">
        <f t="shared" si="4"/>
        <v>5169162</v>
      </c>
      <c r="X39" s="77">
        <f t="shared" si="4"/>
        <v>0</v>
      </c>
      <c r="Y39" s="77">
        <f t="shared" si="4"/>
        <v>5169162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79296678</v>
      </c>
      <c r="D40" s="168">
        <f>+D34+D39</f>
        <v>0</v>
      </c>
      <c r="E40" s="72">
        <f t="shared" si="5"/>
        <v>0</v>
      </c>
      <c r="F40" s="73">
        <f t="shared" si="5"/>
        <v>4000000</v>
      </c>
      <c r="G40" s="73">
        <f t="shared" si="5"/>
        <v>71449056</v>
      </c>
      <c r="H40" s="73">
        <f t="shared" si="5"/>
        <v>71431406</v>
      </c>
      <c r="I40" s="73">
        <f t="shared" si="5"/>
        <v>72840387</v>
      </c>
      <c r="J40" s="73">
        <f t="shared" si="5"/>
        <v>72840387</v>
      </c>
      <c r="K40" s="73">
        <f t="shared" si="5"/>
        <v>74006382</v>
      </c>
      <c r="L40" s="73">
        <f t="shared" si="5"/>
        <v>75946673</v>
      </c>
      <c r="M40" s="73">
        <f t="shared" si="5"/>
        <v>68276412</v>
      </c>
      <c r="N40" s="73">
        <f t="shared" si="5"/>
        <v>68276412</v>
      </c>
      <c r="O40" s="73">
        <f t="shared" si="5"/>
        <v>68006735</v>
      </c>
      <c r="P40" s="73">
        <f t="shared" si="5"/>
        <v>48935491</v>
      </c>
      <c r="Q40" s="73">
        <f t="shared" si="5"/>
        <v>48833130</v>
      </c>
      <c r="R40" s="73">
        <f t="shared" si="5"/>
        <v>48833130</v>
      </c>
      <c r="S40" s="73">
        <f t="shared" si="5"/>
        <v>53581239</v>
      </c>
      <c r="T40" s="73">
        <f t="shared" si="5"/>
        <v>53143236</v>
      </c>
      <c r="U40" s="73">
        <f t="shared" si="5"/>
        <v>51345397</v>
      </c>
      <c r="V40" s="73">
        <f t="shared" si="5"/>
        <v>51345397</v>
      </c>
      <c r="W40" s="73">
        <f t="shared" si="5"/>
        <v>51345397</v>
      </c>
      <c r="X40" s="73">
        <f t="shared" si="5"/>
        <v>4000000</v>
      </c>
      <c r="Y40" s="73">
        <f t="shared" si="5"/>
        <v>47345397</v>
      </c>
      <c r="Z40" s="170">
        <f>+IF(X40&lt;&gt;0,+(Y40/X40)*100,0)</f>
        <v>1183.634925</v>
      </c>
      <c r="AA40" s="74">
        <f>+AA34+AA39</f>
        <v>4000000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938280958</v>
      </c>
      <c r="D42" s="257">
        <f>+D25-D40</f>
        <v>0</v>
      </c>
      <c r="E42" s="258">
        <f t="shared" si="6"/>
        <v>0</v>
      </c>
      <c r="F42" s="259">
        <f t="shared" si="6"/>
        <v>108213000</v>
      </c>
      <c r="G42" s="259">
        <f t="shared" si="6"/>
        <v>976204747</v>
      </c>
      <c r="H42" s="259">
        <f t="shared" si="6"/>
        <v>1024040281</v>
      </c>
      <c r="I42" s="259">
        <f t="shared" si="6"/>
        <v>1017905843</v>
      </c>
      <c r="J42" s="259">
        <f t="shared" si="6"/>
        <v>1017905843</v>
      </c>
      <c r="K42" s="259">
        <f t="shared" si="6"/>
        <v>1026708800</v>
      </c>
      <c r="L42" s="259">
        <f t="shared" si="6"/>
        <v>1054175103</v>
      </c>
      <c r="M42" s="259">
        <f t="shared" si="6"/>
        <v>1053115872</v>
      </c>
      <c r="N42" s="259">
        <f t="shared" si="6"/>
        <v>1053115872</v>
      </c>
      <c r="O42" s="259">
        <f t="shared" si="6"/>
        <v>1047101407</v>
      </c>
      <c r="P42" s="259">
        <f t="shared" si="6"/>
        <v>1042231459</v>
      </c>
      <c r="Q42" s="259">
        <f t="shared" si="6"/>
        <v>1092673236</v>
      </c>
      <c r="R42" s="259">
        <f t="shared" si="6"/>
        <v>1092673236</v>
      </c>
      <c r="S42" s="259">
        <f t="shared" si="6"/>
        <v>1086379506</v>
      </c>
      <c r="T42" s="259">
        <f t="shared" si="6"/>
        <v>1080561756</v>
      </c>
      <c r="U42" s="259">
        <f t="shared" si="6"/>
        <v>1076376501</v>
      </c>
      <c r="V42" s="259">
        <f t="shared" si="6"/>
        <v>1076376501</v>
      </c>
      <c r="W42" s="259">
        <f t="shared" si="6"/>
        <v>1076376501</v>
      </c>
      <c r="X42" s="259">
        <f t="shared" si="6"/>
        <v>108213000</v>
      </c>
      <c r="Y42" s="259">
        <f t="shared" si="6"/>
        <v>968163501</v>
      </c>
      <c r="Z42" s="260">
        <f>+IF(X42&lt;&gt;0,+(Y42/X42)*100,0)</f>
        <v>894.683172077292</v>
      </c>
      <c r="AA42" s="261">
        <f>+AA25-AA40</f>
        <v>108213000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938280958</v>
      </c>
      <c r="D45" s="155"/>
      <c r="E45" s="59"/>
      <c r="F45" s="60">
        <v>108213000</v>
      </c>
      <c r="G45" s="60">
        <v>952260235</v>
      </c>
      <c r="H45" s="60">
        <v>1000095769</v>
      </c>
      <c r="I45" s="60">
        <v>993961331</v>
      </c>
      <c r="J45" s="60">
        <v>993961331</v>
      </c>
      <c r="K45" s="60">
        <v>1002764288</v>
      </c>
      <c r="L45" s="60">
        <v>1030230591</v>
      </c>
      <c r="M45" s="60">
        <v>1029171360</v>
      </c>
      <c r="N45" s="60">
        <v>1029171360</v>
      </c>
      <c r="O45" s="60">
        <v>1023156895</v>
      </c>
      <c r="P45" s="60">
        <v>1018286947</v>
      </c>
      <c r="Q45" s="60">
        <v>1068728725</v>
      </c>
      <c r="R45" s="60">
        <v>1068728725</v>
      </c>
      <c r="S45" s="60">
        <v>1062434994</v>
      </c>
      <c r="T45" s="60">
        <v>1056617244</v>
      </c>
      <c r="U45" s="60">
        <v>938084226</v>
      </c>
      <c r="V45" s="60">
        <v>938084226</v>
      </c>
      <c r="W45" s="60">
        <v>938084226</v>
      </c>
      <c r="X45" s="60">
        <v>108213000</v>
      </c>
      <c r="Y45" s="60">
        <v>829871226</v>
      </c>
      <c r="Z45" s="139">
        <v>766.89</v>
      </c>
      <c r="AA45" s="62">
        <v>108213000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>
        <v>23944512</v>
      </c>
      <c r="H46" s="60">
        <v>23944512</v>
      </c>
      <c r="I46" s="60">
        <v>23944512</v>
      </c>
      <c r="J46" s="60">
        <v>23944512</v>
      </c>
      <c r="K46" s="60">
        <v>23944512</v>
      </c>
      <c r="L46" s="60">
        <v>23944512</v>
      </c>
      <c r="M46" s="60">
        <v>23944512</v>
      </c>
      <c r="N46" s="60">
        <v>23944512</v>
      </c>
      <c r="O46" s="60">
        <v>23944512</v>
      </c>
      <c r="P46" s="60">
        <v>23944512</v>
      </c>
      <c r="Q46" s="60">
        <v>23944511</v>
      </c>
      <c r="R46" s="60">
        <v>23944511</v>
      </c>
      <c r="S46" s="60">
        <v>23944512</v>
      </c>
      <c r="T46" s="60">
        <v>23944512</v>
      </c>
      <c r="U46" s="60">
        <v>138292275</v>
      </c>
      <c r="V46" s="60">
        <v>138292275</v>
      </c>
      <c r="W46" s="60">
        <v>138292275</v>
      </c>
      <c r="X46" s="60"/>
      <c r="Y46" s="60">
        <v>138292275</v>
      </c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938280958</v>
      </c>
      <c r="D48" s="217">
        <f>SUM(D45:D47)</f>
        <v>0</v>
      </c>
      <c r="E48" s="264">
        <f t="shared" si="7"/>
        <v>0</v>
      </c>
      <c r="F48" s="219">
        <f t="shared" si="7"/>
        <v>108213000</v>
      </c>
      <c r="G48" s="219">
        <f t="shared" si="7"/>
        <v>976204747</v>
      </c>
      <c r="H48" s="219">
        <f t="shared" si="7"/>
        <v>1024040281</v>
      </c>
      <c r="I48" s="219">
        <f t="shared" si="7"/>
        <v>1017905843</v>
      </c>
      <c r="J48" s="219">
        <f t="shared" si="7"/>
        <v>1017905843</v>
      </c>
      <c r="K48" s="219">
        <f t="shared" si="7"/>
        <v>1026708800</v>
      </c>
      <c r="L48" s="219">
        <f t="shared" si="7"/>
        <v>1054175103</v>
      </c>
      <c r="M48" s="219">
        <f t="shared" si="7"/>
        <v>1053115872</v>
      </c>
      <c r="N48" s="219">
        <f t="shared" si="7"/>
        <v>1053115872</v>
      </c>
      <c r="O48" s="219">
        <f t="shared" si="7"/>
        <v>1047101407</v>
      </c>
      <c r="P48" s="219">
        <f t="shared" si="7"/>
        <v>1042231459</v>
      </c>
      <c r="Q48" s="219">
        <f t="shared" si="7"/>
        <v>1092673236</v>
      </c>
      <c r="R48" s="219">
        <f t="shared" si="7"/>
        <v>1092673236</v>
      </c>
      <c r="S48" s="219">
        <f t="shared" si="7"/>
        <v>1086379506</v>
      </c>
      <c r="T48" s="219">
        <f t="shared" si="7"/>
        <v>1080561756</v>
      </c>
      <c r="U48" s="219">
        <f t="shared" si="7"/>
        <v>1076376501</v>
      </c>
      <c r="V48" s="219">
        <f t="shared" si="7"/>
        <v>1076376501</v>
      </c>
      <c r="W48" s="219">
        <f t="shared" si="7"/>
        <v>1076376501</v>
      </c>
      <c r="X48" s="219">
        <f t="shared" si="7"/>
        <v>108213000</v>
      </c>
      <c r="Y48" s="219">
        <f t="shared" si="7"/>
        <v>968163501</v>
      </c>
      <c r="Z48" s="265">
        <f>+IF(X48&lt;&gt;0,+(Y48/X48)*100,0)</f>
        <v>894.683172077292</v>
      </c>
      <c r="AA48" s="232">
        <f>SUM(AA45:AA47)</f>
        <v>108213000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25771581</v>
      </c>
      <c r="D6" s="155"/>
      <c r="E6" s="59">
        <v>26766360</v>
      </c>
      <c r="F6" s="60">
        <v>26766353</v>
      </c>
      <c r="G6" s="60">
        <v>2452086</v>
      </c>
      <c r="H6" s="60">
        <v>2403441</v>
      </c>
      <c r="I6" s="60">
        <v>2504931</v>
      </c>
      <c r="J6" s="60">
        <v>7360458</v>
      </c>
      <c r="K6" s="60">
        <v>2456679</v>
      </c>
      <c r="L6" s="60">
        <v>2433822</v>
      </c>
      <c r="M6" s="60">
        <v>2434616</v>
      </c>
      <c r="N6" s="60">
        <v>7325117</v>
      </c>
      <c r="O6" s="60">
        <v>4509403</v>
      </c>
      <c r="P6" s="60">
        <v>2324214</v>
      </c>
      <c r="Q6" s="60">
        <v>2323316</v>
      </c>
      <c r="R6" s="60">
        <v>9156933</v>
      </c>
      <c r="S6" s="60">
        <v>1245826</v>
      </c>
      <c r="T6" s="60">
        <v>1606834</v>
      </c>
      <c r="U6" s="60">
        <v>2307351</v>
      </c>
      <c r="V6" s="60">
        <v>5160011</v>
      </c>
      <c r="W6" s="60">
        <v>29002519</v>
      </c>
      <c r="X6" s="60">
        <v>26766353</v>
      </c>
      <c r="Y6" s="60">
        <v>2236166</v>
      </c>
      <c r="Z6" s="140">
        <v>8.35</v>
      </c>
      <c r="AA6" s="62">
        <v>26766353</v>
      </c>
    </row>
    <row r="7" spans="1:27" ht="12.75">
      <c r="A7" s="249" t="s">
        <v>32</v>
      </c>
      <c r="B7" s="182"/>
      <c r="C7" s="155">
        <v>40764929</v>
      </c>
      <c r="D7" s="155"/>
      <c r="E7" s="59">
        <v>56599008</v>
      </c>
      <c r="F7" s="60">
        <v>50537412</v>
      </c>
      <c r="G7" s="60">
        <v>4229016</v>
      </c>
      <c r="H7" s="60">
        <v>3745816</v>
      </c>
      <c r="I7" s="60">
        <v>4081607</v>
      </c>
      <c r="J7" s="60">
        <v>12056439</v>
      </c>
      <c r="K7" s="60">
        <v>4156629</v>
      </c>
      <c r="L7" s="60">
        <v>3874214</v>
      </c>
      <c r="M7" s="60">
        <v>5523373</v>
      </c>
      <c r="N7" s="60">
        <v>13554216</v>
      </c>
      <c r="O7" s="60">
        <v>3520380</v>
      </c>
      <c r="P7" s="60">
        <v>3899912</v>
      </c>
      <c r="Q7" s="60">
        <v>4600757</v>
      </c>
      <c r="R7" s="60">
        <v>12021049</v>
      </c>
      <c r="S7" s="60">
        <v>5301415</v>
      </c>
      <c r="T7" s="60">
        <v>4749026</v>
      </c>
      <c r="U7" s="60">
        <v>4163733</v>
      </c>
      <c r="V7" s="60">
        <v>14214174</v>
      </c>
      <c r="W7" s="60">
        <v>51845878</v>
      </c>
      <c r="X7" s="60">
        <v>50537412</v>
      </c>
      <c r="Y7" s="60">
        <v>1308466</v>
      </c>
      <c r="Z7" s="140">
        <v>2.59</v>
      </c>
      <c r="AA7" s="62">
        <v>50537412</v>
      </c>
    </row>
    <row r="8" spans="1:27" ht="12.75">
      <c r="A8" s="249" t="s">
        <v>178</v>
      </c>
      <c r="B8" s="182"/>
      <c r="C8" s="155">
        <v>11628677</v>
      </c>
      <c r="D8" s="155"/>
      <c r="E8" s="59">
        <v>14403768</v>
      </c>
      <c r="F8" s="60">
        <v>23898154</v>
      </c>
      <c r="G8" s="60">
        <v>1516773</v>
      </c>
      <c r="H8" s="60">
        <v>1891065</v>
      </c>
      <c r="I8" s="60">
        <v>1390174</v>
      </c>
      <c r="J8" s="60">
        <v>4798012</v>
      </c>
      <c r="K8" s="60">
        <v>1219147</v>
      </c>
      <c r="L8" s="60">
        <v>1411984</v>
      </c>
      <c r="M8" s="60">
        <v>2377372</v>
      </c>
      <c r="N8" s="60">
        <v>5008503</v>
      </c>
      <c r="O8" s="60">
        <v>-81673</v>
      </c>
      <c r="P8" s="60">
        <v>2129105</v>
      </c>
      <c r="Q8" s="60">
        <v>1203671</v>
      </c>
      <c r="R8" s="60">
        <v>3251103</v>
      </c>
      <c r="S8" s="60">
        <v>3049373</v>
      </c>
      <c r="T8" s="60">
        <v>1207266</v>
      </c>
      <c r="U8" s="60">
        <v>1501404</v>
      </c>
      <c r="V8" s="60">
        <v>5758043</v>
      </c>
      <c r="W8" s="60">
        <v>18815661</v>
      </c>
      <c r="X8" s="60">
        <v>23898154</v>
      </c>
      <c r="Y8" s="60">
        <v>-5082493</v>
      </c>
      <c r="Z8" s="140">
        <v>-21.27</v>
      </c>
      <c r="AA8" s="62">
        <v>23898154</v>
      </c>
    </row>
    <row r="9" spans="1:27" ht="12.75">
      <c r="A9" s="249" t="s">
        <v>179</v>
      </c>
      <c r="B9" s="182"/>
      <c r="C9" s="155">
        <v>94712291</v>
      </c>
      <c r="D9" s="155"/>
      <c r="E9" s="59">
        <v>122307500</v>
      </c>
      <c r="F9" s="60">
        <v>122308000</v>
      </c>
      <c r="G9" s="60">
        <v>50324000</v>
      </c>
      <c r="H9" s="60">
        <v>2138000</v>
      </c>
      <c r="I9" s="60">
        <v>463000</v>
      </c>
      <c r="J9" s="60">
        <v>52925000</v>
      </c>
      <c r="K9" s="60"/>
      <c r="L9" s="60">
        <v>31240000</v>
      </c>
      <c r="M9" s="60"/>
      <c r="N9" s="60">
        <v>31240000</v>
      </c>
      <c r="O9" s="60"/>
      <c r="P9" s="60"/>
      <c r="Q9" s="60">
        <v>25689000</v>
      </c>
      <c r="R9" s="60">
        <v>25689000</v>
      </c>
      <c r="S9" s="60"/>
      <c r="T9" s="60"/>
      <c r="U9" s="60"/>
      <c r="V9" s="60"/>
      <c r="W9" s="60">
        <v>109854000</v>
      </c>
      <c r="X9" s="60">
        <v>122308000</v>
      </c>
      <c r="Y9" s="60">
        <v>-12454000</v>
      </c>
      <c r="Z9" s="140">
        <v>-10.18</v>
      </c>
      <c r="AA9" s="62">
        <v>122308000</v>
      </c>
    </row>
    <row r="10" spans="1:27" ht="12.75">
      <c r="A10" s="249" t="s">
        <v>180</v>
      </c>
      <c r="B10" s="182"/>
      <c r="C10" s="155">
        <v>31583815</v>
      </c>
      <c r="D10" s="155"/>
      <c r="E10" s="59">
        <v>32405000</v>
      </c>
      <c r="F10" s="60">
        <v>55416882</v>
      </c>
      <c r="G10" s="60">
        <v>12763000</v>
      </c>
      <c r="H10" s="60"/>
      <c r="I10" s="60"/>
      <c r="J10" s="60">
        <v>12763000</v>
      </c>
      <c r="K10" s="60">
        <v>10563000</v>
      </c>
      <c r="L10" s="60"/>
      <c r="M10" s="60"/>
      <c r="N10" s="60">
        <v>10563000</v>
      </c>
      <c r="O10" s="60"/>
      <c r="P10" s="60"/>
      <c r="Q10" s="60">
        <v>29279000</v>
      </c>
      <c r="R10" s="60">
        <v>29279000</v>
      </c>
      <c r="S10" s="60"/>
      <c r="T10" s="60"/>
      <c r="U10" s="60"/>
      <c r="V10" s="60"/>
      <c r="W10" s="60">
        <v>52605000</v>
      </c>
      <c r="X10" s="60">
        <v>55416882</v>
      </c>
      <c r="Y10" s="60">
        <v>-2811882</v>
      </c>
      <c r="Z10" s="140">
        <v>-5.07</v>
      </c>
      <c r="AA10" s="62">
        <v>55416882</v>
      </c>
    </row>
    <row r="11" spans="1:27" ht="12.75">
      <c r="A11" s="249" t="s">
        <v>181</v>
      </c>
      <c r="B11" s="182"/>
      <c r="C11" s="155">
        <v>4979204</v>
      </c>
      <c r="D11" s="155"/>
      <c r="E11" s="59">
        <v>6633612</v>
      </c>
      <c r="F11" s="60">
        <v>4692132</v>
      </c>
      <c r="G11" s="60">
        <v>106813</v>
      </c>
      <c r="H11" s="60">
        <v>361853</v>
      </c>
      <c r="I11" s="60">
        <v>370344</v>
      </c>
      <c r="J11" s="60">
        <v>839010</v>
      </c>
      <c r="K11" s="60">
        <v>401922</v>
      </c>
      <c r="L11" s="60">
        <v>396600</v>
      </c>
      <c r="M11" s="60">
        <v>413740</v>
      </c>
      <c r="N11" s="60">
        <v>1212262</v>
      </c>
      <c r="O11" s="60">
        <v>331080</v>
      </c>
      <c r="P11" s="60">
        <v>447636</v>
      </c>
      <c r="Q11" s="60">
        <v>465706</v>
      </c>
      <c r="R11" s="60">
        <v>1244422</v>
      </c>
      <c r="S11" s="60">
        <v>162546</v>
      </c>
      <c r="T11" s="60">
        <v>230386</v>
      </c>
      <c r="U11" s="60">
        <v>453693</v>
      </c>
      <c r="V11" s="60">
        <v>846625</v>
      </c>
      <c r="W11" s="60">
        <v>4142319</v>
      </c>
      <c r="X11" s="60">
        <v>4692132</v>
      </c>
      <c r="Y11" s="60">
        <v>-549813</v>
      </c>
      <c r="Z11" s="140">
        <v>-11.72</v>
      </c>
      <c r="AA11" s="62">
        <v>4692132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-128757199</v>
      </c>
      <c r="D14" s="155"/>
      <c r="E14" s="59">
        <v>-184548240</v>
      </c>
      <c r="F14" s="60">
        <v>-253673550</v>
      </c>
      <c r="G14" s="60">
        <v>-6771937</v>
      </c>
      <c r="H14" s="60">
        <v>-11603591</v>
      </c>
      <c r="I14" s="60">
        <v>-13788534</v>
      </c>
      <c r="J14" s="60">
        <v>-32164062</v>
      </c>
      <c r="K14" s="60">
        <v>-9768128</v>
      </c>
      <c r="L14" s="60">
        <v>-12079432</v>
      </c>
      <c r="M14" s="60">
        <v>-10734779</v>
      </c>
      <c r="N14" s="60">
        <v>-32582339</v>
      </c>
      <c r="O14" s="60">
        <v>-14110889</v>
      </c>
      <c r="P14" s="60">
        <v>-13456830</v>
      </c>
      <c r="Q14" s="60">
        <v>-12939104</v>
      </c>
      <c r="R14" s="60">
        <v>-40506823</v>
      </c>
      <c r="S14" s="60">
        <v>-11723515</v>
      </c>
      <c r="T14" s="60">
        <v>-12006109</v>
      </c>
      <c r="U14" s="60">
        <v>-22401501</v>
      </c>
      <c r="V14" s="60">
        <v>-46131125</v>
      </c>
      <c r="W14" s="60">
        <v>-151384349</v>
      </c>
      <c r="X14" s="60">
        <v>-253673550</v>
      </c>
      <c r="Y14" s="60">
        <v>102289201</v>
      </c>
      <c r="Z14" s="140">
        <v>-40.32</v>
      </c>
      <c r="AA14" s="62">
        <v>-253673550</v>
      </c>
    </row>
    <row r="15" spans="1:27" ht="12.75">
      <c r="A15" s="249" t="s">
        <v>40</v>
      </c>
      <c r="B15" s="182"/>
      <c r="C15" s="155">
        <v>-1785276</v>
      </c>
      <c r="D15" s="155"/>
      <c r="E15" s="59"/>
      <c r="F15" s="60">
        <v>-752811</v>
      </c>
      <c r="G15" s="60"/>
      <c r="H15" s="60"/>
      <c r="I15" s="60">
        <v>-31068</v>
      </c>
      <c r="J15" s="60">
        <v>-31068</v>
      </c>
      <c r="K15" s="60">
        <v>-29387</v>
      </c>
      <c r="L15" s="60">
        <v>-33647</v>
      </c>
      <c r="M15" s="60">
        <v>-31771</v>
      </c>
      <c r="N15" s="60">
        <v>-94805</v>
      </c>
      <c r="O15" s="60">
        <v>-32875</v>
      </c>
      <c r="P15" s="60">
        <v>-64284</v>
      </c>
      <c r="Q15" s="60">
        <v>-30062</v>
      </c>
      <c r="R15" s="60">
        <v>-127221</v>
      </c>
      <c r="S15" s="60">
        <v>-31677</v>
      </c>
      <c r="T15" s="60">
        <v>-136363</v>
      </c>
      <c r="U15" s="60">
        <v>-30091</v>
      </c>
      <c r="V15" s="60">
        <v>-198131</v>
      </c>
      <c r="W15" s="60">
        <v>-451225</v>
      </c>
      <c r="X15" s="60">
        <v>-752811</v>
      </c>
      <c r="Y15" s="60">
        <v>301586</v>
      </c>
      <c r="Z15" s="140">
        <v>-40.06</v>
      </c>
      <c r="AA15" s="62">
        <v>-752811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78898022</v>
      </c>
      <c r="D17" s="168">
        <f t="shared" si="0"/>
        <v>0</v>
      </c>
      <c r="E17" s="72">
        <f t="shared" si="0"/>
        <v>74567008</v>
      </c>
      <c r="F17" s="73">
        <f t="shared" si="0"/>
        <v>29192572</v>
      </c>
      <c r="G17" s="73">
        <f t="shared" si="0"/>
        <v>64619751</v>
      </c>
      <c r="H17" s="73">
        <f t="shared" si="0"/>
        <v>-1063416</v>
      </c>
      <c r="I17" s="73">
        <f t="shared" si="0"/>
        <v>-5009546</v>
      </c>
      <c r="J17" s="73">
        <f t="shared" si="0"/>
        <v>58546789</v>
      </c>
      <c r="K17" s="73">
        <f t="shared" si="0"/>
        <v>8999862</v>
      </c>
      <c r="L17" s="73">
        <f t="shared" si="0"/>
        <v>27243541</v>
      </c>
      <c r="M17" s="73">
        <f t="shared" si="0"/>
        <v>-17449</v>
      </c>
      <c r="N17" s="73">
        <f t="shared" si="0"/>
        <v>36225954</v>
      </c>
      <c r="O17" s="73">
        <f t="shared" si="0"/>
        <v>-5864574</v>
      </c>
      <c r="P17" s="73">
        <f t="shared" si="0"/>
        <v>-4720247</v>
      </c>
      <c r="Q17" s="73">
        <f t="shared" si="0"/>
        <v>50592284</v>
      </c>
      <c r="R17" s="73">
        <f t="shared" si="0"/>
        <v>40007463</v>
      </c>
      <c r="S17" s="73">
        <f t="shared" si="0"/>
        <v>-1996032</v>
      </c>
      <c r="T17" s="73">
        <f t="shared" si="0"/>
        <v>-4348960</v>
      </c>
      <c r="U17" s="73">
        <f t="shared" si="0"/>
        <v>-14005411</v>
      </c>
      <c r="V17" s="73">
        <f t="shared" si="0"/>
        <v>-20350403</v>
      </c>
      <c r="W17" s="73">
        <f t="shared" si="0"/>
        <v>114429803</v>
      </c>
      <c r="X17" s="73">
        <f t="shared" si="0"/>
        <v>29192572</v>
      </c>
      <c r="Y17" s="73">
        <f t="shared" si="0"/>
        <v>85237231</v>
      </c>
      <c r="Z17" s="170">
        <f>+IF(X17&lt;&gt;0,+(Y17/X17)*100,0)</f>
        <v>291.9826009164249</v>
      </c>
      <c r="AA17" s="74">
        <f>SUM(AA6:AA16)</f>
        <v>29192572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1305664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-46508203</v>
      </c>
      <c r="D26" s="155"/>
      <c r="E26" s="59">
        <v>-70815216</v>
      </c>
      <c r="F26" s="60">
        <v>-20000000</v>
      </c>
      <c r="G26" s="60">
        <v>-2471733</v>
      </c>
      <c r="H26" s="60"/>
      <c r="I26" s="60"/>
      <c r="J26" s="60">
        <v>-2471733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-2471733</v>
      </c>
      <c r="X26" s="60">
        <v>-20000000</v>
      </c>
      <c r="Y26" s="60">
        <v>17528267</v>
      </c>
      <c r="Z26" s="140">
        <v>-87.64</v>
      </c>
      <c r="AA26" s="62">
        <v>-20000000</v>
      </c>
    </row>
    <row r="27" spans="1:27" ht="12.75">
      <c r="A27" s="250" t="s">
        <v>192</v>
      </c>
      <c r="B27" s="251"/>
      <c r="C27" s="168">
        <f aca="true" t="shared" si="1" ref="C27:Y27">SUM(C21:C26)</f>
        <v>-45202539</v>
      </c>
      <c r="D27" s="168">
        <f>SUM(D21:D26)</f>
        <v>0</v>
      </c>
      <c r="E27" s="72">
        <f t="shared" si="1"/>
        <v>-70815216</v>
      </c>
      <c r="F27" s="73">
        <f t="shared" si="1"/>
        <v>-20000000</v>
      </c>
      <c r="G27" s="73">
        <f t="shared" si="1"/>
        <v>-2471733</v>
      </c>
      <c r="H27" s="73">
        <f t="shared" si="1"/>
        <v>0</v>
      </c>
      <c r="I27" s="73">
        <f t="shared" si="1"/>
        <v>0</v>
      </c>
      <c r="J27" s="73">
        <f t="shared" si="1"/>
        <v>-2471733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-2471733</v>
      </c>
      <c r="X27" s="73">
        <f t="shared" si="1"/>
        <v>-20000000</v>
      </c>
      <c r="Y27" s="73">
        <f t="shared" si="1"/>
        <v>17528267</v>
      </c>
      <c r="Z27" s="170">
        <f>+IF(X27&lt;&gt;0,+(Y27/X27)*100,0)</f>
        <v>-87.641335</v>
      </c>
      <c r="AA27" s="74">
        <f>SUM(AA21:AA26)</f>
        <v>-20000000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-1573670</v>
      </c>
      <c r="D35" s="155"/>
      <c r="E35" s="59"/>
      <c r="F35" s="60">
        <v>-2009001</v>
      </c>
      <c r="G35" s="60"/>
      <c r="H35" s="60"/>
      <c r="I35" s="60">
        <v>-100624</v>
      </c>
      <c r="J35" s="60">
        <v>-100624</v>
      </c>
      <c r="K35" s="60">
        <v>-102305</v>
      </c>
      <c r="L35" s="60">
        <v>-102088</v>
      </c>
      <c r="M35" s="60">
        <v>-103733</v>
      </c>
      <c r="N35" s="60">
        <v>-308126</v>
      </c>
      <c r="O35" s="60">
        <v>-103218</v>
      </c>
      <c r="P35" s="60">
        <v>-103985</v>
      </c>
      <c r="Q35" s="60">
        <v>-105891</v>
      </c>
      <c r="R35" s="60">
        <v>-313094</v>
      </c>
      <c r="S35" s="60">
        <v>-104475</v>
      </c>
      <c r="T35" s="60"/>
      <c r="U35" s="60">
        <v>-106273</v>
      </c>
      <c r="V35" s="60">
        <v>-210748</v>
      </c>
      <c r="W35" s="60">
        <v>-932592</v>
      </c>
      <c r="X35" s="60">
        <v>-2009001</v>
      </c>
      <c r="Y35" s="60">
        <v>1076409</v>
      </c>
      <c r="Z35" s="140">
        <v>-53.58</v>
      </c>
      <c r="AA35" s="62">
        <v>-2009001</v>
      </c>
    </row>
    <row r="36" spans="1:27" ht="12.75">
      <c r="A36" s="250" t="s">
        <v>198</v>
      </c>
      <c r="B36" s="251"/>
      <c r="C36" s="168">
        <f aca="true" t="shared" si="2" ref="C36:Y36">SUM(C31:C35)</f>
        <v>-1573670</v>
      </c>
      <c r="D36" s="168">
        <f>SUM(D31:D35)</f>
        <v>0</v>
      </c>
      <c r="E36" s="72">
        <f t="shared" si="2"/>
        <v>0</v>
      </c>
      <c r="F36" s="73">
        <f t="shared" si="2"/>
        <v>-2009001</v>
      </c>
      <c r="G36" s="73">
        <f t="shared" si="2"/>
        <v>0</v>
      </c>
      <c r="H36" s="73">
        <f t="shared" si="2"/>
        <v>0</v>
      </c>
      <c r="I36" s="73">
        <f t="shared" si="2"/>
        <v>-100624</v>
      </c>
      <c r="J36" s="73">
        <f t="shared" si="2"/>
        <v>-100624</v>
      </c>
      <c r="K36" s="73">
        <f t="shared" si="2"/>
        <v>-102305</v>
      </c>
      <c r="L36" s="73">
        <f t="shared" si="2"/>
        <v>-102088</v>
      </c>
      <c r="M36" s="73">
        <f t="shared" si="2"/>
        <v>-103733</v>
      </c>
      <c r="N36" s="73">
        <f t="shared" si="2"/>
        <v>-308126</v>
      </c>
      <c r="O36" s="73">
        <f t="shared" si="2"/>
        <v>-103218</v>
      </c>
      <c r="P36" s="73">
        <f t="shared" si="2"/>
        <v>-103985</v>
      </c>
      <c r="Q36" s="73">
        <f t="shared" si="2"/>
        <v>-105891</v>
      </c>
      <c r="R36" s="73">
        <f t="shared" si="2"/>
        <v>-313094</v>
      </c>
      <c r="S36" s="73">
        <f t="shared" si="2"/>
        <v>-104475</v>
      </c>
      <c r="T36" s="73">
        <f t="shared" si="2"/>
        <v>0</v>
      </c>
      <c r="U36" s="73">
        <f t="shared" si="2"/>
        <v>-106273</v>
      </c>
      <c r="V36" s="73">
        <f t="shared" si="2"/>
        <v>-210748</v>
      </c>
      <c r="W36" s="73">
        <f t="shared" si="2"/>
        <v>-932592</v>
      </c>
      <c r="X36" s="73">
        <f t="shared" si="2"/>
        <v>-2009001</v>
      </c>
      <c r="Y36" s="73">
        <f t="shared" si="2"/>
        <v>1076409</v>
      </c>
      <c r="Z36" s="170">
        <f>+IF(X36&lt;&gt;0,+(Y36/X36)*100,0)</f>
        <v>-53.579316287050126</v>
      </c>
      <c r="AA36" s="74">
        <f>SUM(AA31:AA35)</f>
        <v>-2009001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32121813</v>
      </c>
      <c r="D38" s="153">
        <f>+D17+D27+D36</f>
        <v>0</v>
      </c>
      <c r="E38" s="99">
        <f t="shared" si="3"/>
        <v>3751792</v>
      </c>
      <c r="F38" s="100">
        <f t="shared" si="3"/>
        <v>7183571</v>
      </c>
      <c r="G38" s="100">
        <f t="shared" si="3"/>
        <v>62148018</v>
      </c>
      <c r="H38" s="100">
        <f t="shared" si="3"/>
        <v>-1063416</v>
      </c>
      <c r="I38" s="100">
        <f t="shared" si="3"/>
        <v>-5110170</v>
      </c>
      <c r="J38" s="100">
        <f t="shared" si="3"/>
        <v>55974432</v>
      </c>
      <c r="K38" s="100">
        <f t="shared" si="3"/>
        <v>8897557</v>
      </c>
      <c r="L38" s="100">
        <f t="shared" si="3"/>
        <v>27141453</v>
      </c>
      <c r="M38" s="100">
        <f t="shared" si="3"/>
        <v>-121182</v>
      </c>
      <c r="N38" s="100">
        <f t="shared" si="3"/>
        <v>35917828</v>
      </c>
      <c r="O38" s="100">
        <f t="shared" si="3"/>
        <v>-5967792</v>
      </c>
      <c r="P38" s="100">
        <f t="shared" si="3"/>
        <v>-4824232</v>
      </c>
      <c r="Q38" s="100">
        <f t="shared" si="3"/>
        <v>50486393</v>
      </c>
      <c r="R38" s="100">
        <f t="shared" si="3"/>
        <v>39694369</v>
      </c>
      <c r="S38" s="100">
        <f t="shared" si="3"/>
        <v>-2100507</v>
      </c>
      <c r="T38" s="100">
        <f t="shared" si="3"/>
        <v>-4348960</v>
      </c>
      <c r="U38" s="100">
        <f t="shared" si="3"/>
        <v>-14111684</v>
      </c>
      <c r="V38" s="100">
        <f t="shared" si="3"/>
        <v>-20561151</v>
      </c>
      <c r="W38" s="100">
        <f t="shared" si="3"/>
        <v>111025478</v>
      </c>
      <c r="X38" s="100">
        <f t="shared" si="3"/>
        <v>7183571</v>
      </c>
      <c r="Y38" s="100">
        <f t="shared" si="3"/>
        <v>103841907</v>
      </c>
      <c r="Z38" s="137">
        <f>+IF(X38&lt;&gt;0,+(Y38/X38)*100,0)</f>
        <v>1445.5471658872725</v>
      </c>
      <c r="AA38" s="102">
        <f>+AA17+AA27+AA36</f>
        <v>7183571</v>
      </c>
    </row>
    <row r="39" spans="1:27" ht="12.75">
      <c r="A39" s="249" t="s">
        <v>200</v>
      </c>
      <c r="B39" s="182"/>
      <c r="C39" s="153">
        <v>49745011</v>
      </c>
      <c r="D39" s="153"/>
      <c r="E39" s="99"/>
      <c r="F39" s="100">
        <v>81867000</v>
      </c>
      <c r="G39" s="100"/>
      <c r="H39" s="100">
        <v>62148018</v>
      </c>
      <c r="I39" s="100">
        <v>61084602</v>
      </c>
      <c r="J39" s="100"/>
      <c r="K39" s="100">
        <v>55974432</v>
      </c>
      <c r="L39" s="100">
        <v>64871989</v>
      </c>
      <c r="M39" s="100">
        <v>92013442</v>
      </c>
      <c r="N39" s="100">
        <v>55974432</v>
      </c>
      <c r="O39" s="100">
        <v>91892260</v>
      </c>
      <c r="P39" s="100">
        <v>85924468</v>
      </c>
      <c r="Q39" s="100">
        <v>81100236</v>
      </c>
      <c r="R39" s="100">
        <v>91892260</v>
      </c>
      <c r="S39" s="100">
        <v>131586629</v>
      </c>
      <c r="T39" s="100">
        <v>129486122</v>
      </c>
      <c r="U39" s="100">
        <v>125137162</v>
      </c>
      <c r="V39" s="100">
        <v>131586629</v>
      </c>
      <c r="W39" s="100"/>
      <c r="X39" s="100">
        <v>81867000</v>
      </c>
      <c r="Y39" s="100">
        <v>-81867000</v>
      </c>
      <c r="Z39" s="137">
        <v>-100</v>
      </c>
      <c r="AA39" s="102">
        <v>81867000</v>
      </c>
    </row>
    <row r="40" spans="1:27" ht="12.75">
      <c r="A40" s="269" t="s">
        <v>201</v>
      </c>
      <c r="B40" s="256"/>
      <c r="C40" s="257">
        <v>81866824</v>
      </c>
      <c r="D40" s="257"/>
      <c r="E40" s="258">
        <v>3751792</v>
      </c>
      <c r="F40" s="259">
        <v>89050570</v>
      </c>
      <c r="G40" s="259">
        <v>62148018</v>
      </c>
      <c r="H40" s="259">
        <v>61084602</v>
      </c>
      <c r="I40" s="259">
        <v>55974432</v>
      </c>
      <c r="J40" s="259">
        <v>55974432</v>
      </c>
      <c r="K40" s="259">
        <v>64871989</v>
      </c>
      <c r="L40" s="259">
        <v>92013442</v>
      </c>
      <c r="M40" s="259">
        <v>91892260</v>
      </c>
      <c r="N40" s="259">
        <v>91892260</v>
      </c>
      <c r="O40" s="259">
        <v>85924468</v>
      </c>
      <c r="P40" s="259">
        <v>81100236</v>
      </c>
      <c r="Q40" s="259">
        <v>131586629</v>
      </c>
      <c r="R40" s="259">
        <v>85924468</v>
      </c>
      <c r="S40" s="259">
        <v>129486122</v>
      </c>
      <c r="T40" s="259">
        <v>125137162</v>
      </c>
      <c r="U40" s="259">
        <v>111025478</v>
      </c>
      <c r="V40" s="259">
        <v>111025478</v>
      </c>
      <c r="W40" s="259">
        <v>111025478</v>
      </c>
      <c r="X40" s="259">
        <v>89050570</v>
      </c>
      <c r="Y40" s="259">
        <v>21974908</v>
      </c>
      <c r="Z40" s="260">
        <v>24.68</v>
      </c>
      <c r="AA40" s="261">
        <v>89050570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46508203</v>
      </c>
      <c r="D5" s="200">
        <f t="shared" si="0"/>
        <v>0</v>
      </c>
      <c r="E5" s="106">
        <f t="shared" si="0"/>
        <v>70815213</v>
      </c>
      <c r="F5" s="106">
        <f t="shared" si="0"/>
        <v>88454956</v>
      </c>
      <c r="G5" s="106">
        <f t="shared" si="0"/>
        <v>2389803</v>
      </c>
      <c r="H5" s="106">
        <f t="shared" si="0"/>
        <v>0</v>
      </c>
      <c r="I5" s="106">
        <f t="shared" si="0"/>
        <v>14541731</v>
      </c>
      <c r="J5" s="106">
        <f t="shared" si="0"/>
        <v>16931534</v>
      </c>
      <c r="K5" s="106">
        <f t="shared" si="0"/>
        <v>15842157</v>
      </c>
      <c r="L5" s="106">
        <f t="shared" si="0"/>
        <v>1694456</v>
      </c>
      <c r="M5" s="106">
        <f t="shared" si="0"/>
        <v>10013491</v>
      </c>
      <c r="N5" s="106">
        <f t="shared" si="0"/>
        <v>27550104</v>
      </c>
      <c r="O5" s="106">
        <f t="shared" si="0"/>
        <v>347024</v>
      </c>
      <c r="P5" s="106">
        <f t="shared" si="0"/>
        <v>5510944</v>
      </c>
      <c r="Q5" s="106">
        <f t="shared" si="0"/>
        <v>4363576</v>
      </c>
      <c r="R5" s="106">
        <f t="shared" si="0"/>
        <v>10221544</v>
      </c>
      <c r="S5" s="106">
        <f t="shared" si="0"/>
        <v>4402366</v>
      </c>
      <c r="T5" s="106">
        <f t="shared" si="0"/>
        <v>989587</v>
      </c>
      <c r="U5" s="106">
        <f t="shared" si="0"/>
        <v>19281240</v>
      </c>
      <c r="V5" s="106">
        <f t="shared" si="0"/>
        <v>24673193</v>
      </c>
      <c r="W5" s="106">
        <f t="shared" si="0"/>
        <v>79376375</v>
      </c>
      <c r="X5" s="106">
        <f t="shared" si="0"/>
        <v>88454956</v>
      </c>
      <c r="Y5" s="106">
        <f t="shared" si="0"/>
        <v>-9078581</v>
      </c>
      <c r="Z5" s="201">
        <f>+IF(X5&lt;&gt;0,+(Y5/X5)*100,0)</f>
        <v>-10.26350745118227</v>
      </c>
      <c r="AA5" s="199">
        <f>SUM(AA11:AA18)</f>
        <v>88454956</v>
      </c>
    </row>
    <row r="6" spans="1:27" ht="12.75">
      <c r="A6" s="291" t="s">
        <v>205</v>
      </c>
      <c r="B6" s="142"/>
      <c r="C6" s="62">
        <v>39807216</v>
      </c>
      <c r="D6" s="156"/>
      <c r="E6" s="60">
        <v>63915000</v>
      </c>
      <c r="F6" s="60">
        <v>80355000</v>
      </c>
      <c r="G6" s="60">
        <v>2389803</v>
      </c>
      <c r="H6" s="60"/>
      <c r="I6" s="60">
        <v>7026945</v>
      </c>
      <c r="J6" s="60">
        <v>9416748</v>
      </c>
      <c r="K6" s="60">
        <v>15193550</v>
      </c>
      <c r="L6" s="60">
        <v>1691236</v>
      </c>
      <c r="M6" s="60">
        <v>9900189</v>
      </c>
      <c r="N6" s="60">
        <v>26784975</v>
      </c>
      <c r="O6" s="60">
        <v>72405</v>
      </c>
      <c r="P6" s="60">
        <v>5230123</v>
      </c>
      <c r="Q6" s="60">
        <v>4276387</v>
      </c>
      <c r="R6" s="60">
        <v>9578915</v>
      </c>
      <c r="S6" s="60">
        <v>2940329</v>
      </c>
      <c r="T6" s="60">
        <v>989271</v>
      </c>
      <c r="U6" s="60">
        <v>17345309</v>
      </c>
      <c r="V6" s="60">
        <v>21274909</v>
      </c>
      <c r="W6" s="60">
        <v>67055547</v>
      </c>
      <c r="X6" s="60">
        <v>80355000</v>
      </c>
      <c r="Y6" s="60">
        <v>-13299453</v>
      </c>
      <c r="Z6" s="140">
        <v>-16.55</v>
      </c>
      <c r="AA6" s="155">
        <v>80355000</v>
      </c>
    </row>
    <row r="7" spans="1:27" ht="12.75">
      <c r="A7" s="291" t="s">
        <v>206</v>
      </c>
      <c r="B7" s="142"/>
      <c r="C7" s="62">
        <v>283778</v>
      </c>
      <c r="D7" s="156"/>
      <c r="E7" s="60">
        <v>1850000</v>
      </c>
      <c r="F7" s="60">
        <v>2666243</v>
      </c>
      <c r="G7" s="60"/>
      <c r="H7" s="60"/>
      <c r="I7" s="60"/>
      <c r="J7" s="60"/>
      <c r="K7" s="60"/>
      <c r="L7" s="60"/>
      <c r="M7" s="60">
        <v>48302</v>
      </c>
      <c r="N7" s="60">
        <v>48302</v>
      </c>
      <c r="O7" s="60"/>
      <c r="P7" s="60"/>
      <c r="Q7" s="60"/>
      <c r="R7" s="60"/>
      <c r="S7" s="60">
        <v>1271817</v>
      </c>
      <c r="T7" s="60"/>
      <c r="U7" s="60">
        <v>56010</v>
      </c>
      <c r="V7" s="60">
        <v>1327827</v>
      </c>
      <c r="W7" s="60">
        <v>1376129</v>
      </c>
      <c r="X7" s="60">
        <v>2666243</v>
      </c>
      <c r="Y7" s="60">
        <v>-1290114</v>
      </c>
      <c r="Z7" s="140">
        <v>-48.39</v>
      </c>
      <c r="AA7" s="155">
        <v>2666243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3850213</v>
      </c>
      <c r="F10" s="60"/>
      <c r="G10" s="60"/>
      <c r="H10" s="60"/>
      <c r="I10" s="60">
        <v>7514786</v>
      </c>
      <c r="J10" s="60">
        <v>7514786</v>
      </c>
      <c r="K10" s="60">
        <v>362864</v>
      </c>
      <c r="L10" s="60"/>
      <c r="M10" s="60"/>
      <c r="N10" s="60">
        <v>362864</v>
      </c>
      <c r="O10" s="60"/>
      <c r="P10" s="60"/>
      <c r="Q10" s="60"/>
      <c r="R10" s="60"/>
      <c r="S10" s="60">
        <v>90788</v>
      </c>
      <c r="T10" s="60"/>
      <c r="U10" s="60">
        <v>115490</v>
      </c>
      <c r="V10" s="60">
        <v>206278</v>
      </c>
      <c r="W10" s="60">
        <v>8083928</v>
      </c>
      <c r="X10" s="60"/>
      <c r="Y10" s="60">
        <v>8083928</v>
      </c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40090994</v>
      </c>
      <c r="D11" s="294">
        <f t="shared" si="1"/>
        <v>0</v>
      </c>
      <c r="E11" s="295">
        <f t="shared" si="1"/>
        <v>69615213</v>
      </c>
      <c r="F11" s="295">
        <f t="shared" si="1"/>
        <v>83021243</v>
      </c>
      <c r="G11" s="295">
        <f t="shared" si="1"/>
        <v>2389803</v>
      </c>
      <c r="H11" s="295">
        <f t="shared" si="1"/>
        <v>0</v>
      </c>
      <c r="I11" s="295">
        <f t="shared" si="1"/>
        <v>14541731</v>
      </c>
      <c r="J11" s="295">
        <f t="shared" si="1"/>
        <v>16931534</v>
      </c>
      <c r="K11" s="295">
        <f t="shared" si="1"/>
        <v>15556414</v>
      </c>
      <c r="L11" s="295">
        <f t="shared" si="1"/>
        <v>1691236</v>
      </c>
      <c r="M11" s="295">
        <f t="shared" si="1"/>
        <v>9948491</v>
      </c>
      <c r="N11" s="295">
        <f t="shared" si="1"/>
        <v>27196141</v>
      </c>
      <c r="O11" s="295">
        <f t="shared" si="1"/>
        <v>72405</v>
      </c>
      <c r="P11" s="295">
        <f t="shared" si="1"/>
        <v>5230123</v>
      </c>
      <c r="Q11" s="295">
        <f t="shared" si="1"/>
        <v>4276387</v>
      </c>
      <c r="R11" s="295">
        <f t="shared" si="1"/>
        <v>9578915</v>
      </c>
      <c r="S11" s="295">
        <f t="shared" si="1"/>
        <v>4302934</v>
      </c>
      <c r="T11" s="295">
        <f t="shared" si="1"/>
        <v>989271</v>
      </c>
      <c r="U11" s="295">
        <f t="shared" si="1"/>
        <v>17516809</v>
      </c>
      <c r="V11" s="295">
        <f t="shared" si="1"/>
        <v>22809014</v>
      </c>
      <c r="W11" s="295">
        <f t="shared" si="1"/>
        <v>76515604</v>
      </c>
      <c r="X11" s="295">
        <f t="shared" si="1"/>
        <v>83021243</v>
      </c>
      <c r="Y11" s="295">
        <f t="shared" si="1"/>
        <v>-6505639</v>
      </c>
      <c r="Z11" s="296">
        <f>+IF(X11&lt;&gt;0,+(Y11/X11)*100,0)</f>
        <v>-7.836113704055238</v>
      </c>
      <c r="AA11" s="297">
        <f>SUM(AA6:AA10)</f>
        <v>83021243</v>
      </c>
    </row>
    <row r="12" spans="1:27" ht="12.75">
      <c r="A12" s="298" t="s">
        <v>211</v>
      </c>
      <c r="B12" s="136"/>
      <c r="C12" s="62"/>
      <c r="D12" s="156"/>
      <c r="E12" s="60"/>
      <c r="F12" s="60">
        <v>1350000</v>
      </c>
      <c r="G12" s="60"/>
      <c r="H12" s="60"/>
      <c r="I12" s="60"/>
      <c r="J12" s="60"/>
      <c r="K12" s="60"/>
      <c r="L12" s="60"/>
      <c r="M12" s="60"/>
      <c r="N12" s="60"/>
      <c r="O12" s="60"/>
      <c r="P12" s="60">
        <v>195000</v>
      </c>
      <c r="Q12" s="60"/>
      <c r="R12" s="60">
        <v>195000</v>
      </c>
      <c r="S12" s="60"/>
      <c r="T12" s="60"/>
      <c r="U12" s="60">
        <v>970848</v>
      </c>
      <c r="V12" s="60">
        <v>970848</v>
      </c>
      <c r="W12" s="60">
        <v>1165848</v>
      </c>
      <c r="X12" s="60">
        <v>1350000</v>
      </c>
      <c r="Y12" s="60">
        <v>-184152</v>
      </c>
      <c r="Z12" s="140">
        <v>-13.64</v>
      </c>
      <c r="AA12" s="155">
        <v>1350000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6417209</v>
      </c>
      <c r="D15" s="156"/>
      <c r="E15" s="60">
        <v>1200000</v>
      </c>
      <c r="F15" s="60">
        <v>4083713</v>
      </c>
      <c r="G15" s="60"/>
      <c r="H15" s="60"/>
      <c r="I15" s="60"/>
      <c r="J15" s="60"/>
      <c r="K15" s="60">
        <v>285743</v>
      </c>
      <c r="L15" s="60">
        <v>3220</v>
      </c>
      <c r="M15" s="60">
        <v>65000</v>
      </c>
      <c r="N15" s="60">
        <v>353963</v>
      </c>
      <c r="O15" s="60">
        <v>274619</v>
      </c>
      <c r="P15" s="60">
        <v>85821</v>
      </c>
      <c r="Q15" s="60">
        <v>87189</v>
      </c>
      <c r="R15" s="60">
        <v>447629</v>
      </c>
      <c r="S15" s="60">
        <v>99432</v>
      </c>
      <c r="T15" s="60">
        <v>316</v>
      </c>
      <c r="U15" s="60">
        <v>518249</v>
      </c>
      <c r="V15" s="60">
        <v>617997</v>
      </c>
      <c r="W15" s="60">
        <v>1419589</v>
      </c>
      <c r="X15" s="60">
        <v>4083713</v>
      </c>
      <c r="Y15" s="60">
        <v>-2664124</v>
      </c>
      <c r="Z15" s="140">
        <v>-65.24</v>
      </c>
      <c r="AA15" s="155">
        <v>4083713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>
        <v>275334</v>
      </c>
      <c r="V18" s="82">
        <v>275334</v>
      </c>
      <c r="W18" s="82">
        <v>275334</v>
      </c>
      <c r="X18" s="82"/>
      <c r="Y18" s="82">
        <v>275334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39807216</v>
      </c>
      <c r="D36" s="156">
        <f t="shared" si="4"/>
        <v>0</v>
      </c>
      <c r="E36" s="60">
        <f t="shared" si="4"/>
        <v>63915000</v>
      </c>
      <c r="F36" s="60">
        <f t="shared" si="4"/>
        <v>80355000</v>
      </c>
      <c r="G36" s="60">
        <f t="shared" si="4"/>
        <v>2389803</v>
      </c>
      <c r="H36" s="60">
        <f t="shared" si="4"/>
        <v>0</v>
      </c>
      <c r="I36" s="60">
        <f t="shared" si="4"/>
        <v>7026945</v>
      </c>
      <c r="J36" s="60">
        <f t="shared" si="4"/>
        <v>9416748</v>
      </c>
      <c r="K36" s="60">
        <f t="shared" si="4"/>
        <v>15193550</v>
      </c>
      <c r="L36" s="60">
        <f t="shared" si="4"/>
        <v>1691236</v>
      </c>
      <c r="M36" s="60">
        <f t="shared" si="4"/>
        <v>9900189</v>
      </c>
      <c r="N36" s="60">
        <f t="shared" si="4"/>
        <v>26784975</v>
      </c>
      <c r="O36" s="60">
        <f t="shared" si="4"/>
        <v>72405</v>
      </c>
      <c r="P36" s="60">
        <f t="shared" si="4"/>
        <v>5230123</v>
      </c>
      <c r="Q36" s="60">
        <f t="shared" si="4"/>
        <v>4276387</v>
      </c>
      <c r="R36" s="60">
        <f t="shared" si="4"/>
        <v>9578915</v>
      </c>
      <c r="S36" s="60">
        <f t="shared" si="4"/>
        <v>2940329</v>
      </c>
      <c r="T36" s="60">
        <f t="shared" si="4"/>
        <v>989271</v>
      </c>
      <c r="U36" s="60">
        <f t="shared" si="4"/>
        <v>17345309</v>
      </c>
      <c r="V36" s="60">
        <f t="shared" si="4"/>
        <v>21274909</v>
      </c>
      <c r="W36" s="60">
        <f t="shared" si="4"/>
        <v>67055547</v>
      </c>
      <c r="X36" s="60">
        <f t="shared" si="4"/>
        <v>80355000</v>
      </c>
      <c r="Y36" s="60">
        <f t="shared" si="4"/>
        <v>-13299453</v>
      </c>
      <c r="Z36" s="140">
        <f aca="true" t="shared" si="5" ref="Z36:Z49">+IF(X36&lt;&gt;0,+(Y36/X36)*100,0)</f>
        <v>-16.550871756580175</v>
      </c>
      <c r="AA36" s="155">
        <f>AA6+AA21</f>
        <v>80355000</v>
      </c>
    </row>
    <row r="37" spans="1:27" ht="12.75">
      <c r="A37" s="291" t="s">
        <v>206</v>
      </c>
      <c r="B37" s="142"/>
      <c r="C37" s="62">
        <f t="shared" si="4"/>
        <v>283778</v>
      </c>
      <c r="D37" s="156">
        <f t="shared" si="4"/>
        <v>0</v>
      </c>
      <c r="E37" s="60">
        <f t="shared" si="4"/>
        <v>1850000</v>
      </c>
      <c r="F37" s="60">
        <f t="shared" si="4"/>
        <v>2666243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48302</v>
      </c>
      <c r="N37" s="60">
        <f t="shared" si="4"/>
        <v>48302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1271817</v>
      </c>
      <c r="T37" s="60">
        <f t="shared" si="4"/>
        <v>0</v>
      </c>
      <c r="U37" s="60">
        <f t="shared" si="4"/>
        <v>56010</v>
      </c>
      <c r="V37" s="60">
        <f t="shared" si="4"/>
        <v>1327827</v>
      </c>
      <c r="W37" s="60">
        <f t="shared" si="4"/>
        <v>1376129</v>
      </c>
      <c r="X37" s="60">
        <f t="shared" si="4"/>
        <v>2666243</v>
      </c>
      <c r="Y37" s="60">
        <f t="shared" si="4"/>
        <v>-1290114</v>
      </c>
      <c r="Z37" s="140">
        <f t="shared" si="5"/>
        <v>-48.3869624786638</v>
      </c>
      <c r="AA37" s="155">
        <f>AA7+AA22</f>
        <v>2666243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3850213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7514786</v>
      </c>
      <c r="J40" s="60">
        <f t="shared" si="4"/>
        <v>7514786</v>
      </c>
      <c r="K40" s="60">
        <f t="shared" si="4"/>
        <v>362864</v>
      </c>
      <c r="L40" s="60">
        <f t="shared" si="4"/>
        <v>0</v>
      </c>
      <c r="M40" s="60">
        <f t="shared" si="4"/>
        <v>0</v>
      </c>
      <c r="N40" s="60">
        <f t="shared" si="4"/>
        <v>362864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90788</v>
      </c>
      <c r="T40" s="60">
        <f t="shared" si="4"/>
        <v>0</v>
      </c>
      <c r="U40" s="60">
        <f t="shared" si="4"/>
        <v>115490</v>
      </c>
      <c r="V40" s="60">
        <f t="shared" si="4"/>
        <v>206278</v>
      </c>
      <c r="W40" s="60">
        <f t="shared" si="4"/>
        <v>8083928</v>
      </c>
      <c r="X40" s="60">
        <f t="shared" si="4"/>
        <v>0</v>
      </c>
      <c r="Y40" s="60">
        <f t="shared" si="4"/>
        <v>8083928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40090994</v>
      </c>
      <c r="D41" s="294">
        <f t="shared" si="6"/>
        <v>0</v>
      </c>
      <c r="E41" s="295">
        <f t="shared" si="6"/>
        <v>69615213</v>
      </c>
      <c r="F41" s="295">
        <f t="shared" si="6"/>
        <v>83021243</v>
      </c>
      <c r="G41" s="295">
        <f t="shared" si="6"/>
        <v>2389803</v>
      </c>
      <c r="H41" s="295">
        <f t="shared" si="6"/>
        <v>0</v>
      </c>
      <c r="I41" s="295">
        <f t="shared" si="6"/>
        <v>14541731</v>
      </c>
      <c r="J41" s="295">
        <f t="shared" si="6"/>
        <v>16931534</v>
      </c>
      <c r="K41" s="295">
        <f t="shared" si="6"/>
        <v>15556414</v>
      </c>
      <c r="L41" s="295">
        <f t="shared" si="6"/>
        <v>1691236</v>
      </c>
      <c r="M41" s="295">
        <f t="shared" si="6"/>
        <v>9948491</v>
      </c>
      <c r="N41" s="295">
        <f t="shared" si="6"/>
        <v>27196141</v>
      </c>
      <c r="O41" s="295">
        <f t="shared" si="6"/>
        <v>72405</v>
      </c>
      <c r="P41" s="295">
        <f t="shared" si="6"/>
        <v>5230123</v>
      </c>
      <c r="Q41" s="295">
        <f t="shared" si="6"/>
        <v>4276387</v>
      </c>
      <c r="R41" s="295">
        <f t="shared" si="6"/>
        <v>9578915</v>
      </c>
      <c r="S41" s="295">
        <f t="shared" si="6"/>
        <v>4302934</v>
      </c>
      <c r="T41" s="295">
        <f t="shared" si="6"/>
        <v>989271</v>
      </c>
      <c r="U41" s="295">
        <f t="shared" si="6"/>
        <v>17516809</v>
      </c>
      <c r="V41" s="295">
        <f t="shared" si="6"/>
        <v>22809014</v>
      </c>
      <c r="W41" s="295">
        <f t="shared" si="6"/>
        <v>76515604</v>
      </c>
      <c r="X41" s="295">
        <f t="shared" si="6"/>
        <v>83021243</v>
      </c>
      <c r="Y41" s="295">
        <f t="shared" si="6"/>
        <v>-6505639</v>
      </c>
      <c r="Z41" s="296">
        <f t="shared" si="5"/>
        <v>-7.836113704055238</v>
      </c>
      <c r="AA41" s="297">
        <f>SUM(AA36:AA40)</f>
        <v>83021243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1350000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195000</v>
      </c>
      <c r="Q42" s="54">
        <f t="shared" si="7"/>
        <v>0</v>
      </c>
      <c r="R42" s="54">
        <f t="shared" si="7"/>
        <v>195000</v>
      </c>
      <c r="S42" s="54">
        <f t="shared" si="7"/>
        <v>0</v>
      </c>
      <c r="T42" s="54">
        <f t="shared" si="7"/>
        <v>0</v>
      </c>
      <c r="U42" s="54">
        <f t="shared" si="7"/>
        <v>970848</v>
      </c>
      <c r="V42" s="54">
        <f t="shared" si="7"/>
        <v>970848</v>
      </c>
      <c r="W42" s="54">
        <f t="shared" si="7"/>
        <v>1165848</v>
      </c>
      <c r="X42" s="54">
        <f t="shared" si="7"/>
        <v>1350000</v>
      </c>
      <c r="Y42" s="54">
        <f t="shared" si="7"/>
        <v>-184152</v>
      </c>
      <c r="Z42" s="184">
        <f t="shared" si="5"/>
        <v>-13.640888888888888</v>
      </c>
      <c r="AA42" s="130">
        <f aca="true" t="shared" si="8" ref="AA42:AA48">AA12+AA27</f>
        <v>1350000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6417209</v>
      </c>
      <c r="D45" s="129">
        <f t="shared" si="7"/>
        <v>0</v>
      </c>
      <c r="E45" s="54">
        <f t="shared" si="7"/>
        <v>1200000</v>
      </c>
      <c r="F45" s="54">
        <f t="shared" si="7"/>
        <v>4083713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285743</v>
      </c>
      <c r="L45" s="54">
        <f t="shared" si="7"/>
        <v>3220</v>
      </c>
      <c r="M45" s="54">
        <f t="shared" si="7"/>
        <v>65000</v>
      </c>
      <c r="N45" s="54">
        <f t="shared" si="7"/>
        <v>353963</v>
      </c>
      <c r="O45" s="54">
        <f t="shared" si="7"/>
        <v>274619</v>
      </c>
      <c r="P45" s="54">
        <f t="shared" si="7"/>
        <v>85821</v>
      </c>
      <c r="Q45" s="54">
        <f t="shared" si="7"/>
        <v>87189</v>
      </c>
      <c r="R45" s="54">
        <f t="shared" si="7"/>
        <v>447629</v>
      </c>
      <c r="S45" s="54">
        <f t="shared" si="7"/>
        <v>99432</v>
      </c>
      <c r="T45" s="54">
        <f t="shared" si="7"/>
        <v>316</v>
      </c>
      <c r="U45" s="54">
        <f t="shared" si="7"/>
        <v>518249</v>
      </c>
      <c r="V45" s="54">
        <f t="shared" si="7"/>
        <v>617997</v>
      </c>
      <c r="W45" s="54">
        <f t="shared" si="7"/>
        <v>1419589</v>
      </c>
      <c r="X45" s="54">
        <f t="shared" si="7"/>
        <v>4083713</v>
      </c>
      <c r="Y45" s="54">
        <f t="shared" si="7"/>
        <v>-2664124</v>
      </c>
      <c r="Z45" s="184">
        <f t="shared" si="5"/>
        <v>-65.23778727839101</v>
      </c>
      <c r="AA45" s="130">
        <f t="shared" si="8"/>
        <v>4083713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275334</v>
      </c>
      <c r="V48" s="54">
        <f t="shared" si="7"/>
        <v>275334</v>
      </c>
      <c r="W48" s="54">
        <f t="shared" si="7"/>
        <v>275334</v>
      </c>
      <c r="X48" s="54">
        <f t="shared" si="7"/>
        <v>0</v>
      </c>
      <c r="Y48" s="54">
        <f t="shared" si="7"/>
        <v>275334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46508203</v>
      </c>
      <c r="D49" s="218">
        <f t="shared" si="9"/>
        <v>0</v>
      </c>
      <c r="E49" s="220">
        <f t="shared" si="9"/>
        <v>70815213</v>
      </c>
      <c r="F49" s="220">
        <f t="shared" si="9"/>
        <v>88454956</v>
      </c>
      <c r="G49" s="220">
        <f t="shared" si="9"/>
        <v>2389803</v>
      </c>
      <c r="H49" s="220">
        <f t="shared" si="9"/>
        <v>0</v>
      </c>
      <c r="I49" s="220">
        <f t="shared" si="9"/>
        <v>14541731</v>
      </c>
      <c r="J49" s="220">
        <f t="shared" si="9"/>
        <v>16931534</v>
      </c>
      <c r="K49" s="220">
        <f t="shared" si="9"/>
        <v>15842157</v>
      </c>
      <c r="L49" s="220">
        <f t="shared" si="9"/>
        <v>1694456</v>
      </c>
      <c r="M49" s="220">
        <f t="shared" si="9"/>
        <v>10013491</v>
      </c>
      <c r="N49" s="220">
        <f t="shared" si="9"/>
        <v>27550104</v>
      </c>
      <c r="O49" s="220">
        <f t="shared" si="9"/>
        <v>347024</v>
      </c>
      <c r="P49" s="220">
        <f t="shared" si="9"/>
        <v>5510944</v>
      </c>
      <c r="Q49" s="220">
        <f t="shared" si="9"/>
        <v>4363576</v>
      </c>
      <c r="R49" s="220">
        <f t="shared" si="9"/>
        <v>10221544</v>
      </c>
      <c r="S49" s="220">
        <f t="shared" si="9"/>
        <v>4402366</v>
      </c>
      <c r="T49" s="220">
        <f t="shared" si="9"/>
        <v>989587</v>
      </c>
      <c r="U49" s="220">
        <f t="shared" si="9"/>
        <v>19281240</v>
      </c>
      <c r="V49" s="220">
        <f t="shared" si="9"/>
        <v>24673193</v>
      </c>
      <c r="W49" s="220">
        <f t="shared" si="9"/>
        <v>79376375</v>
      </c>
      <c r="X49" s="220">
        <f t="shared" si="9"/>
        <v>88454956</v>
      </c>
      <c r="Y49" s="220">
        <f t="shared" si="9"/>
        <v>-9078581</v>
      </c>
      <c r="Z49" s="221">
        <f t="shared" si="5"/>
        <v>-10.26350745118227</v>
      </c>
      <c r="AA49" s="222">
        <f>SUM(AA41:AA48)</f>
        <v>88454956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>
        <v>7874188</v>
      </c>
      <c r="D66" s="274">
        <v>12729542</v>
      </c>
      <c r="E66" s="275"/>
      <c r="F66" s="275">
        <v>12729542</v>
      </c>
      <c r="G66" s="275"/>
      <c r="H66" s="275"/>
      <c r="I66" s="275"/>
      <c r="J66" s="275"/>
      <c r="K66" s="275"/>
      <c r="L66" s="275"/>
      <c r="M66" s="275">
        <v>154489</v>
      </c>
      <c r="N66" s="275">
        <v>154489</v>
      </c>
      <c r="O66" s="275">
        <v>360821</v>
      </c>
      <c r="P66" s="275">
        <v>1099858</v>
      </c>
      <c r="Q66" s="275">
        <v>685934</v>
      </c>
      <c r="R66" s="275">
        <v>2146613</v>
      </c>
      <c r="S66" s="275">
        <v>168075</v>
      </c>
      <c r="T66" s="275">
        <v>551109</v>
      </c>
      <c r="U66" s="275">
        <v>2239753</v>
      </c>
      <c r="V66" s="275">
        <v>2958937</v>
      </c>
      <c r="W66" s="275">
        <v>5260039</v>
      </c>
      <c r="X66" s="275">
        <v>12729542</v>
      </c>
      <c r="Y66" s="275">
        <v>-7469503</v>
      </c>
      <c r="Z66" s="140">
        <v>-58.68</v>
      </c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79721</v>
      </c>
      <c r="H68" s="60">
        <v>395717</v>
      </c>
      <c r="I68" s="60">
        <v>212759</v>
      </c>
      <c r="J68" s="60">
        <v>688197</v>
      </c>
      <c r="K68" s="60">
        <v>147422</v>
      </c>
      <c r="L68" s="60">
        <v>147422</v>
      </c>
      <c r="M68" s="60"/>
      <c r="N68" s="60">
        <v>294844</v>
      </c>
      <c r="O68" s="60"/>
      <c r="P68" s="60"/>
      <c r="Q68" s="60"/>
      <c r="R68" s="60"/>
      <c r="S68" s="60"/>
      <c r="T68" s="60"/>
      <c r="U68" s="60"/>
      <c r="V68" s="60"/>
      <c r="W68" s="60">
        <v>983041</v>
      </c>
      <c r="X68" s="60"/>
      <c r="Y68" s="60">
        <v>983041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7874188</v>
      </c>
      <c r="D69" s="218">
        <f t="shared" si="12"/>
        <v>12729542</v>
      </c>
      <c r="E69" s="220">
        <f t="shared" si="12"/>
        <v>0</v>
      </c>
      <c r="F69" s="220">
        <f t="shared" si="12"/>
        <v>12729542</v>
      </c>
      <c r="G69" s="220">
        <f t="shared" si="12"/>
        <v>79721</v>
      </c>
      <c r="H69" s="220">
        <f t="shared" si="12"/>
        <v>395717</v>
      </c>
      <c r="I69" s="220">
        <f t="shared" si="12"/>
        <v>212759</v>
      </c>
      <c r="J69" s="220">
        <f t="shared" si="12"/>
        <v>688197</v>
      </c>
      <c r="K69" s="220">
        <f t="shared" si="12"/>
        <v>147422</v>
      </c>
      <c r="L69" s="220">
        <f t="shared" si="12"/>
        <v>147422</v>
      </c>
      <c r="M69" s="220">
        <f t="shared" si="12"/>
        <v>154489</v>
      </c>
      <c r="N69" s="220">
        <f t="shared" si="12"/>
        <v>449333</v>
      </c>
      <c r="O69" s="220">
        <f t="shared" si="12"/>
        <v>360821</v>
      </c>
      <c r="P69" s="220">
        <f t="shared" si="12"/>
        <v>1099858</v>
      </c>
      <c r="Q69" s="220">
        <f t="shared" si="12"/>
        <v>685934</v>
      </c>
      <c r="R69" s="220">
        <f t="shared" si="12"/>
        <v>2146613</v>
      </c>
      <c r="S69" s="220">
        <f t="shared" si="12"/>
        <v>168075</v>
      </c>
      <c r="T69" s="220">
        <f t="shared" si="12"/>
        <v>551109</v>
      </c>
      <c r="U69" s="220">
        <f t="shared" si="12"/>
        <v>2239753</v>
      </c>
      <c r="V69" s="220">
        <f t="shared" si="12"/>
        <v>2958937</v>
      </c>
      <c r="W69" s="220">
        <f t="shared" si="12"/>
        <v>6243080</v>
      </c>
      <c r="X69" s="220">
        <f t="shared" si="12"/>
        <v>12729542</v>
      </c>
      <c r="Y69" s="220">
        <f t="shared" si="12"/>
        <v>-6486462</v>
      </c>
      <c r="Z69" s="221">
        <f>+IF(X69&lt;&gt;0,+(Y69/X69)*100,0)</f>
        <v>-50.95597312142102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40090994</v>
      </c>
      <c r="D5" s="357">
        <f t="shared" si="0"/>
        <v>0</v>
      </c>
      <c r="E5" s="356">
        <f t="shared" si="0"/>
        <v>69615213</v>
      </c>
      <c r="F5" s="358">
        <f t="shared" si="0"/>
        <v>83021243</v>
      </c>
      <c r="G5" s="358">
        <f t="shared" si="0"/>
        <v>2389803</v>
      </c>
      <c r="H5" s="356">
        <f t="shared" si="0"/>
        <v>0</v>
      </c>
      <c r="I5" s="356">
        <f t="shared" si="0"/>
        <v>14541731</v>
      </c>
      <c r="J5" s="358">
        <f t="shared" si="0"/>
        <v>16931534</v>
      </c>
      <c r="K5" s="358">
        <f t="shared" si="0"/>
        <v>15556414</v>
      </c>
      <c r="L5" s="356">
        <f t="shared" si="0"/>
        <v>1691236</v>
      </c>
      <c r="M5" s="356">
        <f t="shared" si="0"/>
        <v>9948491</v>
      </c>
      <c r="N5" s="358">
        <f t="shared" si="0"/>
        <v>27196141</v>
      </c>
      <c r="O5" s="358">
        <f t="shared" si="0"/>
        <v>72405</v>
      </c>
      <c r="P5" s="356">
        <f t="shared" si="0"/>
        <v>5230123</v>
      </c>
      <c r="Q5" s="356">
        <f t="shared" si="0"/>
        <v>4276387</v>
      </c>
      <c r="R5" s="358">
        <f t="shared" si="0"/>
        <v>9578915</v>
      </c>
      <c r="S5" s="358">
        <f t="shared" si="0"/>
        <v>4302934</v>
      </c>
      <c r="T5" s="356">
        <f t="shared" si="0"/>
        <v>989271</v>
      </c>
      <c r="U5" s="356">
        <f t="shared" si="0"/>
        <v>17516809</v>
      </c>
      <c r="V5" s="358">
        <f t="shared" si="0"/>
        <v>22809014</v>
      </c>
      <c r="W5" s="358">
        <f t="shared" si="0"/>
        <v>76515604</v>
      </c>
      <c r="X5" s="356">
        <f t="shared" si="0"/>
        <v>83021243</v>
      </c>
      <c r="Y5" s="358">
        <f t="shared" si="0"/>
        <v>-6505639</v>
      </c>
      <c r="Z5" s="359">
        <f>+IF(X5&lt;&gt;0,+(Y5/X5)*100,0)</f>
        <v>-7.836113704055238</v>
      </c>
      <c r="AA5" s="360">
        <f>+AA6+AA8+AA11+AA13+AA15</f>
        <v>83021243</v>
      </c>
    </row>
    <row r="6" spans="1:27" ht="12.75">
      <c r="A6" s="361" t="s">
        <v>205</v>
      </c>
      <c r="B6" s="142"/>
      <c r="C6" s="60">
        <f>+C7</f>
        <v>39807216</v>
      </c>
      <c r="D6" s="340">
        <f aca="true" t="shared" si="1" ref="D6:AA6">+D7</f>
        <v>0</v>
      </c>
      <c r="E6" s="60">
        <f t="shared" si="1"/>
        <v>63915000</v>
      </c>
      <c r="F6" s="59">
        <f t="shared" si="1"/>
        <v>80355000</v>
      </c>
      <c r="G6" s="59">
        <f t="shared" si="1"/>
        <v>2389803</v>
      </c>
      <c r="H6" s="60">
        <f t="shared" si="1"/>
        <v>0</v>
      </c>
      <c r="I6" s="60">
        <f t="shared" si="1"/>
        <v>7026945</v>
      </c>
      <c r="J6" s="59">
        <f t="shared" si="1"/>
        <v>9416748</v>
      </c>
      <c r="K6" s="59">
        <f t="shared" si="1"/>
        <v>15193550</v>
      </c>
      <c r="L6" s="60">
        <f t="shared" si="1"/>
        <v>1691236</v>
      </c>
      <c r="M6" s="60">
        <f t="shared" si="1"/>
        <v>9900189</v>
      </c>
      <c r="N6" s="59">
        <f t="shared" si="1"/>
        <v>26784975</v>
      </c>
      <c r="O6" s="59">
        <f t="shared" si="1"/>
        <v>72405</v>
      </c>
      <c r="P6" s="60">
        <f t="shared" si="1"/>
        <v>5230123</v>
      </c>
      <c r="Q6" s="60">
        <f t="shared" si="1"/>
        <v>4276387</v>
      </c>
      <c r="R6" s="59">
        <f t="shared" si="1"/>
        <v>9578915</v>
      </c>
      <c r="S6" s="59">
        <f t="shared" si="1"/>
        <v>2940329</v>
      </c>
      <c r="T6" s="60">
        <f t="shared" si="1"/>
        <v>989271</v>
      </c>
      <c r="U6" s="60">
        <f t="shared" si="1"/>
        <v>17345309</v>
      </c>
      <c r="V6" s="59">
        <f t="shared" si="1"/>
        <v>21274909</v>
      </c>
      <c r="W6" s="59">
        <f t="shared" si="1"/>
        <v>67055547</v>
      </c>
      <c r="X6" s="60">
        <f t="shared" si="1"/>
        <v>80355000</v>
      </c>
      <c r="Y6" s="59">
        <f t="shared" si="1"/>
        <v>-13299453</v>
      </c>
      <c r="Z6" s="61">
        <f>+IF(X6&lt;&gt;0,+(Y6/X6)*100,0)</f>
        <v>-16.550871756580175</v>
      </c>
      <c r="AA6" s="62">
        <f t="shared" si="1"/>
        <v>80355000</v>
      </c>
    </row>
    <row r="7" spans="1:27" ht="12.75">
      <c r="A7" s="291" t="s">
        <v>229</v>
      </c>
      <c r="B7" s="142"/>
      <c r="C7" s="60">
        <v>39807216</v>
      </c>
      <c r="D7" s="340"/>
      <c r="E7" s="60">
        <v>63915000</v>
      </c>
      <c r="F7" s="59">
        <v>80355000</v>
      </c>
      <c r="G7" s="59">
        <v>2389803</v>
      </c>
      <c r="H7" s="60"/>
      <c r="I7" s="60">
        <v>7026945</v>
      </c>
      <c r="J7" s="59">
        <v>9416748</v>
      </c>
      <c r="K7" s="59">
        <v>15193550</v>
      </c>
      <c r="L7" s="60">
        <v>1691236</v>
      </c>
      <c r="M7" s="60">
        <v>9900189</v>
      </c>
      <c r="N7" s="59">
        <v>26784975</v>
      </c>
      <c r="O7" s="59">
        <v>72405</v>
      </c>
      <c r="P7" s="60">
        <v>5230123</v>
      </c>
      <c r="Q7" s="60">
        <v>4276387</v>
      </c>
      <c r="R7" s="59">
        <v>9578915</v>
      </c>
      <c r="S7" s="59">
        <v>2940329</v>
      </c>
      <c r="T7" s="60">
        <v>989271</v>
      </c>
      <c r="U7" s="60">
        <v>17345309</v>
      </c>
      <c r="V7" s="59">
        <v>21274909</v>
      </c>
      <c r="W7" s="59">
        <v>67055547</v>
      </c>
      <c r="X7" s="60">
        <v>80355000</v>
      </c>
      <c r="Y7" s="59">
        <v>-13299453</v>
      </c>
      <c r="Z7" s="61">
        <v>-16.55</v>
      </c>
      <c r="AA7" s="62">
        <v>80355000</v>
      </c>
    </row>
    <row r="8" spans="1:27" ht="12.75">
      <c r="A8" s="361" t="s">
        <v>206</v>
      </c>
      <c r="B8" s="142"/>
      <c r="C8" s="60">
        <f aca="true" t="shared" si="2" ref="C8:Y8">SUM(C9:C10)</f>
        <v>283778</v>
      </c>
      <c r="D8" s="340">
        <f t="shared" si="2"/>
        <v>0</v>
      </c>
      <c r="E8" s="60">
        <f t="shared" si="2"/>
        <v>1850000</v>
      </c>
      <c r="F8" s="59">
        <f t="shared" si="2"/>
        <v>2666243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48302</v>
      </c>
      <c r="N8" s="59">
        <f t="shared" si="2"/>
        <v>48302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1271817</v>
      </c>
      <c r="T8" s="60">
        <f t="shared" si="2"/>
        <v>0</v>
      </c>
      <c r="U8" s="60">
        <f t="shared" si="2"/>
        <v>56010</v>
      </c>
      <c r="V8" s="59">
        <f t="shared" si="2"/>
        <v>1327827</v>
      </c>
      <c r="W8" s="59">
        <f t="shared" si="2"/>
        <v>1376129</v>
      </c>
      <c r="X8" s="60">
        <f t="shared" si="2"/>
        <v>2666243</v>
      </c>
      <c r="Y8" s="59">
        <f t="shared" si="2"/>
        <v>-1290114</v>
      </c>
      <c r="Z8" s="61">
        <f>+IF(X8&lt;&gt;0,+(Y8/X8)*100,0)</f>
        <v>-48.3869624786638</v>
      </c>
      <c r="AA8" s="62">
        <f>SUM(AA9:AA10)</f>
        <v>2666243</v>
      </c>
    </row>
    <row r="9" spans="1:27" ht="12.75">
      <c r="A9" s="291" t="s">
        <v>230</v>
      </c>
      <c r="B9" s="142"/>
      <c r="C9" s="60"/>
      <c r="D9" s="340"/>
      <c r="E9" s="60">
        <v>1850000</v>
      </c>
      <c r="F9" s="59"/>
      <c r="G9" s="59"/>
      <c r="H9" s="60"/>
      <c r="I9" s="60"/>
      <c r="J9" s="59"/>
      <c r="K9" s="59"/>
      <c r="L9" s="60"/>
      <c r="M9" s="60">
        <v>48302</v>
      </c>
      <c r="N9" s="59">
        <v>48302</v>
      </c>
      <c r="O9" s="59"/>
      <c r="P9" s="60"/>
      <c r="Q9" s="60"/>
      <c r="R9" s="59"/>
      <c r="S9" s="59"/>
      <c r="T9" s="60"/>
      <c r="U9" s="60"/>
      <c r="V9" s="59"/>
      <c r="W9" s="59">
        <v>48302</v>
      </c>
      <c r="X9" s="60"/>
      <c r="Y9" s="59">
        <v>48302</v>
      </c>
      <c r="Z9" s="61"/>
      <c r="AA9" s="62"/>
    </row>
    <row r="10" spans="1:27" ht="12.75">
      <c r="A10" s="291" t="s">
        <v>231</v>
      </c>
      <c r="B10" s="142"/>
      <c r="C10" s="60">
        <v>283778</v>
      </c>
      <c r="D10" s="340"/>
      <c r="E10" s="60"/>
      <c r="F10" s="59">
        <v>2666243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>
        <v>1271817</v>
      </c>
      <c r="T10" s="60"/>
      <c r="U10" s="60">
        <v>56010</v>
      </c>
      <c r="V10" s="59">
        <v>1327827</v>
      </c>
      <c r="W10" s="59">
        <v>1327827</v>
      </c>
      <c r="X10" s="60">
        <v>2666243</v>
      </c>
      <c r="Y10" s="59">
        <v>-1338416</v>
      </c>
      <c r="Z10" s="61">
        <v>-50.2</v>
      </c>
      <c r="AA10" s="62">
        <v>2666243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3850213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7514786</v>
      </c>
      <c r="J15" s="59">
        <f t="shared" si="5"/>
        <v>7514786</v>
      </c>
      <c r="K15" s="59">
        <f t="shared" si="5"/>
        <v>362864</v>
      </c>
      <c r="L15" s="60">
        <f t="shared" si="5"/>
        <v>0</v>
      </c>
      <c r="M15" s="60">
        <f t="shared" si="5"/>
        <v>0</v>
      </c>
      <c r="N15" s="59">
        <f t="shared" si="5"/>
        <v>362864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90788</v>
      </c>
      <c r="T15" s="60">
        <f t="shared" si="5"/>
        <v>0</v>
      </c>
      <c r="U15" s="60">
        <f t="shared" si="5"/>
        <v>115490</v>
      </c>
      <c r="V15" s="59">
        <f t="shared" si="5"/>
        <v>206278</v>
      </c>
      <c r="W15" s="59">
        <f t="shared" si="5"/>
        <v>8083928</v>
      </c>
      <c r="X15" s="60">
        <f t="shared" si="5"/>
        <v>0</v>
      </c>
      <c r="Y15" s="59">
        <f t="shared" si="5"/>
        <v>8083928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>
        <v>115490</v>
      </c>
      <c r="V18" s="59">
        <v>115490</v>
      </c>
      <c r="W18" s="59">
        <v>115490</v>
      </c>
      <c r="X18" s="60"/>
      <c r="Y18" s="59">
        <v>115490</v>
      </c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3850213</v>
      </c>
      <c r="F20" s="59"/>
      <c r="G20" s="59"/>
      <c r="H20" s="60"/>
      <c r="I20" s="60">
        <v>7514786</v>
      </c>
      <c r="J20" s="59">
        <v>7514786</v>
      </c>
      <c r="K20" s="59">
        <v>362864</v>
      </c>
      <c r="L20" s="60"/>
      <c r="M20" s="60"/>
      <c r="N20" s="59">
        <v>362864</v>
      </c>
      <c r="O20" s="59"/>
      <c r="P20" s="60"/>
      <c r="Q20" s="60"/>
      <c r="R20" s="59"/>
      <c r="S20" s="59">
        <v>90788</v>
      </c>
      <c r="T20" s="60"/>
      <c r="U20" s="60"/>
      <c r="V20" s="59">
        <v>90788</v>
      </c>
      <c r="W20" s="59">
        <v>7968438</v>
      </c>
      <c r="X20" s="60"/>
      <c r="Y20" s="59">
        <v>7968438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1350000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195000</v>
      </c>
      <c r="Q22" s="343">
        <f t="shared" si="6"/>
        <v>0</v>
      </c>
      <c r="R22" s="345">
        <f t="shared" si="6"/>
        <v>195000</v>
      </c>
      <c r="S22" s="345">
        <f t="shared" si="6"/>
        <v>0</v>
      </c>
      <c r="T22" s="343">
        <f t="shared" si="6"/>
        <v>0</v>
      </c>
      <c r="U22" s="343">
        <f t="shared" si="6"/>
        <v>970848</v>
      </c>
      <c r="V22" s="345">
        <f t="shared" si="6"/>
        <v>970848</v>
      </c>
      <c r="W22" s="345">
        <f t="shared" si="6"/>
        <v>1165848</v>
      </c>
      <c r="X22" s="343">
        <f t="shared" si="6"/>
        <v>1350000</v>
      </c>
      <c r="Y22" s="345">
        <f t="shared" si="6"/>
        <v>-184152</v>
      </c>
      <c r="Z22" s="336">
        <f>+IF(X22&lt;&gt;0,+(Y22/X22)*100,0)</f>
        <v>-13.640888888888888</v>
      </c>
      <c r="AA22" s="350">
        <f>SUM(AA23:AA32)</f>
        <v>1350000</v>
      </c>
    </row>
    <row r="23" spans="1:27" ht="12.75">
      <c r="A23" s="361" t="s">
        <v>237</v>
      </c>
      <c r="B23" s="142"/>
      <c r="C23" s="60"/>
      <c r="D23" s="340"/>
      <c r="E23" s="60"/>
      <c r="F23" s="59">
        <v>600000</v>
      </c>
      <c r="G23" s="59"/>
      <c r="H23" s="60"/>
      <c r="I23" s="60"/>
      <c r="J23" s="59"/>
      <c r="K23" s="59"/>
      <c r="L23" s="60"/>
      <c r="M23" s="60"/>
      <c r="N23" s="59"/>
      <c r="O23" s="59"/>
      <c r="P23" s="60">
        <v>195000</v>
      </c>
      <c r="Q23" s="60"/>
      <c r="R23" s="59">
        <v>195000</v>
      </c>
      <c r="S23" s="59"/>
      <c r="T23" s="60"/>
      <c r="U23" s="60">
        <v>220848</v>
      </c>
      <c r="V23" s="59">
        <v>220848</v>
      </c>
      <c r="W23" s="59">
        <v>415848</v>
      </c>
      <c r="X23" s="60">
        <v>600000</v>
      </c>
      <c r="Y23" s="59">
        <v>-184152</v>
      </c>
      <c r="Z23" s="61">
        <v>-30.69</v>
      </c>
      <c r="AA23" s="62">
        <v>600000</v>
      </c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>
        <v>750000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>
        <v>750000</v>
      </c>
      <c r="V32" s="59">
        <v>750000</v>
      </c>
      <c r="W32" s="59">
        <v>750000</v>
      </c>
      <c r="X32" s="60">
        <v>750000</v>
      </c>
      <c r="Y32" s="59"/>
      <c r="Z32" s="61"/>
      <c r="AA32" s="62">
        <v>750000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6417209</v>
      </c>
      <c r="D40" s="344">
        <f t="shared" si="9"/>
        <v>0</v>
      </c>
      <c r="E40" s="343">
        <f t="shared" si="9"/>
        <v>1200000</v>
      </c>
      <c r="F40" s="345">
        <f t="shared" si="9"/>
        <v>4083713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285743</v>
      </c>
      <c r="L40" s="343">
        <f t="shared" si="9"/>
        <v>3220</v>
      </c>
      <c r="M40" s="343">
        <f t="shared" si="9"/>
        <v>65000</v>
      </c>
      <c r="N40" s="345">
        <f t="shared" si="9"/>
        <v>353963</v>
      </c>
      <c r="O40" s="345">
        <f t="shared" si="9"/>
        <v>274619</v>
      </c>
      <c r="P40" s="343">
        <f t="shared" si="9"/>
        <v>85821</v>
      </c>
      <c r="Q40" s="343">
        <f t="shared" si="9"/>
        <v>87189</v>
      </c>
      <c r="R40" s="345">
        <f t="shared" si="9"/>
        <v>447629</v>
      </c>
      <c r="S40" s="345">
        <f t="shared" si="9"/>
        <v>99432</v>
      </c>
      <c r="T40" s="343">
        <f t="shared" si="9"/>
        <v>316</v>
      </c>
      <c r="U40" s="343">
        <f t="shared" si="9"/>
        <v>518249</v>
      </c>
      <c r="V40" s="345">
        <f t="shared" si="9"/>
        <v>617997</v>
      </c>
      <c r="W40" s="345">
        <f t="shared" si="9"/>
        <v>1419589</v>
      </c>
      <c r="X40" s="343">
        <f t="shared" si="9"/>
        <v>4083713</v>
      </c>
      <c r="Y40" s="345">
        <f t="shared" si="9"/>
        <v>-2664124</v>
      </c>
      <c r="Z40" s="336">
        <f>+IF(X40&lt;&gt;0,+(Y40/X40)*100,0)</f>
        <v>-65.23778727839101</v>
      </c>
      <c r="AA40" s="350">
        <f>SUM(AA41:AA49)</f>
        <v>4083713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>
        <v>268163</v>
      </c>
      <c r="P41" s="362"/>
      <c r="Q41" s="362"/>
      <c r="R41" s="364">
        <v>268163</v>
      </c>
      <c r="S41" s="364"/>
      <c r="T41" s="362"/>
      <c r="U41" s="362"/>
      <c r="V41" s="364"/>
      <c r="W41" s="364">
        <v>268163</v>
      </c>
      <c r="X41" s="362"/>
      <c r="Y41" s="364">
        <v>268163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5559048</v>
      </c>
      <c r="D43" s="369"/>
      <c r="E43" s="305"/>
      <c r="F43" s="370">
        <v>869839</v>
      </c>
      <c r="G43" s="370"/>
      <c r="H43" s="305"/>
      <c r="I43" s="305"/>
      <c r="J43" s="370"/>
      <c r="K43" s="370">
        <v>283500</v>
      </c>
      <c r="L43" s="305"/>
      <c r="M43" s="305">
        <v>65000</v>
      </c>
      <c r="N43" s="370">
        <v>348500</v>
      </c>
      <c r="O43" s="370"/>
      <c r="P43" s="305">
        <v>1232</v>
      </c>
      <c r="Q43" s="305"/>
      <c r="R43" s="370">
        <v>1232</v>
      </c>
      <c r="S43" s="370">
        <v>77811</v>
      </c>
      <c r="T43" s="305">
        <v>316</v>
      </c>
      <c r="U43" s="305">
        <v>515314</v>
      </c>
      <c r="V43" s="370">
        <v>593441</v>
      </c>
      <c r="W43" s="370">
        <v>943173</v>
      </c>
      <c r="X43" s="305">
        <v>869839</v>
      </c>
      <c r="Y43" s="370">
        <v>73334</v>
      </c>
      <c r="Z43" s="371">
        <v>8.43</v>
      </c>
      <c r="AA43" s="303">
        <v>869839</v>
      </c>
    </row>
    <row r="44" spans="1:27" ht="12.75">
      <c r="A44" s="361" t="s">
        <v>251</v>
      </c>
      <c r="B44" s="136"/>
      <c r="C44" s="60">
        <v>177182</v>
      </c>
      <c r="D44" s="368"/>
      <c r="E44" s="54"/>
      <c r="F44" s="53">
        <v>1013874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>
        <v>796</v>
      </c>
      <c r="R44" s="53">
        <v>796</v>
      </c>
      <c r="S44" s="53">
        <v>21621</v>
      </c>
      <c r="T44" s="54"/>
      <c r="U44" s="54">
        <v>2935</v>
      </c>
      <c r="V44" s="53">
        <v>24556</v>
      </c>
      <c r="W44" s="53">
        <v>25352</v>
      </c>
      <c r="X44" s="54">
        <v>1013874</v>
      </c>
      <c r="Y44" s="53">
        <v>-988522</v>
      </c>
      <c r="Z44" s="94">
        <v>-97.5</v>
      </c>
      <c r="AA44" s="95">
        <v>1013874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1200000</v>
      </c>
      <c r="F48" s="53">
        <v>600000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600000</v>
      </c>
      <c r="Y48" s="53">
        <v>-600000</v>
      </c>
      <c r="Z48" s="94">
        <v>-100</v>
      </c>
      <c r="AA48" s="95">
        <v>600000</v>
      </c>
    </row>
    <row r="49" spans="1:27" ht="12.75">
      <c r="A49" s="361" t="s">
        <v>93</v>
      </c>
      <c r="B49" s="136"/>
      <c r="C49" s="54">
        <v>680979</v>
      </c>
      <c r="D49" s="368"/>
      <c r="E49" s="54"/>
      <c r="F49" s="53">
        <v>1600000</v>
      </c>
      <c r="G49" s="53"/>
      <c r="H49" s="54"/>
      <c r="I49" s="54"/>
      <c r="J49" s="53"/>
      <c r="K49" s="53">
        <v>2243</v>
      </c>
      <c r="L49" s="54">
        <v>3220</v>
      </c>
      <c r="M49" s="54"/>
      <c r="N49" s="53">
        <v>5463</v>
      </c>
      <c r="O49" s="53">
        <v>6456</v>
      </c>
      <c r="P49" s="54">
        <v>84589</v>
      </c>
      <c r="Q49" s="54">
        <v>86393</v>
      </c>
      <c r="R49" s="53">
        <v>177438</v>
      </c>
      <c r="S49" s="53"/>
      <c r="T49" s="54"/>
      <c r="U49" s="54"/>
      <c r="V49" s="53"/>
      <c r="W49" s="53">
        <v>182901</v>
      </c>
      <c r="X49" s="54">
        <v>1600000</v>
      </c>
      <c r="Y49" s="53">
        <v>-1417099</v>
      </c>
      <c r="Z49" s="94">
        <v>-88.57</v>
      </c>
      <c r="AA49" s="95">
        <v>1600000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275334</v>
      </c>
      <c r="V57" s="345">
        <f t="shared" si="13"/>
        <v>275334</v>
      </c>
      <c r="W57" s="345">
        <f t="shared" si="13"/>
        <v>275334</v>
      </c>
      <c r="X57" s="343">
        <f t="shared" si="13"/>
        <v>0</v>
      </c>
      <c r="Y57" s="345">
        <f t="shared" si="13"/>
        <v>275334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>
        <v>275334</v>
      </c>
      <c r="V58" s="59">
        <v>275334</v>
      </c>
      <c r="W58" s="59">
        <v>275334</v>
      </c>
      <c r="X58" s="60"/>
      <c r="Y58" s="59">
        <v>275334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46508203</v>
      </c>
      <c r="D60" s="346">
        <f t="shared" si="14"/>
        <v>0</v>
      </c>
      <c r="E60" s="219">
        <f t="shared" si="14"/>
        <v>70815213</v>
      </c>
      <c r="F60" s="264">
        <f t="shared" si="14"/>
        <v>88454956</v>
      </c>
      <c r="G60" s="264">
        <f t="shared" si="14"/>
        <v>2389803</v>
      </c>
      <c r="H60" s="219">
        <f t="shared" si="14"/>
        <v>0</v>
      </c>
      <c r="I60" s="219">
        <f t="shared" si="14"/>
        <v>14541731</v>
      </c>
      <c r="J60" s="264">
        <f t="shared" si="14"/>
        <v>16931534</v>
      </c>
      <c r="K60" s="264">
        <f t="shared" si="14"/>
        <v>15842157</v>
      </c>
      <c r="L60" s="219">
        <f t="shared" si="14"/>
        <v>1694456</v>
      </c>
      <c r="M60" s="219">
        <f t="shared" si="14"/>
        <v>10013491</v>
      </c>
      <c r="N60" s="264">
        <f t="shared" si="14"/>
        <v>27550104</v>
      </c>
      <c r="O60" s="264">
        <f t="shared" si="14"/>
        <v>347024</v>
      </c>
      <c r="P60" s="219">
        <f t="shared" si="14"/>
        <v>5510944</v>
      </c>
      <c r="Q60" s="219">
        <f t="shared" si="14"/>
        <v>4363576</v>
      </c>
      <c r="R60" s="264">
        <f t="shared" si="14"/>
        <v>10221544</v>
      </c>
      <c r="S60" s="264">
        <f t="shared" si="14"/>
        <v>4402366</v>
      </c>
      <c r="T60" s="219">
        <f t="shared" si="14"/>
        <v>989587</v>
      </c>
      <c r="U60" s="219">
        <f t="shared" si="14"/>
        <v>19281240</v>
      </c>
      <c r="V60" s="264">
        <f t="shared" si="14"/>
        <v>24673193</v>
      </c>
      <c r="W60" s="264">
        <f t="shared" si="14"/>
        <v>79376375</v>
      </c>
      <c r="X60" s="219">
        <f t="shared" si="14"/>
        <v>88454956</v>
      </c>
      <c r="Y60" s="264">
        <f t="shared" si="14"/>
        <v>-9078581</v>
      </c>
      <c r="Z60" s="337">
        <f>+IF(X60&lt;&gt;0,+(Y60/X60)*100,0)</f>
        <v>-10.26350745118227</v>
      </c>
      <c r="AA60" s="232">
        <f>+AA57+AA54+AA51+AA40+AA37+AA34+AA22+AA5</f>
        <v>88454956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2017-07-27T12:02:21Z</dcterms:created>
  <dcterms:modified xsi:type="dcterms:W3CDTF">2017-07-27T12:02:25Z</dcterms:modified>
  <cp:category/>
  <cp:version/>
  <cp:contentType/>
  <cp:contentStatus/>
</cp:coreProperties>
</file>