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<sst xmlns="http://schemas.openxmlformats.org/spreadsheetml/2006/main" count="857" uniqueCount="303">
  <si>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Mpumalanga: Msukaligwa(MP302)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</si>
  <si>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</si>
  <si>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</si>
  <si>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</si>
  <si>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</si>
  <si>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</si>
  <si>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</si>
  <si>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</si>
  <si>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</si>
  <si>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</si>
  <si>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</si>
  <si>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</si>
  <si>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</si>
  <si>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</si>
  <si>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</si>
  <si>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</si>
  <si>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</si>
  <si>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</si>
  <si>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</si>
  <si>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</si>
  <si>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</si>
  <si>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</si>
  <si>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</si>
  <si>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</si>
  <si>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</si>
  <si>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</si>
  <si>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</si>
  <si>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</si>
  <si>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</si>
  <si>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</si>
  <si>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</si>
  <si>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</si>
  <si>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</si>
  <si>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</si>
  <si>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</si>
  <si>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</si>
  <si>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</si>
  <si>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</si>
  <si>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</si>
  <si>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</si>
  <si>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</si>
  <si>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</si>
  <si>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</si>
  <si>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</si>
  <si>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</si>
  <si>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</si>
  <si>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</si>
  <si>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</si>
  <si>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</si>
  <si>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</si>
  <si>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</si>
  <si>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</si>
  <si>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</si>
  <si>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</si>
  <si>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</si>
  <si>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</si>
  <si>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</si>
  <si>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</si>
  <si>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</si>
  <si>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</si>
  <si>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</si>
  <si>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</si>
  <si>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</si>
  <si>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</si>
  <si>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</si>
  <si>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</si>
  <si>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</si>
  <si>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</si>
  <si>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</si>
  <si>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</si>
  <si>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Msukaligwa(MP302)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</si>
  <si>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</si>
  <si>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</si>
  <si>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</si>
  <si>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</si>
  <si>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</si>
  <si>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</si>
  <si>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</si>
  <si>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</si>
  <si>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</si>
  <si>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</si>
  <si>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</si>
  <si>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</si>
  <si>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</si>
  <si>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</si>
  <si>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</si>
  <si>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</si>
  <si>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</si>
  <si>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</si>
  <si>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</si>
  <si>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</si>
  <si>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</si>
  <si>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</si>
  <si>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</si>
  <si>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</si>
  <si>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</si>
  <si>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</si>
  <si>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</si>
  <si>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</si>
  <si>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</si>
  <si>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Msukaligwa(MP302)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</si>
  <si>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</si>
  <si>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</si>
  <si>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</si>
  <si>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</si>
  <si>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</si>
  <si>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</si>
  <si>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</si>
  <si>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</si>
  <si>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</si>
  <si>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</si>
  <si>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</si>
  <si>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</si>
  <si>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</si>
  <si>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</si>
  <si>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</si>
  <si>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</si>
  <si>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</si>
  <si>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</si>
  <si>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</si>
  <si>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</si>
  <si>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</si>
  <si>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</si>
  <si>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</si>
  <si>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</si>
  <si>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</si>
  <si>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</si>
  <si>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</si>
  <si>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</si>
  <si>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Msukaligwa(MP302)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</si>
  <si>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</si>
  <si>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</si>
  <si>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</si>
  <si>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</si>
  <si>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</si>
  <si>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</si>
  <si>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</si>
  <si>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</si>
  <si>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</si>
  <si>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</si>
  <si>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Msukaligwa(MP302)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</si>
  <si>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</si>
  <si>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</si>
  <si>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</si>
  <si>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</si>
  <si>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</si>
  <si>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</si>
  <si>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</si>
  <si>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</si>
  <si>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</si>
  <si>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</si>
  <si>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</si>
  <si>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</si>
  <si>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</si>
  <si>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</si>
  <si>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</si>
  <si>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</si>
  <si>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</si>
  <si>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</si>
  <si>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</si>
  <si>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</si>
  <si>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</si>
  <si>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</si>
  <si>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</si>
  <si>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</si>
  <si>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</si>
  <si>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</si>
  <si>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</si>
  <si>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</si>
  <si>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</si>
  <si>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</si>
  <si>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</si>
  <si>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</si>
  <si>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</si>
  <si>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Msukaligwa(MP302)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</si>
  <si>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</si>
  <si>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</si>
  <si>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</si>
  <si>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</si>
  <si>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</si>
  <si>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</si>
  <si>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</si>
  <si>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</si>
  <si>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</si>
  <si>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</si>
  <si>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</si>
  <si>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</si>
  <si>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</si>
  <si>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</si>
  <si>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</si>
  <si>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</si>
  <si>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</si>
  <si>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</si>
  <si>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</si>
  <si>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</si>
  <si>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</si>
  <si>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</si>
  <si>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</si>
  <si>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</si>
  <si>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</si>
  <si>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</si>
  <si>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</si>
  <si>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Msukaligwa(MP302)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</si>
  <si>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</si>
  <si>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</si>
  <si>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</si>
  <si>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</si>
  <si>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</si>
  <si>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</si>
  <si>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</si>
  <si>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</si>
  <si>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</si>
  <si>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</si>
  <si>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</si>
  <si>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</si>
  <si>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</si>
  <si>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</si>
  <si>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</si>
  <si>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</si>
  <si>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</si>
  <si>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</si>
  <si>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</si>
  <si>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</si>
  <si>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</si>
  <si>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</si>
  <si>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</si>
  <si>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</si>
  <si>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Msukaligwa(MP302)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</si>
  <si>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</si>
  <si>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</si>
  <si>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</si>
  <si>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</si>
  <si>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</si>
  <si>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</si>
  <si>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</si>
  <si>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</si>
  <si>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</si>
  <si>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</si>
  <si>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</si>
  <si>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</si>
  <si>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</si>
  <si>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</si>
  <si>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</si>
  <si>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</si>
  <si>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</si>
  <si>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</si>
  <si>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</si>
  <si>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</si>
  <si>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</si>
  <si>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</si>
  <si>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</si>
  <si>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</si>
  <si>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</si>
  <si>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</si>
  <si>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</si>
  <si>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</si>
  <si>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</si>
  <si>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</si>
  <si>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</si>
  <si>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</si>
  <si>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</si>
  <si>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</si>
  <si>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</si>
  <si>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Msukaligwa(MP302)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</si>
  <si>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</si>
  <si>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</si>
  <si>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Mpumalanga: Msukaligwa(MP302)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</si>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</sst>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66920941</v>
      </c>
      <c r="C5" s="19">
        <v>0</v>
      </c>
      <c r="D5" s="59">
        <v>72524528</v>
      </c>
      <c r="E5" s="60">
        <v>81745483</v>
      </c>
      <c r="F5" s="60">
        <v>6849578</v>
      </c>
      <c r="G5" s="60">
        <v>6650109</v>
      </c>
      <c r="H5" s="60">
        <v>6838476</v>
      </c>
      <c r="I5" s="60">
        <v>20338163</v>
      </c>
      <c r="J5" s="60">
        <v>6836075</v>
      </c>
      <c r="K5" s="60">
        <v>6824110</v>
      </c>
      <c r="L5" s="60">
        <v>0</v>
      </c>
      <c r="M5" s="60">
        <v>13660185</v>
      </c>
      <c r="N5" s="60">
        <v>6831852</v>
      </c>
      <c r="O5" s="60">
        <v>6853576</v>
      </c>
      <c r="P5" s="60">
        <v>6848712</v>
      </c>
      <c r="Q5" s="60">
        <v>20534140</v>
      </c>
      <c r="R5" s="60">
        <v>6861608</v>
      </c>
      <c r="S5" s="60">
        <v>6857828</v>
      </c>
      <c r="T5" s="60">
        <v>6863932</v>
      </c>
      <c r="U5" s="60">
        <v>20583368</v>
      </c>
      <c r="V5" s="60">
        <v>75115856</v>
      </c>
      <c r="W5" s="60">
        <v>72524527</v>
      </c>
      <c r="X5" s="60">
        <v>2591329</v>
      </c>
      <c r="Y5" s="61">
        <v>3.57</v>
      </c>
      <c r="Z5" s="62">
        <v>81745483</v>
      </c>
    </row>
    <row r="6" spans="1:26" ht="13.5">
      <c r="A6" s="58" t="s">
        <v>32</v>
      </c>
      <c r="B6" s="19">
        <v>241850148</v>
      </c>
      <c r="C6" s="19">
        <v>0</v>
      </c>
      <c r="D6" s="59">
        <v>297922853</v>
      </c>
      <c r="E6" s="60">
        <v>290718849</v>
      </c>
      <c r="F6" s="60">
        <v>23553731</v>
      </c>
      <c r="G6" s="60">
        <v>26301696</v>
      </c>
      <c r="H6" s="60">
        <v>23904020</v>
      </c>
      <c r="I6" s="60">
        <v>73759447</v>
      </c>
      <c r="J6" s="60">
        <v>22803712</v>
      </c>
      <c r="K6" s="60">
        <v>22099796</v>
      </c>
      <c r="L6" s="60">
        <v>0</v>
      </c>
      <c r="M6" s="60">
        <v>44903508</v>
      </c>
      <c r="N6" s="60">
        <v>21865723</v>
      </c>
      <c r="O6" s="60">
        <v>24769323</v>
      </c>
      <c r="P6" s="60">
        <v>23361938</v>
      </c>
      <c r="Q6" s="60">
        <v>69996984</v>
      </c>
      <c r="R6" s="60">
        <v>21574772</v>
      </c>
      <c r="S6" s="60">
        <v>25434158</v>
      </c>
      <c r="T6" s="60">
        <v>22357404</v>
      </c>
      <c r="U6" s="60">
        <v>69366334</v>
      </c>
      <c r="V6" s="60">
        <v>258026273</v>
      </c>
      <c r="W6" s="60">
        <v>297922842</v>
      </c>
      <c r="X6" s="60">
        <v>-39896569</v>
      </c>
      <c r="Y6" s="61">
        <v>-13.39</v>
      </c>
      <c r="Z6" s="62">
        <v>290718849</v>
      </c>
    </row>
    <row r="7" spans="1:26" ht="13.5">
      <c r="A7" s="58" t="s">
        <v>33</v>
      </c>
      <c r="B7" s="19">
        <v>880765</v>
      </c>
      <c r="C7" s="19">
        <v>0</v>
      </c>
      <c r="D7" s="59">
        <v>200000</v>
      </c>
      <c r="E7" s="60">
        <v>900000</v>
      </c>
      <c r="F7" s="60">
        <v>0</v>
      </c>
      <c r="G7" s="60">
        <v>59384</v>
      </c>
      <c r="H7" s="60">
        <v>10107795</v>
      </c>
      <c r="I7" s="60">
        <v>10167179</v>
      </c>
      <c r="J7" s="60">
        <v>-113055</v>
      </c>
      <c r="K7" s="60">
        <v>-10000000</v>
      </c>
      <c r="L7" s="60">
        <v>0</v>
      </c>
      <c r="M7" s="60">
        <v>-10113055</v>
      </c>
      <c r="N7" s="60">
        <v>83445</v>
      </c>
      <c r="O7" s="60">
        <v>-83445</v>
      </c>
      <c r="P7" s="60">
        <v>0</v>
      </c>
      <c r="Q7" s="60">
        <v>0</v>
      </c>
      <c r="R7" s="60">
        <v>-219712</v>
      </c>
      <c r="S7" s="60">
        <v>0</v>
      </c>
      <c r="T7" s="60">
        <v>333953</v>
      </c>
      <c r="U7" s="60">
        <v>114241</v>
      </c>
      <c r="V7" s="60">
        <v>168365</v>
      </c>
      <c r="W7" s="60">
        <v>200005</v>
      </c>
      <c r="X7" s="60">
        <v>-31640</v>
      </c>
      <c r="Y7" s="61">
        <v>-15.82</v>
      </c>
      <c r="Z7" s="62">
        <v>900000</v>
      </c>
    </row>
    <row r="8" spans="1:26" ht="13.5">
      <c r="A8" s="58" t="s">
        <v>34</v>
      </c>
      <c r="B8" s="19">
        <v>121004783</v>
      </c>
      <c r="C8" s="19">
        <v>0</v>
      </c>
      <c r="D8" s="59">
        <v>121232850</v>
      </c>
      <c r="E8" s="60">
        <v>152356850</v>
      </c>
      <c r="F8" s="60">
        <v>50372000</v>
      </c>
      <c r="G8" s="60">
        <v>541297</v>
      </c>
      <c r="H8" s="60">
        <v>9170681</v>
      </c>
      <c r="I8" s="60">
        <v>60083978</v>
      </c>
      <c r="J8" s="60">
        <v>0</v>
      </c>
      <c r="K8" s="60">
        <v>125</v>
      </c>
      <c r="L8" s="60">
        <v>0</v>
      </c>
      <c r="M8" s="60">
        <v>125</v>
      </c>
      <c r="N8" s="60">
        <v>0</v>
      </c>
      <c r="O8" s="60">
        <v>125</v>
      </c>
      <c r="P8" s="60">
        <v>31561203</v>
      </c>
      <c r="Q8" s="60">
        <v>31561328</v>
      </c>
      <c r="R8" s="60">
        <v>415663</v>
      </c>
      <c r="S8" s="60">
        <v>0</v>
      </c>
      <c r="T8" s="60">
        <v>0</v>
      </c>
      <c r="U8" s="60">
        <v>415663</v>
      </c>
      <c r="V8" s="60">
        <v>92061094</v>
      </c>
      <c r="W8" s="60">
        <v>121232849</v>
      </c>
      <c r="X8" s="60">
        <v>-29171755</v>
      </c>
      <c r="Y8" s="61">
        <v>-24.06</v>
      </c>
      <c r="Z8" s="62">
        <v>152356850</v>
      </c>
    </row>
    <row r="9" spans="1:26" ht="13.5">
      <c r="A9" s="58" t="s">
        <v>35</v>
      </c>
      <c r="B9" s="19">
        <v>55803619</v>
      </c>
      <c r="C9" s="19">
        <v>0</v>
      </c>
      <c r="D9" s="59">
        <v>52291959</v>
      </c>
      <c r="E9" s="60">
        <v>56851224</v>
      </c>
      <c r="F9" s="60">
        <v>2542433</v>
      </c>
      <c r="G9" s="60">
        <v>2565369</v>
      </c>
      <c r="H9" s="60">
        <v>4506313</v>
      </c>
      <c r="I9" s="60">
        <v>9614115</v>
      </c>
      <c r="J9" s="60">
        <v>4898701</v>
      </c>
      <c r="K9" s="60">
        <v>4505353</v>
      </c>
      <c r="L9" s="60">
        <v>0</v>
      </c>
      <c r="M9" s="60">
        <v>9404054</v>
      </c>
      <c r="N9" s="60">
        <v>4205835</v>
      </c>
      <c r="O9" s="60">
        <v>4176787</v>
      </c>
      <c r="P9" s="60">
        <v>3575202</v>
      </c>
      <c r="Q9" s="60">
        <v>11957824</v>
      </c>
      <c r="R9" s="60">
        <v>4105224</v>
      </c>
      <c r="S9" s="60">
        <v>5167441</v>
      </c>
      <c r="T9" s="60">
        <v>3614334</v>
      </c>
      <c r="U9" s="60">
        <v>12886999</v>
      </c>
      <c r="V9" s="60">
        <v>43862992</v>
      </c>
      <c r="W9" s="60">
        <v>52291967</v>
      </c>
      <c r="X9" s="60">
        <v>-8428975</v>
      </c>
      <c r="Y9" s="61">
        <v>-16.12</v>
      </c>
      <c r="Z9" s="62">
        <v>56851224</v>
      </c>
    </row>
    <row r="10" spans="1:26" ht="25.5">
      <c r="A10" s="63" t="s">
        <v>278</v>
      </c>
      <c r="B10" s="64">
        <f>SUM(B5:B9)</f>
        <v>486460256</v>
      </c>
      <c r="C10" s="64">
        <f>SUM(C5:C9)</f>
        <v>0</v>
      </c>
      <c r="D10" s="65">
        <f aca="true" t="shared" si="0" ref="D10:Z10">SUM(D5:D9)</f>
        <v>544172190</v>
      </c>
      <c r="E10" s="66">
        <f t="shared" si="0"/>
        <v>582572406</v>
      </c>
      <c r="F10" s="66">
        <f t="shared" si="0"/>
        <v>83317742</v>
      </c>
      <c r="G10" s="66">
        <f t="shared" si="0"/>
        <v>36117855</v>
      </c>
      <c r="H10" s="66">
        <f t="shared" si="0"/>
        <v>54527285</v>
      </c>
      <c r="I10" s="66">
        <f t="shared" si="0"/>
        <v>173962882</v>
      </c>
      <c r="J10" s="66">
        <f t="shared" si="0"/>
        <v>34425433</v>
      </c>
      <c r="K10" s="66">
        <f t="shared" si="0"/>
        <v>23429384</v>
      </c>
      <c r="L10" s="66">
        <f t="shared" si="0"/>
        <v>0</v>
      </c>
      <c r="M10" s="66">
        <f t="shared" si="0"/>
        <v>57854817</v>
      </c>
      <c r="N10" s="66">
        <f t="shared" si="0"/>
        <v>32986855</v>
      </c>
      <c r="O10" s="66">
        <f t="shared" si="0"/>
        <v>35716366</v>
      </c>
      <c r="P10" s="66">
        <f t="shared" si="0"/>
        <v>65347055</v>
      </c>
      <c r="Q10" s="66">
        <f t="shared" si="0"/>
        <v>134050276</v>
      </c>
      <c r="R10" s="66">
        <f t="shared" si="0"/>
        <v>32737555</v>
      </c>
      <c r="S10" s="66">
        <f t="shared" si="0"/>
        <v>37459427</v>
      </c>
      <c r="T10" s="66">
        <f t="shared" si="0"/>
        <v>33169623</v>
      </c>
      <c r="U10" s="66">
        <f t="shared" si="0"/>
        <v>103366605</v>
      </c>
      <c r="V10" s="66">
        <f t="shared" si="0"/>
        <v>469234580</v>
      </c>
      <c r="W10" s="66">
        <f t="shared" si="0"/>
        <v>544172190</v>
      </c>
      <c r="X10" s="66">
        <f t="shared" si="0"/>
        <v>-74937610</v>
      </c>
      <c r="Y10" s="67">
        <f>+IF(W10&lt;&gt;0,(X10/W10)*100,0)</f>
        <v>-13.77093709989112</v>
      </c>
      <c r="Z10" s="68">
        <f t="shared" si="0"/>
        <v>582572406</v>
      </c>
    </row>
    <row r="11" spans="1:26" ht="13.5">
      <c r="A11" s="58" t="s">
        <v>37</v>
      </c>
      <c r="B11" s="19">
        <v>146289220</v>
      </c>
      <c r="C11" s="19">
        <v>0</v>
      </c>
      <c r="D11" s="59">
        <v>154737934</v>
      </c>
      <c r="E11" s="60">
        <v>151420686</v>
      </c>
      <c r="F11" s="60">
        <v>9918692</v>
      </c>
      <c r="G11" s="60">
        <v>11891268</v>
      </c>
      <c r="H11" s="60">
        <v>13626341</v>
      </c>
      <c r="I11" s="60">
        <v>35436301</v>
      </c>
      <c r="J11" s="60">
        <v>12017271</v>
      </c>
      <c r="K11" s="60">
        <v>12491701</v>
      </c>
      <c r="L11" s="60">
        <v>0</v>
      </c>
      <c r="M11" s="60">
        <v>24508972</v>
      </c>
      <c r="N11" s="60">
        <v>12441632</v>
      </c>
      <c r="O11" s="60">
        <v>13056984</v>
      </c>
      <c r="P11" s="60">
        <v>12155217</v>
      </c>
      <c r="Q11" s="60">
        <v>37653833</v>
      </c>
      <c r="R11" s="60">
        <v>12584534</v>
      </c>
      <c r="S11" s="60">
        <v>13108929</v>
      </c>
      <c r="T11" s="60">
        <v>12985536</v>
      </c>
      <c r="U11" s="60">
        <v>38678999</v>
      </c>
      <c r="V11" s="60">
        <v>136278105</v>
      </c>
      <c r="W11" s="60">
        <v>154737936</v>
      </c>
      <c r="X11" s="60">
        <v>-18459831</v>
      </c>
      <c r="Y11" s="61">
        <v>-11.93</v>
      </c>
      <c r="Z11" s="62">
        <v>151420686</v>
      </c>
    </row>
    <row r="12" spans="1:26" ht="13.5">
      <c r="A12" s="58" t="s">
        <v>38</v>
      </c>
      <c r="B12" s="19">
        <v>11628372</v>
      </c>
      <c r="C12" s="19">
        <v>0</v>
      </c>
      <c r="D12" s="59">
        <v>12394259</v>
      </c>
      <c r="E12" s="60">
        <v>12349476</v>
      </c>
      <c r="F12" s="60">
        <v>1003219</v>
      </c>
      <c r="G12" s="60">
        <v>982530</v>
      </c>
      <c r="H12" s="60">
        <v>961840</v>
      </c>
      <c r="I12" s="60">
        <v>2947589</v>
      </c>
      <c r="J12" s="60">
        <v>961840</v>
      </c>
      <c r="K12" s="60">
        <v>961840</v>
      </c>
      <c r="L12" s="60">
        <v>0</v>
      </c>
      <c r="M12" s="60">
        <v>1923680</v>
      </c>
      <c r="N12" s="60">
        <v>1364302</v>
      </c>
      <c r="O12" s="60">
        <v>1007334</v>
      </c>
      <c r="P12" s="60">
        <v>1007334</v>
      </c>
      <c r="Q12" s="60">
        <v>3378970</v>
      </c>
      <c r="R12" s="60">
        <v>1031253</v>
      </c>
      <c r="S12" s="60">
        <v>1029142</v>
      </c>
      <c r="T12" s="60">
        <v>1017856</v>
      </c>
      <c r="U12" s="60">
        <v>3078251</v>
      </c>
      <c r="V12" s="60">
        <v>11328490</v>
      </c>
      <c r="W12" s="60">
        <v>12394264</v>
      </c>
      <c r="X12" s="60">
        <v>-1065774</v>
      </c>
      <c r="Y12" s="61">
        <v>-8.6</v>
      </c>
      <c r="Z12" s="62">
        <v>12349476</v>
      </c>
    </row>
    <row r="13" spans="1:26" ht="13.5">
      <c r="A13" s="58" t="s">
        <v>279</v>
      </c>
      <c r="B13" s="19">
        <v>86534313</v>
      </c>
      <c r="C13" s="19">
        <v>0</v>
      </c>
      <c r="D13" s="59">
        <v>60344114</v>
      </c>
      <c r="E13" s="60">
        <v>80658664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60344111</v>
      </c>
      <c r="X13" s="60">
        <v>-60344111</v>
      </c>
      <c r="Y13" s="61">
        <v>-100</v>
      </c>
      <c r="Z13" s="62">
        <v>80658664</v>
      </c>
    </row>
    <row r="14" spans="1:26" ht="13.5">
      <c r="A14" s="58" t="s">
        <v>40</v>
      </c>
      <c r="B14" s="19">
        <v>0</v>
      </c>
      <c r="C14" s="19">
        <v>0</v>
      </c>
      <c r="D14" s="59">
        <v>10597182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10597182</v>
      </c>
      <c r="X14" s="60">
        <v>-10597182</v>
      </c>
      <c r="Y14" s="61">
        <v>-100</v>
      </c>
      <c r="Z14" s="62">
        <v>0</v>
      </c>
    </row>
    <row r="15" spans="1:26" ht="13.5">
      <c r="A15" s="58" t="s">
        <v>41</v>
      </c>
      <c r="B15" s="19">
        <v>249443316</v>
      </c>
      <c r="C15" s="19">
        <v>0</v>
      </c>
      <c r="D15" s="59">
        <v>227106001</v>
      </c>
      <c r="E15" s="60">
        <v>245662029</v>
      </c>
      <c r="F15" s="60">
        <v>21407422</v>
      </c>
      <c r="G15" s="60">
        <v>8175785</v>
      </c>
      <c r="H15" s="60">
        <v>37636528</v>
      </c>
      <c r="I15" s="60">
        <v>67219735</v>
      </c>
      <c r="J15" s="60">
        <v>16875117</v>
      </c>
      <c r="K15" s="60">
        <v>12932388</v>
      </c>
      <c r="L15" s="60">
        <v>0</v>
      </c>
      <c r="M15" s="60">
        <v>29807505</v>
      </c>
      <c r="N15" s="60">
        <v>33297951</v>
      </c>
      <c r="O15" s="60">
        <v>13412672</v>
      </c>
      <c r="P15" s="60">
        <v>11879331</v>
      </c>
      <c r="Q15" s="60">
        <v>58589954</v>
      </c>
      <c r="R15" s="60">
        <v>4126486</v>
      </c>
      <c r="S15" s="60">
        <v>25318963</v>
      </c>
      <c r="T15" s="60">
        <v>350121</v>
      </c>
      <c r="U15" s="60">
        <v>29795570</v>
      </c>
      <c r="V15" s="60">
        <v>185412764</v>
      </c>
      <c r="W15" s="60">
        <v>227106011</v>
      </c>
      <c r="X15" s="60">
        <v>-41693247</v>
      </c>
      <c r="Y15" s="61">
        <v>-18.36</v>
      </c>
      <c r="Z15" s="62">
        <v>245662029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165078278</v>
      </c>
      <c r="C17" s="19">
        <v>0</v>
      </c>
      <c r="D17" s="59">
        <v>187731868</v>
      </c>
      <c r="E17" s="60">
        <v>176581029</v>
      </c>
      <c r="F17" s="60">
        <v>7938512</v>
      </c>
      <c r="G17" s="60">
        <v>6483320</v>
      </c>
      <c r="H17" s="60">
        <v>13187229</v>
      </c>
      <c r="I17" s="60">
        <v>27609061</v>
      </c>
      <c r="J17" s="60">
        <v>6309023</v>
      </c>
      <c r="K17" s="60">
        <v>4210346</v>
      </c>
      <c r="L17" s="60">
        <v>0</v>
      </c>
      <c r="M17" s="60">
        <v>10519369</v>
      </c>
      <c r="N17" s="60">
        <v>11482287</v>
      </c>
      <c r="O17" s="60">
        <v>8051998</v>
      </c>
      <c r="P17" s="60">
        <v>10119849</v>
      </c>
      <c r="Q17" s="60">
        <v>29654134</v>
      </c>
      <c r="R17" s="60">
        <v>7399286</v>
      </c>
      <c r="S17" s="60">
        <v>8659967</v>
      </c>
      <c r="T17" s="60">
        <v>12343539</v>
      </c>
      <c r="U17" s="60">
        <v>28402792</v>
      </c>
      <c r="V17" s="60">
        <v>96185356</v>
      </c>
      <c r="W17" s="60">
        <v>187731866</v>
      </c>
      <c r="X17" s="60">
        <v>-91546510</v>
      </c>
      <c r="Y17" s="61">
        <v>-48.76</v>
      </c>
      <c r="Z17" s="62">
        <v>176581029</v>
      </c>
    </row>
    <row r="18" spans="1:26" ht="13.5">
      <c r="A18" s="70" t="s">
        <v>44</v>
      </c>
      <c r="B18" s="71">
        <f>SUM(B11:B17)</f>
        <v>658973499</v>
      </c>
      <c r="C18" s="71">
        <f>SUM(C11:C17)</f>
        <v>0</v>
      </c>
      <c r="D18" s="72">
        <f aca="true" t="shared" si="1" ref="D18:Z18">SUM(D11:D17)</f>
        <v>652911358</v>
      </c>
      <c r="E18" s="73">
        <f t="shared" si="1"/>
        <v>666671884</v>
      </c>
      <c r="F18" s="73">
        <f t="shared" si="1"/>
        <v>40267845</v>
      </c>
      <c r="G18" s="73">
        <f t="shared" si="1"/>
        <v>27532903</v>
      </c>
      <c r="H18" s="73">
        <f t="shared" si="1"/>
        <v>65411938</v>
      </c>
      <c r="I18" s="73">
        <f t="shared" si="1"/>
        <v>133212686</v>
      </c>
      <c r="J18" s="73">
        <f t="shared" si="1"/>
        <v>36163251</v>
      </c>
      <c r="K18" s="73">
        <f t="shared" si="1"/>
        <v>30596275</v>
      </c>
      <c r="L18" s="73">
        <f t="shared" si="1"/>
        <v>0</v>
      </c>
      <c r="M18" s="73">
        <f t="shared" si="1"/>
        <v>66759526</v>
      </c>
      <c r="N18" s="73">
        <f t="shared" si="1"/>
        <v>58586172</v>
      </c>
      <c r="O18" s="73">
        <f t="shared" si="1"/>
        <v>35528988</v>
      </c>
      <c r="P18" s="73">
        <f t="shared" si="1"/>
        <v>35161731</v>
      </c>
      <c r="Q18" s="73">
        <f t="shared" si="1"/>
        <v>129276891</v>
      </c>
      <c r="R18" s="73">
        <f t="shared" si="1"/>
        <v>25141559</v>
      </c>
      <c r="S18" s="73">
        <f t="shared" si="1"/>
        <v>48117001</v>
      </c>
      <c r="T18" s="73">
        <f t="shared" si="1"/>
        <v>26697052</v>
      </c>
      <c r="U18" s="73">
        <f t="shared" si="1"/>
        <v>99955612</v>
      </c>
      <c r="V18" s="73">
        <f t="shared" si="1"/>
        <v>429204715</v>
      </c>
      <c r="W18" s="73">
        <f t="shared" si="1"/>
        <v>652911370</v>
      </c>
      <c r="X18" s="73">
        <f t="shared" si="1"/>
        <v>-223706655</v>
      </c>
      <c r="Y18" s="67">
        <f>+IF(W18&lt;&gt;0,(X18/W18)*100,0)</f>
        <v>-34.26294368253994</v>
      </c>
      <c r="Z18" s="74">
        <f t="shared" si="1"/>
        <v>666671884</v>
      </c>
    </row>
    <row r="19" spans="1:26" ht="13.5">
      <c r="A19" s="70" t="s">
        <v>45</v>
      </c>
      <c r="B19" s="75">
        <f>+B10-B18</f>
        <v>-172513243</v>
      </c>
      <c r="C19" s="75">
        <f>+C10-C18</f>
        <v>0</v>
      </c>
      <c r="D19" s="76">
        <f aca="true" t="shared" si="2" ref="D19:Z19">+D10-D18</f>
        <v>-108739168</v>
      </c>
      <c r="E19" s="77">
        <f t="shared" si="2"/>
        <v>-84099478</v>
      </c>
      <c r="F19" s="77">
        <f t="shared" si="2"/>
        <v>43049897</v>
      </c>
      <c r="G19" s="77">
        <f t="shared" si="2"/>
        <v>8584952</v>
      </c>
      <c r="H19" s="77">
        <f t="shared" si="2"/>
        <v>-10884653</v>
      </c>
      <c r="I19" s="77">
        <f t="shared" si="2"/>
        <v>40750196</v>
      </c>
      <c r="J19" s="77">
        <f t="shared" si="2"/>
        <v>-1737818</v>
      </c>
      <c r="K19" s="77">
        <f t="shared" si="2"/>
        <v>-7166891</v>
      </c>
      <c r="L19" s="77">
        <f t="shared" si="2"/>
        <v>0</v>
      </c>
      <c r="M19" s="77">
        <f t="shared" si="2"/>
        <v>-8904709</v>
      </c>
      <c r="N19" s="77">
        <f t="shared" si="2"/>
        <v>-25599317</v>
      </c>
      <c r="O19" s="77">
        <f t="shared" si="2"/>
        <v>187378</v>
      </c>
      <c r="P19" s="77">
        <f t="shared" si="2"/>
        <v>30185324</v>
      </c>
      <c r="Q19" s="77">
        <f t="shared" si="2"/>
        <v>4773385</v>
      </c>
      <c r="R19" s="77">
        <f t="shared" si="2"/>
        <v>7595996</v>
      </c>
      <c r="S19" s="77">
        <f t="shared" si="2"/>
        <v>-10657574</v>
      </c>
      <c r="T19" s="77">
        <f t="shared" si="2"/>
        <v>6472571</v>
      </c>
      <c r="U19" s="77">
        <f t="shared" si="2"/>
        <v>3410993</v>
      </c>
      <c r="V19" s="77">
        <f t="shared" si="2"/>
        <v>40029865</v>
      </c>
      <c r="W19" s="77">
        <f>IF(E10=E18,0,W10-W18)</f>
        <v>-108739180</v>
      </c>
      <c r="X19" s="77">
        <f t="shared" si="2"/>
        <v>148769045</v>
      </c>
      <c r="Y19" s="78">
        <f>+IF(W19&lt;&gt;0,(X19/W19)*100,0)</f>
        <v>-136.8127339198254</v>
      </c>
      <c r="Z19" s="79">
        <f t="shared" si="2"/>
        <v>-84099478</v>
      </c>
    </row>
    <row r="20" spans="1:26" ht="13.5">
      <c r="A20" s="58" t="s">
        <v>46</v>
      </c>
      <c r="B20" s="19">
        <v>45590352</v>
      </c>
      <c r="C20" s="19">
        <v>0</v>
      </c>
      <c r="D20" s="59">
        <v>61066150</v>
      </c>
      <c r="E20" s="60">
        <v>61066150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61066146</v>
      </c>
      <c r="X20" s="60">
        <v>-61066146</v>
      </c>
      <c r="Y20" s="61">
        <v>-100</v>
      </c>
      <c r="Z20" s="62">
        <v>61066150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-4</v>
      </c>
      <c r="X21" s="82">
        <v>4</v>
      </c>
      <c r="Y21" s="83">
        <v>-100</v>
      </c>
      <c r="Z21" s="84">
        <v>0</v>
      </c>
    </row>
    <row r="22" spans="1:26" ht="25.5">
      <c r="A22" s="85" t="s">
        <v>281</v>
      </c>
      <c r="B22" s="86">
        <f>SUM(B19:B21)</f>
        <v>-126922891</v>
      </c>
      <c r="C22" s="86">
        <f>SUM(C19:C21)</f>
        <v>0</v>
      </c>
      <c r="D22" s="87">
        <f aca="true" t="shared" si="3" ref="D22:Z22">SUM(D19:D21)</f>
        <v>-47673018</v>
      </c>
      <c r="E22" s="88">
        <f t="shared" si="3"/>
        <v>-23033328</v>
      </c>
      <c r="F22" s="88">
        <f t="shared" si="3"/>
        <v>43049897</v>
      </c>
      <c r="G22" s="88">
        <f t="shared" si="3"/>
        <v>8584952</v>
      </c>
      <c r="H22" s="88">
        <f t="shared" si="3"/>
        <v>-10884653</v>
      </c>
      <c r="I22" s="88">
        <f t="shared" si="3"/>
        <v>40750196</v>
      </c>
      <c r="J22" s="88">
        <f t="shared" si="3"/>
        <v>-1737818</v>
      </c>
      <c r="K22" s="88">
        <f t="shared" si="3"/>
        <v>-7166891</v>
      </c>
      <c r="L22" s="88">
        <f t="shared" si="3"/>
        <v>0</v>
      </c>
      <c r="M22" s="88">
        <f t="shared" si="3"/>
        <v>-8904709</v>
      </c>
      <c r="N22" s="88">
        <f t="shared" si="3"/>
        <v>-25599317</v>
      </c>
      <c r="O22" s="88">
        <f t="shared" si="3"/>
        <v>187378</v>
      </c>
      <c r="P22" s="88">
        <f t="shared" si="3"/>
        <v>30185324</v>
      </c>
      <c r="Q22" s="88">
        <f t="shared" si="3"/>
        <v>4773385</v>
      </c>
      <c r="R22" s="88">
        <f t="shared" si="3"/>
        <v>7595996</v>
      </c>
      <c r="S22" s="88">
        <f t="shared" si="3"/>
        <v>-10657574</v>
      </c>
      <c r="T22" s="88">
        <f t="shared" si="3"/>
        <v>6472571</v>
      </c>
      <c r="U22" s="88">
        <f t="shared" si="3"/>
        <v>3410993</v>
      </c>
      <c r="V22" s="88">
        <f t="shared" si="3"/>
        <v>40029865</v>
      </c>
      <c r="W22" s="88">
        <f t="shared" si="3"/>
        <v>-47673038</v>
      </c>
      <c r="X22" s="88">
        <f t="shared" si="3"/>
        <v>87702903</v>
      </c>
      <c r="Y22" s="89">
        <f>+IF(W22&lt;&gt;0,(X22/W22)*100,0)</f>
        <v>-183.96751430022144</v>
      </c>
      <c r="Z22" s="90">
        <f t="shared" si="3"/>
        <v>-23033328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-126922891</v>
      </c>
      <c r="C24" s="75">
        <f>SUM(C22:C23)</f>
        <v>0</v>
      </c>
      <c r="D24" s="76">
        <f aca="true" t="shared" si="4" ref="D24:Z24">SUM(D22:D23)</f>
        <v>-47673018</v>
      </c>
      <c r="E24" s="77">
        <f t="shared" si="4"/>
        <v>-23033328</v>
      </c>
      <c r="F24" s="77">
        <f t="shared" si="4"/>
        <v>43049897</v>
      </c>
      <c r="G24" s="77">
        <f t="shared" si="4"/>
        <v>8584952</v>
      </c>
      <c r="H24" s="77">
        <f t="shared" si="4"/>
        <v>-10884653</v>
      </c>
      <c r="I24" s="77">
        <f t="shared" si="4"/>
        <v>40750196</v>
      </c>
      <c r="J24" s="77">
        <f t="shared" si="4"/>
        <v>-1737818</v>
      </c>
      <c r="K24" s="77">
        <f t="shared" si="4"/>
        <v>-7166891</v>
      </c>
      <c r="L24" s="77">
        <f t="shared" si="4"/>
        <v>0</v>
      </c>
      <c r="M24" s="77">
        <f t="shared" si="4"/>
        <v>-8904709</v>
      </c>
      <c r="N24" s="77">
        <f t="shared" si="4"/>
        <v>-25599317</v>
      </c>
      <c r="O24" s="77">
        <f t="shared" si="4"/>
        <v>187378</v>
      </c>
      <c r="P24" s="77">
        <f t="shared" si="4"/>
        <v>30185324</v>
      </c>
      <c r="Q24" s="77">
        <f t="shared" si="4"/>
        <v>4773385</v>
      </c>
      <c r="R24" s="77">
        <f t="shared" si="4"/>
        <v>7595996</v>
      </c>
      <c r="S24" s="77">
        <f t="shared" si="4"/>
        <v>-10657574</v>
      </c>
      <c r="T24" s="77">
        <f t="shared" si="4"/>
        <v>6472571</v>
      </c>
      <c r="U24" s="77">
        <f t="shared" si="4"/>
        <v>3410993</v>
      </c>
      <c r="V24" s="77">
        <f t="shared" si="4"/>
        <v>40029865</v>
      </c>
      <c r="W24" s="77">
        <f t="shared" si="4"/>
        <v>-47673038</v>
      </c>
      <c r="X24" s="77">
        <f t="shared" si="4"/>
        <v>87702903</v>
      </c>
      <c r="Y24" s="78">
        <f>+IF(W24&lt;&gt;0,(X24/W24)*100,0)</f>
        <v>-183.96751430022144</v>
      </c>
      <c r="Z24" s="79">
        <f t="shared" si="4"/>
        <v>-23033328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33766604</v>
      </c>
      <c r="C27" s="22">
        <v>0</v>
      </c>
      <c r="D27" s="99">
        <v>89900150</v>
      </c>
      <c r="E27" s="100">
        <v>61066150</v>
      </c>
      <c r="F27" s="100">
        <v>289375</v>
      </c>
      <c r="G27" s="100">
        <v>0</v>
      </c>
      <c r="H27" s="100">
        <v>0</v>
      </c>
      <c r="I27" s="100">
        <v>289375</v>
      </c>
      <c r="J27" s="100">
        <v>0</v>
      </c>
      <c r="K27" s="100">
        <v>3253906</v>
      </c>
      <c r="L27" s="100">
        <v>0</v>
      </c>
      <c r="M27" s="100">
        <v>3253906</v>
      </c>
      <c r="N27" s="100">
        <v>2487422</v>
      </c>
      <c r="O27" s="100">
        <v>5517491</v>
      </c>
      <c r="P27" s="100">
        <v>1051327</v>
      </c>
      <c r="Q27" s="100">
        <v>9056240</v>
      </c>
      <c r="R27" s="100">
        <v>3564012</v>
      </c>
      <c r="S27" s="100">
        <v>6488284</v>
      </c>
      <c r="T27" s="100">
        <v>7505405</v>
      </c>
      <c r="U27" s="100">
        <v>17557701</v>
      </c>
      <c r="V27" s="100">
        <v>30157222</v>
      </c>
      <c r="W27" s="100">
        <v>61066150</v>
      </c>
      <c r="X27" s="100">
        <v>-30908928</v>
      </c>
      <c r="Y27" s="101">
        <v>-50.62</v>
      </c>
      <c r="Z27" s="102">
        <v>61066150</v>
      </c>
    </row>
    <row r="28" spans="1:26" ht="13.5">
      <c r="A28" s="103" t="s">
        <v>46</v>
      </c>
      <c r="B28" s="19">
        <v>33766604</v>
      </c>
      <c r="C28" s="19">
        <v>0</v>
      </c>
      <c r="D28" s="59">
        <v>61066150</v>
      </c>
      <c r="E28" s="60">
        <v>61066150</v>
      </c>
      <c r="F28" s="60">
        <v>289375</v>
      </c>
      <c r="G28" s="60">
        <v>0</v>
      </c>
      <c r="H28" s="60">
        <v>0</v>
      </c>
      <c r="I28" s="60">
        <v>289375</v>
      </c>
      <c r="J28" s="60">
        <v>0</v>
      </c>
      <c r="K28" s="60">
        <v>3253906</v>
      </c>
      <c r="L28" s="60">
        <v>0</v>
      </c>
      <c r="M28" s="60">
        <v>3253906</v>
      </c>
      <c r="N28" s="60">
        <v>2487422</v>
      </c>
      <c r="O28" s="60">
        <v>5517491</v>
      </c>
      <c r="P28" s="60">
        <v>1051327</v>
      </c>
      <c r="Q28" s="60">
        <v>9056240</v>
      </c>
      <c r="R28" s="60">
        <v>3564012</v>
      </c>
      <c r="S28" s="60">
        <v>6488284</v>
      </c>
      <c r="T28" s="60">
        <v>7505405</v>
      </c>
      <c r="U28" s="60">
        <v>17557701</v>
      </c>
      <c r="V28" s="60">
        <v>30157222</v>
      </c>
      <c r="W28" s="60">
        <v>61066150</v>
      </c>
      <c r="X28" s="60">
        <v>-30908928</v>
      </c>
      <c r="Y28" s="61">
        <v>-50.62</v>
      </c>
      <c r="Z28" s="62">
        <v>61066150</v>
      </c>
    </row>
    <row r="29" spans="1:26" ht="13.5">
      <c r="A29" s="58" t="s">
        <v>283</v>
      </c>
      <c r="B29" s="19">
        <v>0</v>
      </c>
      <c r="C29" s="19">
        <v>0</v>
      </c>
      <c r="D29" s="59">
        <v>28834000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33766604</v>
      </c>
      <c r="C32" s="22">
        <f>SUM(C28:C31)</f>
        <v>0</v>
      </c>
      <c r="D32" s="99">
        <f aca="true" t="shared" si="5" ref="D32:Z32">SUM(D28:D31)</f>
        <v>89900150</v>
      </c>
      <c r="E32" s="100">
        <f t="shared" si="5"/>
        <v>61066150</v>
      </c>
      <c r="F32" s="100">
        <f t="shared" si="5"/>
        <v>289375</v>
      </c>
      <c r="G32" s="100">
        <f t="shared" si="5"/>
        <v>0</v>
      </c>
      <c r="H32" s="100">
        <f t="shared" si="5"/>
        <v>0</v>
      </c>
      <c r="I32" s="100">
        <f t="shared" si="5"/>
        <v>289375</v>
      </c>
      <c r="J32" s="100">
        <f t="shared" si="5"/>
        <v>0</v>
      </c>
      <c r="K32" s="100">
        <f t="shared" si="5"/>
        <v>3253906</v>
      </c>
      <c r="L32" s="100">
        <f t="shared" si="5"/>
        <v>0</v>
      </c>
      <c r="M32" s="100">
        <f t="shared" si="5"/>
        <v>3253906</v>
      </c>
      <c r="N32" s="100">
        <f t="shared" si="5"/>
        <v>2487422</v>
      </c>
      <c r="O32" s="100">
        <f t="shared" si="5"/>
        <v>5517491</v>
      </c>
      <c r="P32" s="100">
        <f t="shared" si="5"/>
        <v>1051327</v>
      </c>
      <c r="Q32" s="100">
        <f t="shared" si="5"/>
        <v>9056240</v>
      </c>
      <c r="R32" s="100">
        <f t="shared" si="5"/>
        <v>3564012</v>
      </c>
      <c r="S32" s="100">
        <f t="shared" si="5"/>
        <v>6488284</v>
      </c>
      <c r="T32" s="100">
        <f t="shared" si="5"/>
        <v>7505405</v>
      </c>
      <c r="U32" s="100">
        <f t="shared" si="5"/>
        <v>17557701</v>
      </c>
      <c r="V32" s="100">
        <f t="shared" si="5"/>
        <v>30157222</v>
      </c>
      <c r="W32" s="100">
        <f t="shared" si="5"/>
        <v>61066150</v>
      </c>
      <c r="X32" s="100">
        <f t="shared" si="5"/>
        <v>-30908928</v>
      </c>
      <c r="Y32" s="101">
        <f>+IF(W32&lt;&gt;0,(X32/W32)*100,0)</f>
        <v>-50.615485010926676</v>
      </c>
      <c r="Z32" s="102">
        <f t="shared" si="5"/>
        <v>61066150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126013913</v>
      </c>
      <c r="C35" s="19">
        <v>0</v>
      </c>
      <c r="D35" s="59">
        <v>266406836</v>
      </c>
      <c r="E35" s="60">
        <v>143956252</v>
      </c>
      <c r="F35" s="60">
        <v>166306346</v>
      </c>
      <c r="G35" s="60">
        <v>133980678</v>
      </c>
      <c r="H35" s="60">
        <v>176214669</v>
      </c>
      <c r="I35" s="60">
        <v>176214669</v>
      </c>
      <c r="J35" s="60">
        <v>132855727</v>
      </c>
      <c r="K35" s="60">
        <v>144794631</v>
      </c>
      <c r="L35" s="60">
        <v>144848217</v>
      </c>
      <c r="M35" s="60">
        <v>144848217</v>
      </c>
      <c r="N35" s="60">
        <v>147774201</v>
      </c>
      <c r="O35" s="60">
        <v>172788057</v>
      </c>
      <c r="P35" s="60">
        <v>203861059</v>
      </c>
      <c r="Q35" s="60">
        <v>203861059</v>
      </c>
      <c r="R35" s="60">
        <v>0</v>
      </c>
      <c r="S35" s="60">
        <v>178153051</v>
      </c>
      <c r="T35" s="60">
        <v>155603976</v>
      </c>
      <c r="U35" s="60">
        <v>155603976</v>
      </c>
      <c r="V35" s="60">
        <v>155603976</v>
      </c>
      <c r="W35" s="60">
        <v>143956252</v>
      </c>
      <c r="X35" s="60">
        <v>11647724</v>
      </c>
      <c r="Y35" s="61">
        <v>8.09</v>
      </c>
      <c r="Z35" s="62">
        <v>143956252</v>
      </c>
    </row>
    <row r="36" spans="1:26" ht="13.5">
      <c r="A36" s="58" t="s">
        <v>57</v>
      </c>
      <c r="B36" s="19">
        <v>1826486484</v>
      </c>
      <c r="C36" s="19">
        <v>0</v>
      </c>
      <c r="D36" s="59">
        <v>1499592870</v>
      </c>
      <c r="E36" s="60">
        <v>1871536108</v>
      </c>
      <c r="F36" s="60">
        <v>1526626314</v>
      </c>
      <c r="G36" s="60">
        <v>1696189149</v>
      </c>
      <c r="H36" s="60">
        <v>1696189149</v>
      </c>
      <c r="I36" s="60">
        <v>1696189149</v>
      </c>
      <c r="J36" s="60">
        <v>1696189149</v>
      </c>
      <c r="K36" s="60">
        <v>1775927293</v>
      </c>
      <c r="L36" s="60">
        <v>1785300615</v>
      </c>
      <c r="M36" s="60">
        <v>1785300615</v>
      </c>
      <c r="N36" s="60">
        <v>1788857139</v>
      </c>
      <c r="O36" s="60">
        <v>1531854429</v>
      </c>
      <c r="P36" s="60">
        <v>1527535451</v>
      </c>
      <c r="Q36" s="60">
        <v>1527535451</v>
      </c>
      <c r="R36" s="60">
        <v>0</v>
      </c>
      <c r="S36" s="60">
        <v>1811537226</v>
      </c>
      <c r="T36" s="60">
        <v>1869081246</v>
      </c>
      <c r="U36" s="60">
        <v>1869081246</v>
      </c>
      <c r="V36" s="60">
        <v>1869081246</v>
      </c>
      <c r="W36" s="60">
        <v>1871536108</v>
      </c>
      <c r="X36" s="60">
        <v>-2454862</v>
      </c>
      <c r="Y36" s="61">
        <v>-0.13</v>
      </c>
      <c r="Z36" s="62">
        <v>1871536108</v>
      </c>
    </row>
    <row r="37" spans="1:26" ht="13.5">
      <c r="A37" s="58" t="s">
        <v>58</v>
      </c>
      <c r="B37" s="19">
        <v>493124397</v>
      </c>
      <c r="C37" s="19">
        <v>0</v>
      </c>
      <c r="D37" s="59">
        <v>179773837</v>
      </c>
      <c r="E37" s="60">
        <v>344682804</v>
      </c>
      <c r="F37" s="60">
        <v>375638504</v>
      </c>
      <c r="G37" s="60">
        <v>379439657</v>
      </c>
      <c r="H37" s="60">
        <v>386043302</v>
      </c>
      <c r="I37" s="60">
        <v>386043302</v>
      </c>
      <c r="J37" s="60">
        <v>275730278</v>
      </c>
      <c r="K37" s="60">
        <v>265395236</v>
      </c>
      <c r="L37" s="60">
        <v>351001139</v>
      </c>
      <c r="M37" s="60">
        <v>351001139</v>
      </c>
      <c r="N37" s="60">
        <v>346978227</v>
      </c>
      <c r="O37" s="60">
        <v>41449603</v>
      </c>
      <c r="P37" s="60">
        <v>25212117</v>
      </c>
      <c r="Q37" s="60">
        <v>25212117</v>
      </c>
      <c r="R37" s="60">
        <v>0</v>
      </c>
      <c r="S37" s="60">
        <v>374818982</v>
      </c>
      <c r="T37" s="60">
        <v>355218032</v>
      </c>
      <c r="U37" s="60">
        <v>355218032</v>
      </c>
      <c r="V37" s="60">
        <v>355218032</v>
      </c>
      <c r="W37" s="60">
        <v>344682804</v>
      </c>
      <c r="X37" s="60">
        <v>10535228</v>
      </c>
      <c r="Y37" s="61">
        <v>3.06</v>
      </c>
      <c r="Z37" s="62">
        <v>344682804</v>
      </c>
    </row>
    <row r="38" spans="1:26" ht="13.5">
      <c r="A38" s="58" t="s">
        <v>59</v>
      </c>
      <c r="B38" s="19">
        <v>71111012</v>
      </c>
      <c r="C38" s="19">
        <v>0</v>
      </c>
      <c r="D38" s="59">
        <v>73393991</v>
      </c>
      <c r="E38" s="60">
        <v>71668776</v>
      </c>
      <c r="F38" s="60">
        <v>70032753</v>
      </c>
      <c r="G38" s="60">
        <v>68770916</v>
      </c>
      <c r="H38" s="60">
        <v>68651306</v>
      </c>
      <c r="I38" s="60">
        <v>68651306</v>
      </c>
      <c r="J38" s="60">
        <v>68530438</v>
      </c>
      <c r="K38" s="60">
        <v>70623050</v>
      </c>
      <c r="L38" s="60">
        <v>70378795</v>
      </c>
      <c r="M38" s="60">
        <v>70378795</v>
      </c>
      <c r="N38" s="60">
        <v>70255718</v>
      </c>
      <c r="O38" s="60">
        <v>69181513</v>
      </c>
      <c r="P38" s="60">
        <v>69055962</v>
      </c>
      <c r="Q38" s="60">
        <v>69055962</v>
      </c>
      <c r="R38" s="60">
        <v>0</v>
      </c>
      <c r="S38" s="60">
        <v>71111012</v>
      </c>
      <c r="T38" s="60">
        <v>71723969</v>
      </c>
      <c r="U38" s="60">
        <v>71723969</v>
      </c>
      <c r="V38" s="60">
        <v>71723969</v>
      </c>
      <c r="W38" s="60">
        <v>71668776</v>
      </c>
      <c r="X38" s="60">
        <v>55193</v>
      </c>
      <c r="Y38" s="61">
        <v>0.08</v>
      </c>
      <c r="Z38" s="62">
        <v>71668776</v>
      </c>
    </row>
    <row r="39" spans="1:26" ht="13.5">
      <c r="A39" s="58" t="s">
        <v>60</v>
      </c>
      <c r="B39" s="19">
        <v>1388264988</v>
      </c>
      <c r="C39" s="19">
        <v>0</v>
      </c>
      <c r="D39" s="59">
        <v>1512831878</v>
      </c>
      <c r="E39" s="60">
        <v>1599140780</v>
      </c>
      <c r="F39" s="60">
        <v>1247261403</v>
      </c>
      <c r="G39" s="60">
        <v>1381959254</v>
      </c>
      <c r="H39" s="60">
        <v>1417709210</v>
      </c>
      <c r="I39" s="60">
        <v>1417709210</v>
      </c>
      <c r="J39" s="60">
        <v>1484784160</v>
      </c>
      <c r="K39" s="60">
        <v>1584703638</v>
      </c>
      <c r="L39" s="60">
        <v>1508768898</v>
      </c>
      <c r="M39" s="60">
        <v>1508768898</v>
      </c>
      <c r="N39" s="60">
        <v>1519397395</v>
      </c>
      <c r="O39" s="60">
        <v>1594011370</v>
      </c>
      <c r="P39" s="60">
        <v>1637128431</v>
      </c>
      <c r="Q39" s="60">
        <v>1637128431</v>
      </c>
      <c r="R39" s="60">
        <v>0</v>
      </c>
      <c r="S39" s="60">
        <v>1543760283</v>
      </c>
      <c r="T39" s="60">
        <v>1597743221</v>
      </c>
      <c r="U39" s="60">
        <v>1597743221</v>
      </c>
      <c r="V39" s="60">
        <v>1597743221</v>
      </c>
      <c r="W39" s="60">
        <v>1599140780</v>
      </c>
      <c r="X39" s="60">
        <v>-1397559</v>
      </c>
      <c r="Y39" s="61">
        <v>-0.09</v>
      </c>
      <c r="Z39" s="62">
        <v>1599140780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52056966</v>
      </c>
      <c r="C42" s="19">
        <v>0</v>
      </c>
      <c r="D42" s="59">
        <v>4563522</v>
      </c>
      <c r="E42" s="60">
        <v>19364068</v>
      </c>
      <c r="F42" s="60">
        <v>34893790</v>
      </c>
      <c r="G42" s="60">
        <v>8091531</v>
      </c>
      <c r="H42" s="60">
        <v>-17141602</v>
      </c>
      <c r="I42" s="60">
        <v>25843719</v>
      </c>
      <c r="J42" s="60">
        <v>6557124</v>
      </c>
      <c r="K42" s="60">
        <v>-11135950</v>
      </c>
      <c r="L42" s="60">
        <v>70520372</v>
      </c>
      <c r="M42" s="60">
        <v>65941546</v>
      </c>
      <c r="N42" s="60">
        <v>-35474317</v>
      </c>
      <c r="O42" s="60">
        <v>-1941923</v>
      </c>
      <c r="P42" s="60">
        <v>28029309</v>
      </c>
      <c r="Q42" s="60">
        <v>-9386931</v>
      </c>
      <c r="R42" s="60">
        <v>8025227</v>
      </c>
      <c r="S42" s="60">
        <v>-20078796</v>
      </c>
      <c r="T42" s="60">
        <v>133447</v>
      </c>
      <c r="U42" s="60">
        <v>-11920122</v>
      </c>
      <c r="V42" s="60">
        <v>70478212</v>
      </c>
      <c r="W42" s="60">
        <v>19364068</v>
      </c>
      <c r="X42" s="60">
        <v>51114144</v>
      </c>
      <c r="Y42" s="61">
        <v>263.96</v>
      </c>
      <c r="Z42" s="62">
        <v>19364068</v>
      </c>
    </row>
    <row r="43" spans="1:26" ht="13.5">
      <c r="A43" s="58" t="s">
        <v>63</v>
      </c>
      <c r="B43" s="19">
        <v>-20103439</v>
      </c>
      <c r="C43" s="19">
        <v>0</v>
      </c>
      <c r="D43" s="59">
        <v>-60565999</v>
      </c>
      <c r="E43" s="60">
        <v>-44464611</v>
      </c>
      <c r="F43" s="60">
        <v>-289375</v>
      </c>
      <c r="G43" s="60">
        <v>-1995117</v>
      </c>
      <c r="H43" s="60">
        <v>0</v>
      </c>
      <c r="I43" s="60">
        <v>-2284492</v>
      </c>
      <c r="J43" s="60">
        <v>0</v>
      </c>
      <c r="K43" s="60">
        <v>-3253906</v>
      </c>
      <c r="L43" s="60">
        <v>-10442424</v>
      </c>
      <c r="M43" s="60">
        <v>-13696330</v>
      </c>
      <c r="N43" s="60">
        <v>-2487423</v>
      </c>
      <c r="O43" s="60">
        <v>-5517491</v>
      </c>
      <c r="P43" s="60">
        <v>-1198512</v>
      </c>
      <c r="Q43" s="60">
        <v>-9203426</v>
      </c>
      <c r="R43" s="60">
        <v>-14485865</v>
      </c>
      <c r="S43" s="60">
        <v>-7209517</v>
      </c>
      <c r="T43" s="60">
        <v>-7505405</v>
      </c>
      <c r="U43" s="60">
        <v>-29200787</v>
      </c>
      <c r="V43" s="60">
        <v>-54385035</v>
      </c>
      <c r="W43" s="60">
        <v>-44464611</v>
      </c>
      <c r="X43" s="60">
        <v>-9920424</v>
      </c>
      <c r="Y43" s="61">
        <v>22.31</v>
      </c>
      <c r="Z43" s="62">
        <v>-44464611</v>
      </c>
    </row>
    <row r="44" spans="1:26" ht="13.5">
      <c r="A44" s="58" t="s">
        <v>64</v>
      </c>
      <c r="B44" s="19">
        <v>-2484446</v>
      </c>
      <c r="C44" s="19">
        <v>0</v>
      </c>
      <c r="D44" s="59">
        <v>-1789000</v>
      </c>
      <c r="E44" s="60">
        <v>0</v>
      </c>
      <c r="F44" s="60">
        <v>-128772</v>
      </c>
      <c r="G44" s="60">
        <v>-247484</v>
      </c>
      <c r="H44" s="60">
        <v>-367094</v>
      </c>
      <c r="I44" s="60">
        <v>-743350</v>
      </c>
      <c r="J44" s="60">
        <v>-487962</v>
      </c>
      <c r="K44" s="60">
        <v>0</v>
      </c>
      <c r="L44" s="60">
        <v>-732024</v>
      </c>
      <c r="M44" s="60">
        <v>-1219986</v>
      </c>
      <c r="N44" s="60">
        <v>-123270</v>
      </c>
      <c r="O44" s="60">
        <v>-124526</v>
      </c>
      <c r="P44" s="60">
        <v>-125551</v>
      </c>
      <c r="Q44" s="60">
        <v>-373347</v>
      </c>
      <c r="R44" s="60">
        <v>-58778</v>
      </c>
      <c r="S44" s="60">
        <v>-102189</v>
      </c>
      <c r="T44" s="60">
        <v>-102189</v>
      </c>
      <c r="U44" s="60">
        <v>-263156</v>
      </c>
      <c r="V44" s="60">
        <v>-2599839</v>
      </c>
      <c r="W44" s="60"/>
      <c r="X44" s="60">
        <v>-2599839</v>
      </c>
      <c r="Y44" s="61">
        <v>0</v>
      </c>
      <c r="Z44" s="62">
        <v>0</v>
      </c>
    </row>
    <row r="45" spans="1:26" ht="13.5">
      <c r="A45" s="70" t="s">
        <v>65</v>
      </c>
      <c r="B45" s="22">
        <v>29958697</v>
      </c>
      <c r="C45" s="22">
        <v>0</v>
      </c>
      <c r="D45" s="99">
        <v>-68926552</v>
      </c>
      <c r="E45" s="100">
        <v>4858070</v>
      </c>
      <c r="F45" s="100">
        <v>35458208</v>
      </c>
      <c r="G45" s="100">
        <v>41307138</v>
      </c>
      <c r="H45" s="100">
        <v>23798442</v>
      </c>
      <c r="I45" s="100">
        <v>23798442</v>
      </c>
      <c r="J45" s="100">
        <v>29867604</v>
      </c>
      <c r="K45" s="100">
        <v>15477748</v>
      </c>
      <c r="L45" s="100">
        <v>74823672</v>
      </c>
      <c r="M45" s="100">
        <v>74823672</v>
      </c>
      <c r="N45" s="100">
        <v>36738662</v>
      </c>
      <c r="O45" s="100">
        <v>29154722</v>
      </c>
      <c r="P45" s="100">
        <v>55859968</v>
      </c>
      <c r="Q45" s="100">
        <v>36738662</v>
      </c>
      <c r="R45" s="100">
        <v>49340552</v>
      </c>
      <c r="S45" s="100">
        <v>21950050</v>
      </c>
      <c r="T45" s="100">
        <v>14475903</v>
      </c>
      <c r="U45" s="100">
        <v>14475903</v>
      </c>
      <c r="V45" s="100">
        <v>14475903</v>
      </c>
      <c r="W45" s="100">
        <v>4858070</v>
      </c>
      <c r="X45" s="100">
        <v>9617833</v>
      </c>
      <c r="Y45" s="101">
        <v>197.98</v>
      </c>
      <c r="Z45" s="102">
        <v>4858070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41508050</v>
      </c>
      <c r="C49" s="52">
        <v>0</v>
      </c>
      <c r="D49" s="129">
        <v>8443042</v>
      </c>
      <c r="E49" s="54">
        <v>9075994</v>
      </c>
      <c r="F49" s="54">
        <v>0</v>
      </c>
      <c r="G49" s="54">
        <v>0</v>
      </c>
      <c r="H49" s="54">
        <v>0</v>
      </c>
      <c r="I49" s="54">
        <v>9089033</v>
      </c>
      <c r="J49" s="54">
        <v>0</v>
      </c>
      <c r="K49" s="54">
        <v>0</v>
      </c>
      <c r="L49" s="54">
        <v>0</v>
      </c>
      <c r="M49" s="54">
        <v>7579745</v>
      </c>
      <c r="N49" s="54">
        <v>0</v>
      </c>
      <c r="O49" s="54">
        <v>0</v>
      </c>
      <c r="P49" s="54">
        <v>0</v>
      </c>
      <c r="Q49" s="54">
        <v>7162315</v>
      </c>
      <c r="R49" s="54">
        <v>0</v>
      </c>
      <c r="S49" s="54">
        <v>0</v>
      </c>
      <c r="T49" s="54">
        <v>0</v>
      </c>
      <c r="U49" s="54">
        <v>42023498</v>
      </c>
      <c r="V49" s="54">
        <v>269338530</v>
      </c>
      <c r="W49" s="54">
        <v>394220207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41489558</v>
      </c>
      <c r="C51" s="52">
        <v>0</v>
      </c>
      <c r="D51" s="129">
        <v>4558172</v>
      </c>
      <c r="E51" s="54">
        <v>4089726</v>
      </c>
      <c r="F51" s="54">
        <v>0</v>
      </c>
      <c r="G51" s="54">
        <v>0</v>
      </c>
      <c r="H51" s="54">
        <v>0</v>
      </c>
      <c r="I51" s="54">
        <v>293818457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343955913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96.22219315475479</v>
      </c>
      <c r="C58" s="5">
        <f>IF(C67=0,0,+(C76/C67)*100)</f>
        <v>0</v>
      </c>
      <c r="D58" s="6">
        <f aca="true" t="shared" si="6" ref="D58:Z58">IF(D67=0,0,+(D76/D67)*100)</f>
        <v>74.59967627011682</v>
      </c>
      <c r="E58" s="7">
        <f t="shared" si="6"/>
        <v>85.53750838080833</v>
      </c>
      <c r="F58" s="7">
        <f t="shared" si="6"/>
        <v>76.15056487244297</v>
      </c>
      <c r="G58" s="7">
        <f t="shared" si="6"/>
        <v>100.27583758922074</v>
      </c>
      <c r="H58" s="7">
        <f t="shared" si="6"/>
        <v>80.83582412601011</v>
      </c>
      <c r="I58" s="7">
        <f t="shared" si="6"/>
        <v>86.11028159883828</v>
      </c>
      <c r="J58" s="7">
        <f t="shared" si="6"/>
        <v>126.84757319706495</v>
      </c>
      <c r="K58" s="7">
        <f t="shared" si="6"/>
        <v>87.20067255136115</v>
      </c>
      <c r="L58" s="7">
        <f t="shared" si="6"/>
        <v>0</v>
      </c>
      <c r="M58" s="7">
        <f t="shared" si="6"/>
        <v>154.3974292807771</v>
      </c>
      <c r="N58" s="7">
        <f t="shared" si="6"/>
        <v>71.28768607514911</v>
      </c>
      <c r="O58" s="7">
        <f t="shared" si="6"/>
        <v>84.36776918485049</v>
      </c>
      <c r="P58" s="7">
        <f t="shared" si="6"/>
        <v>82.51681165171422</v>
      </c>
      <c r="Q58" s="7">
        <f t="shared" si="6"/>
        <v>79.59292028381729</v>
      </c>
      <c r="R58" s="7">
        <f t="shared" si="6"/>
        <v>104.8690956785392</v>
      </c>
      <c r="S58" s="7">
        <f t="shared" si="6"/>
        <v>73.15610994930401</v>
      </c>
      <c r="T58" s="7">
        <f t="shared" si="6"/>
        <v>80.12737479308906</v>
      </c>
      <c r="U58" s="7">
        <f t="shared" si="6"/>
        <v>85.47314739307255</v>
      </c>
      <c r="V58" s="7">
        <f t="shared" si="6"/>
        <v>96.18027409524163</v>
      </c>
      <c r="W58" s="7">
        <f t="shared" si="6"/>
        <v>86.09814738275452</v>
      </c>
      <c r="X58" s="7">
        <f t="shared" si="6"/>
        <v>0</v>
      </c>
      <c r="Y58" s="7">
        <f t="shared" si="6"/>
        <v>0</v>
      </c>
      <c r="Z58" s="8">
        <f t="shared" si="6"/>
        <v>85.53750838080833</v>
      </c>
    </row>
    <row r="59" spans="1:26" ht="13.5">
      <c r="A59" s="37" t="s">
        <v>31</v>
      </c>
      <c r="B59" s="9">
        <f aca="true" t="shared" si="7" ref="B59:Z66">IF(B68=0,0,+(B77/B68)*100)</f>
        <v>95.38209721229114</v>
      </c>
      <c r="C59" s="9">
        <f t="shared" si="7"/>
        <v>0</v>
      </c>
      <c r="D59" s="2">
        <f t="shared" si="7"/>
        <v>75</v>
      </c>
      <c r="E59" s="10">
        <f t="shared" si="7"/>
        <v>88.0482619449444</v>
      </c>
      <c r="F59" s="10">
        <f t="shared" si="7"/>
        <v>67.00001080358527</v>
      </c>
      <c r="G59" s="10">
        <f t="shared" si="7"/>
        <v>96.0000054134451</v>
      </c>
      <c r="H59" s="10">
        <f t="shared" si="7"/>
        <v>75.19305470985056</v>
      </c>
      <c r="I59" s="10">
        <f t="shared" si="7"/>
        <v>79.23715627611008</v>
      </c>
      <c r="J59" s="10">
        <f t="shared" si="7"/>
        <v>118.93166766017049</v>
      </c>
      <c r="K59" s="10">
        <f t="shared" si="7"/>
        <v>83.10015518507176</v>
      </c>
      <c r="L59" s="10">
        <f t="shared" si="7"/>
        <v>0</v>
      </c>
      <c r="M59" s="10">
        <f t="shared" si="7"/>
        <v>146.19651197988898</v>
      </c>
      <c r="N59" s="10">
        <f t="shared" si="7"/>
        <v>68.00000936788443</v>
      </c>
      <c r="O59" s="10">
        <f t="shared" si="7"/>
        <v>73.00133536127709</v>
      </c>
      <c r="P59" s="10">
        <f t="shared" si="7"/>
        <v>75.18672124043178</v>
      </c>
      <c r="Q59" s="10">
        <f t="shared" si="7"/>
        <v>72.06624674809852</v>
      </c>
      <c r="R59" s="10">
        <f t="shared" si="7"/>
        <v>99.99998542615667</v>
      </c>
      <c r="S59" s="10">
        <f t="shared" si="7"/>
        <v>72.3982287103147</v>
      </c>
      <c r="T59" s="10">
        <f t="shared" si="7"/>
        <v>81.33966070759442</v>
      </c>
      <c r="U59" s="10">
        <f t="shared" si="7"/>
        <v>84.58116281067316</v>
      </c>
      <c r="V59" s="10">
        <f t="shared" si="7"/>
        <v>90.9181305209382</v>
      </c>
      <c r="W59" s="10">
        <f t="shared" si="7"/>
        <v>99.24294576922922</v>
      </c>
      <c r="X59" s="10">
        <f t="shared" si="7"/>
        <v>0</v>
      </c>
      <c r="Y59" s="10">
        <f t="shared" si="7"/>
        <v>0</v>
      </c>
      <c r="Z59" s="11">
        <f t="shared" si="7"/>
        <v>88.0482619449444</v>
      </c>
    </row>
    <row r="60" spans="1:26" ht="13.5">
      <c r="A60" s="38" t="s">
        <v>32</v>
      </c>
      <c r="B60" s="12">
        <f t="shared" si="7"/>
        <v>96.13536891447345</v>
      </c>
      <c r="C60" s="12">
        <f t="shared" si="7"/>
        <v>0</v>
      </c>
      <c r="D60" s="3">
        <f t="shared" si="7"/>
        <v>79.83748195375935</v>
      </c>
      <c r="E60" s="13">
        <f t="shared" si="7"/>
        <v>91.26266766418026</v>
      </c>
      <c r="F60" s="13">
        <f t="shared" si="7"/>
        <v>77.00955317864504</v>
      </c>
      <c r="G60" s="13">
        <f t="shared" si="7"/>
        <v>101.37524211366447</v>
      </c>
      <c r="H60" s="13">
        <f t="shared" si="7"/>
        <v>81.10920255254138</v>
      </c>
      <c r="I60" s="13">
        <f t="shared" si="7"/>
        <v>87.0266706310854</v>
      </c>
      <c r="J60" s="13">
        <f t="shared" si="7"/>
        <v>131.40537382685767</v>
      </c>
      <c r="K60" s="13">
        <f t="shared" si="7"/>
        <v>87.386652799872</v>
      </c>
      <c r="L60" s="13">
        <f t="shared" si="7"/>
        <v>0</v>
      </c>
      <c r="M60" s="13">
        <f t="shared" si="7"/>
        <v>157.15505568072766</v>
      </c>
      <c r="N60" s="13">
        <f t="shared" si="7"/>
        <v>72.60446864711494</v>
      </c>
      <c r="O60" s="13">
        <f t="shared" si="7"/>
        <v>93.73897704026872</v>
      </c>
      <c r="P60" s="13">
        <f t="shared" si="7"/>
        <v>91.16729100128593</v>
      </c>
      <c r="Q60" s="13">
        <f t="shared" si="7"/>
        <v>86.2786430912509</v>
      </c>
      <c r="R60" s="13">
        <f t="shared" si="7"/>
        <v>106.86312698924465</v>
      </c>
      <c r="S60" s="13">
        <f t="shared" si="7"/>
        <v>78.79776873289849</v>
      </c>
      <c r="T60" s="13">
        <f t="shared" si="7"/>
        <v>86.60105171423301</v>
      </c>
      <c r="U60" s="13">
        <f t="shared" si="7"/>
        <v>90.04190995591608</v>
      </c>
      <c r="V60" s="13">
        <f t="shared" si="7"/>
        <v>99.8385710900068</v>
      </c>
      <c r="W60" s="13">
        <f t="shared" si="7"/>
        <v>89.055869371708</v>
      </c>
      <c r="X60" s="13">
        <f t="shared" si="7"/>
        <v>0</v>
      </c>
      <c r="Y60" s="13">
        <f t="shared" si="7"/>
        <v>0</v>
      </c>
      <c r="Z60" s="14">
        <f t="shared" si="7"/>
        <v>91.26266766418026</v>
      </c>
    </row>
    <row r="61" spans="1:26" ht="13.5">
      <c r="A61" s="39" t="s">
        <v>103</v>
      </c>
      <c r="B61" s="12">
        <f t="shared" si="7"/>
        <v>95.17474163101205</v>
      </c>
      <c r="C61" s="12">
        <f t="shared" si="7"/>
        <v>0</v>
      </c>
      <c r="D61" s="3">
        <f t="shared" si="7"/>
        <v>80.69764978788228</v>
      </c>
      <c r="E61" s="13">
        <f t="shared" si="7"/>
        <v>84.40689704541765</v>
      </c>
      <c r="F61" s="13">
        <f t="shared" si="7"/>
        <v>69.45787259800642</v>
      </c>
      <c r="G61" s="13">
        <f t="shared" si="7"/>
        <v>90.98333625789937</v>
      </c>
      <c r="H61" s="13">
        <f t="shared" si="7"/>
        <v>80.37055622743085</v>
      </c>
      <c r="I61" s="13">
        <f t="shared" si="7"/>
        <v>80.66219317963707</v>
      </c>
      <c r="J61" s="13">
        <f t="shared" si="7"/>
        <v>114.67175768603137</v>
      </c>
      <c r="K61" s="13">
        <f t="shared" si="7"/>
        <v>82.7439930746113</v>
      </c>
      <c r="L61" s="13">
        <f t="shared" si="7"/>
        <v>0</v>
      </c>
      <c r="M61" s="13">
        <f t="shared" si="7"/>
        <v>141.54264527946282</v>
      </c>
      <c r="N61" s="13">
        <f t="shared" si="7"/>
        <v>64.70905127826315</v>
      </c>
      <c r="O61" s="13">
        <f t="shared" si="7"/>
        <v>94.55617361296525</v>
      </c>
      <c r="P61" s="13">
        <f t="shared" si="7"/>
        <v>94.04109422820754</v>
      </c>
      <c r="Q61" s="13">
        <f t="shared" si="7"/>
        <v>84.86765990618106</v>
      </c>
      <c r="R61" s="13">
        <f t="shared" si="7"/>
        <v>98.9553938145241</v>
      </c>
      <c r="S61" s="13">
        <f t="shared" si="7"/>
        <v>71.22484960434147</v>
      </c>
      <c r="T61" s="13">
        <f t="shared" si="7"/>
        <v>86.93256447178587</v>
      </c>
      <c r="U61" s="13">
        <f t="shared" si="7"/>
        <v>84.67188855050381</v>
      </c>
      <c r="V61" s="13">
        <f t="shared" si="7"/>
        <v>93.63786115123071</v>
      </c>
      <c r="W61" s="13">
        <f t="shared" si="7"/>
        <v>90.0101609428992</v>
      </c>
      <c r="X61" s="13">
        <f t="shared" si="7"/>
        <v>0</v>
      </c>
      <c r="Y61" s="13">
        <f t="shared" si="7"/>
        <v>0</v>
      </c>
      <c r="Z61" s="14">
        <f t="shared" si="7"/>
        <v>84.40689704541765</v>
      </c>
    </row>
    <row r="62" spans="1:26" ht="13.5">
      <c r="A62" s="39" t="s">
        <v>104</v>
      </c>
      <c r="B62" s="12">
        <f t="shared" si="7"/>
        <v>99.98220076983088</v>
      </c>
      <c r="C62" s="12">
        <f t="shared" si="7"/>
        <v>0</v>
      </c>
      <c r="D62" s="3">
        <f t="shared" si="7"/>
        <v>75.00000139844141</v>
      </c>
      <c r="E62" s="13">
        <f t="shared" si="7"/>
        <v>100.56981999702764</v>
      </c>
      <c r="F62" s="13">
        <f t="shared" si="7"/>
        <v>66.9999997116995</v>
      </c>
      <c r="G62" s="13">
        <f t="shared" si="7"/>
        <v>96.00000183998904</v>
      </c>
      <c r="H62" s="13">
        <f t="shared" si="7"/>
        <v>76.00000098752119</v>
      </c>
      <c r="I62" s="13">
        <f t="shared" si="7"/>
        <v>80.69702699106539</v>
      </c>
      <c r="J62" s="13">
        <f t="shared" si="7"/>
        <v>123.00000855946978</v>
      </c>
      <c r="K62" s="13">
        <f t="shared" si="7"/>
        <v>83.9999951268526</v>
      </c>
      <c r="L62" s="13">
        <f t="shared" si="7"/>
        <v>0</v>
      </c>
      <c r="M62" s="13">
        <f t="shared" si="7"/>
        <v>145.84225630724188</v>
      </c>
      <c r="N62" s="13">
        <f t="shared" si="7"/>
        <v>67.99999679874851</v>
      </c>
      <c r="O62" s="13">
        <f t="shared" si="7"/>
        <v>72.999989398349</v>
      </c>
      <c r="P62" s="13">
        <f t="shared" si="7"/>
        <v>76.00000565754058</v>
      </c>
      <c r="Q62" s="13">
        <f t="shared" si="7"/>
        <v>72.55307095654825</v>
      </c>
      <c r="R62" s="13">
        <f t="shared" si="7"/>
        <v>100</v>
      </c>
      <c r="S62" s="13">
        <f t="shared" si="7"/>
        <v>73.0000176308651</v>
      </c>
      <c r="T62" s="13">
        <f t="shared" si="7"/>
        <v>82.0000197760866</v>
      </c>
      <c r="U62" s="13">
        <f t="shared" si="7"/>
        <v>84.73179928498004</v>
      </c>
      <c r="V62" s="13">
        <f t="shared" si="7"/>
        <v>89.3933110541149</v>
      </c>
      <c r="W62" s="13">
        <f t="shared" si="7"/>
        <v>83.65501121689854</v>
      </c>
      <c r="X62" s="13">
        <f t="shared" si="7"/>
        <v>0</v>
      </c>
      <c r="Y62" s="13">
        <f t="shared" si="7"/>
        <v>0</v>
      </c>
      <c r="Z62" s="14">
        <f t="shared" si="7"/>
        <v>100.56981999702764</v>
      </c>
    </row>
    <row r="63" spans="1:26" ht="13.5">
      <c r="A63" s="39" t="s">
        <v>105</v>
      </c>
      <c r="B63" s="12">
        <f t="shared" si="7"/>
        <v>101.50127852274062</v>
      </c>
      <c r="C63" s="12">
        <f t="shared" si="7"/>
        <v>0</v>
      </c>
      <c r="D63" s="3">
        <f t="shared" si="7"/>
        <v>74.99998897522458</v>
      </c>
      <c r="E63" s="13">
        <f t="shared" si="7"/>
        <v>82.77227254273272</v>
      </c>
      <c r="F63" s="13">
        <f t="shared" si="7"/>
        <v>94.3210348432571</v>
      </c>
      <c r="G63" s="13">
        <f t="shared" si="7"/>
        <v>135.17569256434564</v>
      </c>
      <c r="H63" s="13">
        <f t="shared" si="7"/>
        <v>75.83673735050945</v>
      </c>
      <c r="I63" s="13">
        <f t="shared" si="7"/>
        <v>101.95157852673384</v>
      </c>
      <c r="J63" s="13">
        <f t="shared" si="7"/>
        <v>173.16552181778653</v>
      </c>
      <c r="K63" s="13">
        <f t="shared" si="7"/>
        <v>83.8245294505692</v>
      </c>
      <c r="L63" s="13">
        <f t="shared" si="7"/>
        <v>0</v>
      </c>
      <c r="M63" s="13">
        <f t="shared" si="7"/>
        <v>191.8577803658643</v>
      </c>
      <c r="N63" s="13">
        <f t="shared" si="7"/>
        <v>95.73386557651911</v>
      </c>
      <c r="O63" s="13">
        <f t="shared" si="7"/>
        <v>102.63497827520483</v>
      </c>
      <c r="P63" s="13">
        <f t="shared" si="7"/>
        <v>75.84101044071511</v>
      </c>
      <c r="Q63" s="13">
        <f t="shared" si="7"/>
        <v>91.4124514674933</v>
      </c>
      <c r="R63" s="13">
        <f t="shared" si="7"/>
        <v>140.72344230219275</v>
      </c>
      <c r="S63" s="13">
        <f t="shared" si="7"/>
        <v>72.84767015273698</v>
      </c>
      <c r="T63" s="13">
        <f t="shared" si="7"/>
        <v>81.8047299725327</v>
      </c>
      <c r="U63" s="13">
        <f t="shared" si="7"/>
        <v>98.440724414547</v>
      </c>
      <c r="V63" s="13">
        <f t="shared" si="7"/>
        <v>114.48139244467663</v>
      </c>
      <c r="W63" s="13">
        <f t="shared" si="7"/>
        <v>83.65501266011958</v>
      </c>
      <c r="X63" s="13">
        <f t="shared" si="7"/>
        <v>0</v>
      </c>
      <c r="Y63" s="13">
        <f t="shared" si="7"/>
        <v>0</v>
      </c>
      <c r="Z63" s="14">
        <f t="shared" si="7"/>
        <v>82.77227254273272</v>
      </c>
    </row>
    <row r="64" spans="1:26" ht="13.5">
      <c r="A64" s="39" t="s">
        <v>106</v>
      </c>
      <c r="B64" s="12">
        <f t="shared" si="7"/>
        <v>100.00000632035304</v>
      </c>
      <c r="C64" s="12">
        <f t="shared" si="7"/>
        <v>0</v>
      </c>
      <c r="D64" s="3">
        <f t="shared" si="7"/>
        <v>75.00052180673723</v>
      </c>
      <c r="E64" s="13">
        <f t="shared" si="7"/>
        <v>81.6696786801399</v>
      </c>
      <c r="F64" s="13">
        <f t="shared" si="7"/>
        <v>100.0461257336321</v>
      </c>
      <c r="G64" s="13">
        <f t="shared" si="7"/>
        <v>143.19569512165634</v>
      </c>
      <c r="H64" s="13">
        <f t="shared" si="7"/>
        <v>76.0000131190124</v>
      </c>
      <c r="I64" s="13">
        <f t="shared" si="7"/>
        <v>106.46003043174686</v>
      </c>
      <c r="J64" s="13">
        <f t="shared" si="7"/>
        <v>183.8267771351482</v>
      </c>
      <c r="K64" s="13">
        <f t="shared" si="7"/>
        <v>84.00001049627022</v>
      </c>
      <c r="L64" s="13">
        <f t="shared" si="7"/>
        <v>0</v>
      </c>
      <c r="M64" s="13">
        <f t="shared" si="7"/>
        <v>201.30380011633343</v>
      </c>
      <c r="N64" s="13">
        <f t="shared" si="7"/>
        <v>101.6569415715588</v>
      </c>
      <c r="O64" s="13">
        <f t="shared" si="7"/>
        <v>109.09436235984491</v>
      </c>
      <c r="P64" s="13">
        <f t="shared" si="7"/>
        <v>75.9999895143231</v>
      </c>
      <c r="Q64" s="13">
        <f t="shared" si="7"/>
        <v>95.58971199847717</v>
      </c>
      <c r="R64" s="13">
        <f t="shared" si="7"/>
        <v>149.26903231941392</v>
      </c>
      <c r="S64" s="13">
        <f t="shared" si="7"/>
        <v>72.9999915170237</v>
      </c>
      <c r="T64" s="13">
        <f t="shared" si="7"/>
        <v>82.0000142933343</v>
      </c>
      <c r="U64" s="13">
        <f t="shared" si="7"/>
        <v>101.42469473772861</v>
      </c>
      <c r="V64" s="13">
        <f t="shared" si="7"/>
        <v>119.32026667705323</v>
      </c>
      <c r="W64" s="13">
        <f t="shared" si="7"/>
        <v>83.65506759511167</v>
      </c>
      <c r="X64" s="13">
        <f t="shared" si="7"/>
        <v>0</v>
      </c>
      <c r="Y64" s="13">
        <f t="shared" si="7"/>
        <v>0</v>
      </c>
      <c r="Z64" s="14">
        <f t="shared" si="7"/>
        <v>81.6696786801399</v>
      </c>
    </row>
    <row r="65" spans="1:26" ht="13.5">
      <c r="A65" s="39" t="s">
        <v>107</v>
      </c>
      <c r="B65" s="12">
        <f t="shared" si="7"/>
        <v>40.842571566214765</v>
      </c>
      <c r="C65" s="12">
        <f t="shared" si="7"/>
        <v>0</v>
      </c>
      <c r="D65" s="3">
        <f t="shared" si="7"/>
        <v>100.00004331128645</v>
      </c>
      <c r="E65" s="13">
        <f t="shared" si="7"/>
        <v>684.0795777859058</v>
      </c>
      <c r="F65" s="13">
        <f t="shared" si="7"/>
        <v>493.69501854795976</v>
      </c>
      <c r="G65" s="13">
        <f t="shared" si="7"/>
        <v>541.2758252338821</v>
      </c>
      <c r="H65" s="13">
        <f t="shared" si="7"/>
        <v>329.8162611394813</v>
      </c>
      <c r="I65" s="13">
        <f t="shared" si="7"/>
        <v>457.7857085483802</v>
      </c>
      <c r="J65" s="13">
        <f t="shared" si="7"/>
        <v>1115.636872208074</v>
      </c>
      <c r="K65" s="13">
        <f t="shared" si="7"/>
        <v>856.2141975762627</v>
      </c>
      <c r="L65" s="13">
        <f t="shared" si="7"/>
        <v>0</v>
      </c>
      <c r="M65" s="13">
        <f t="shared" si="7"/>
        <v>1313.9031384000211</v>
      </c>
      <c r="N65" s="13">
        <f t="shared" si="7"/>
        <v>677.7893091591122</v>
      </c>
      <c r="O65" s="13">
        <f t="shared" si="7"/>
        <v>414.64700896734297</v>
      </c>
      <c r="P65" s="13">
        <f t="shared" si="7"/>
        <v>635.8000486232561</v>
      </c>
      <c r="Q65" s="13">
        <f t="shared" si="7"/>
        <v>538.1825981375933</v>
      </c>
      <c r="R65" s="13">
        <f t="shared" si="7"/>
        <v>198.64000461015385</v>
      </c>
      <c r="S65" s="13">
        <f t="shared" si="7"/>
        <v>625.0440824842519</v>
      </c>
      <c r="T65" s="13">
        <f t="shared" si="7"/>
        <v>263.784745697848</v>
      </c>
      <c r="U65" s="13">
        <f t="shared" si="7"/>
        <v>431.8633429374936</v>
      </c>
      <c r="V65" s="13">
        <f t="shared" si="7"/>
        <v>583.3639730549369</v>
      </c>
      <c r="W65" s="13">
        <f t="shared" si="7"/>
        <v>111.65118276257122</v>
      </c>
      <c r="X65" s="13">
        <f t="shared" si="7"/>
        <v>0</v>
      </c>
      <c r="Y65" s="13">
        <f t="shared" si="7"/>
        <v>0</v>
      </c>
      <c r="Z65" s="14">
        <f t="shared" si="7"/>
        <v>684.0795777859058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100.00005388790454</v>
      </c>
      <c r="K66" s="16">
        <f t="shared" si="7"/>
        <v>100</v>
      </c>
      <c r="L66" s="16">
        <f t="shared" si="7"/>
        <v>0</v>
      </c>
      <c r="M66" s="16">
        <f t="shared" si="7"/>
        <v>151.22580440558565</v>
      </c>
      <c r="N66" s="16">
        <f t="shared" si="7"/>
        <v>67.99997922946508</v>
      </c>
      <c r="O66" s="16">
        <f t="shared" si="7"/>
        <v>5.00000514647379</v>
      </c>
      <c r="P66" s="16">
        <f t="shared" si="7"/>
        <v>4.999977034360169</v>
      </c>
      <c r="Q66" s="16">
        <f t="shared" si="7"/>
        <v>25.81652863975491</v>
      </c>
      <c r="R66" s="16">
        <f t="shared" si="7"/>
        <v>100</v>
      </c>
      <c r="S66" s="16">
        <f t="shared" si="7"/>
        <v>4.99998028651578</v>
      </c>
      <c r="T66" s="16">
        <f t="shared" si="7"/>
        <v>4.99999509149936</v>
      </c>
      <c r="U66" s="16">
        <f t="shared" si="7"/>
        <v>36.04457537470638</v>
      </c>
      <c r="V66" s="16">
        <f t="shared" si="7"/>
        <v>69.7856346619114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329211114</v>
      </c>
      <c r="C67" s="24"/>
      <c r="D67" s="25">
        <v>391754381</v>
      </c>
      <c r="E67" s="26">
        <v>394322047</v>
      </c>
      <c r="F67" s="26">
        <v>32183018</v>
      </c>
      <c r="G67" s="26">
        <v>34697229</v>
      </c>
      <c r="H67" s="26">
        <v>32415049</v>
      </c>
      <c r="I67" s="26">
        <v>99295296</v>
      </c>
      <c r="J67" s="26">
        <v>31495491</v>
      </c>
      <c r="K67" s="26">
        <v>30789024</v>
      </c>
      <c r="L67" s="26"/>
      <c r="M67" s="26">
        <v>62284515</v>
      </c>
      <c r="N67" s="26">
        <v>30623380</v>
      </c>
      <c r="O67" s="26">
        <v>33565977</v>
      </c>
      <c r="P67" s="26">
        <v>32170099</v>
      </c>
      <c r="Q67" s="26">
        <v>96359456</v>
      </c>
      <c r="R67" s="26">
        <v>30410226</v>
      </c>
      <c r="S67" s="26">
        <v>34321054</v>
      </c>
      <c r="T67" s="26">
        <v>31258618</v>
      </c>
      <c r="U67" s="26">
        <v>95989898</v>
      </c>
      <c r="V67" s="26">
        <v>353929165</v>
      </c>
      <c r="W67" s="26">
        <v>391754369</v>
      </c>
      <c r="X67" s="26"/>
      <c r="Y67" s="25"/>
      <c r="Z67" s="27">
        <v>394322047</v>
      </c>
    </row>
    <row r="68" spans="1:26" ht="13.5" hidden="1">
      <c r="A68" s="37" t="s">
        <v>31</v>
      </c>
      <c r="B68" s="19">
        <v>66920941</v>
      </c>
      <c r="C68" s="19"/>
      <c r="D68" s="20">
        <v>72524528</v>
      </c>
      <c r="E68" s="21">
        <v>81745483</v>
      </c>
      <c r="F68" s="21">
        <v>6849578</v>
      </c>
      <c r="G68" s="21">
        <v>6650109</v>
      </c>
      <c r="H68" s="21">
        <v>6838476</v>
      </c>
      <c r="I68" s="21">
        <v>20338163</v>
      </c>
      <c r="J68" s="21">
        <v>6836075</v>
      </c>
      <c r="K68" s="21">
        <v>6824110</v>
      </c>
      <c r="L68" s="21"/>
      <c r="M68" s="21">
        <v>13660185</v>
      </c>
      <c r="N68" s="21">
        <v>6831852</v>
      </c>
      <c r="O68" s="21">
        <v>6853576</v>
      </c>
      <c r="P68" s="21">
        <v>6848712</v>
      </c>
      <c r="Q68" s="21">
        <v>20534140</v>
      </c>
      <c r="R68" s="21">
        <v>6861608</v>
      </c>
      <c r="S68" s="21">
        <v>6857828</v>
      </c>
      <c r="T68" s="21">
        <v>6863932</v>
      </c>
      <c r="U68" s="21">
        <v>20583368</v>
      </c>
      <c r="V68" s="21">
        <v>75115856</v>
      </c>
      <c r="W68" s="21">
        <v>72524527</v>
      </c>
      <c r="X68" s="21"/>
      <c r="Y68" s="20"/>
      <c r="Z68" s="23">
        <v>81745483</v>
      </c>
    </row>
    <row r="69" spans="1:26" ht="13.5" hidden="1">
      <c r="A69" s="38" t="s">
        <v>32</v>
      </c>
      <c r="B69" s="19">
        <v>241850148</v>
      </c>
      <c r="C69" s="19"/>
      <c r="D69" s="20">
        <v>297922853</v>
      </c>
      <c r="E69" s="21">
        <v>290718849</v>
      </c>
      <c r="F69" s="21">
        <v>23553731</v>
      </c>
      <c r="G69" s="21">
        <v>26301696</v>
      </c>
      <c r="H69" s="21">
        <v>23904020</v>
      </c>
      <c r="I69" s="21">
        <v>73759447</v>
      </c>
      <c r="J69" s="21">
        <v>22803712</v>
      </c>
      <c r="K69" s="21">
        <v>22099796</v>
      </c>
      <c r="L69" s="21"/>
      <c r="M69" s="21">
        <v>44903508</v>
      </c>
      <c r="N69" s="21">
        <v>21865723</v>
      </c>
      <c r="O69" s="21">
        <v>24769323</v>
      </c>
      <c r="P69" s="21">
        <v>23361938</v>
      </c>
      <c r="Q69" s="21">
        <v>69996984</v>
      </c>
      <c r="R69" s="21">
        <v>21574772</v>
      </c>
      <c r="S69" s="21">
        <v>25434158</v>
      </c>
      <c r="T69" s="21">
        <v>22357404</v>
      </c>
      <c r="U69" s="21">
        <v>69366334</v>
      </c>
      <c r="V69" s="21">
        <v>258026273</v>
      </c>
      <c r="W69" s="21">
        <v>297922842</v>
      </c>
      <c r="X69" s="21"/>
      <c r="Y69" s="20"/>
      <c r="Z69" s="23">
        <v>290718849</v>
      </c>
    </row>
    <row r="70" spans="1:26" ht="13.5" hidden="1">
      <c r="A70" s="39" t="s">
        <v>103</v>
      </c>
      <c r="B70" s="19">
        <v>173177421</v>
      </c>
      <c r="C70" s="19"/>
      <c r="D70" s="20">
        <v>192159336</v>
      </c>
      <c r="E70" s="21">
        <v>204915629</v>
      </c>
      <c r="F70" s="21">
        <v>16576491</v>
      </c>
      <c r="G70" s="21">
        <v>18458579</v>
      </c>
      <c r="H70" s="21">
        <v>16408468</v>
      </c>
      <c r="I70" s="21">
        <v>51443538</v>
      </c>
      <c r="J70" s="21">
        <v>15867942</v>
      </c>
      <c r="K70" s="21">
        <v>15400724</v>
      </c>
      <c r="L70" s="21"/>
      <c r="M70" s="21">
        <v>31268666</v>
      </c>
      <c r="N70" s="21">
        <v>14742426</v>
      </c>
      <c r="O70" s="21">
        <v>15809211</v>
      </c>
      <c r="P70" s="21">
        <v>15699577</v>
      </c>
      <c r="Q70" s="21">
        <v>46251214</v>
      </c>
      <c r="R70" s="21">
        <v>14393654</v>
      </c>
      <c r="S70" s="21">
        <v>17835455</v>
      </c>
      <c r="T70" s="21">
        <v>15146897</v>
      </c>
      <c r="U70" s="21">
        <v>47376006</v>
      </c>
      <c r="V70" s="21">
        <v>176339424</v>
      </c>
      <c r="W70" s="21">
        <v>192159332</v>
      </c>
      <c r="X70" s="21"/>
      <c r="Y70" s="20"/>
      <c r="Z70" s="23">
        <v>204915629</v>
      </c>
    </row>
    <row r="71" spans="1:26" ht="13.5" hidden="1">
      <c r="A71" s="39" t="s">
        <v>104</v>
      </c>
      <c r="B71" s="19">
        <v>31720473</v>
      </c>
      <c r="C71" s="19"/>
      <c r="D71" s="20">
        <v>53631135</v>
      </c>
      <c r="E71" s="21">
        <v>44610930</v>
      </c>
      <c r="F71" s="21">
        <v>3468603</v>
      </c>
      <c r="G71" s="21">
        <v>4347852</v>
      </c>
      <c r="H71" s="21">
        <v>4050546</v>
      </c>
      <c r="I71" s="21">
        <v>11867001</v>
      </c>
      <c r="J71" s="21">
        <v>3504890</v>
      </c>
      <c r="K71" s="21">
        <v>3283299</v>
      </c>
      <c r="L71" s="21"/>
      <c r="M71" s="21">
        <v>6788189</v>
      </c>
      <c r="N71" s="21">
        <v>3748534</v>
      </c>
      <c r="O71" s="21">
        <v>5470846</v>
      </c>
      <c r="P71" s="21">
        <v>4242126</v>
      </c>
      <c r="Q71" s="21">
        <v>13461506</v>
      </c>
      <c r="R71" s="21">
        <v>3720205</v>
      </c>
      <c r="S71" s="21">
        <v>3970310</v>
      </c>
      <c r="T71" s="21">
        <v>3741893</v>
      </c>
      <c r="U71" s="21">
        <v>11432408</v>
      </c>
      <c r="V71" s="21">
        <v>43549104</v>
      </c>
      <c r="W71" s="21">
        <v>53631135</v>
      </c>
      <c r="X71" s="21"/>
      <c r="Y71" s="20"/>
      <c r="Z71" s="23">
        <v>44610930</v>
      </c>
    </row>
    <row r="72" spans="1:26" ht="13.5" hidden="1">
      <c r="A72" s="39" t="s">
        <v>105</v>
      </c>
      <c r="B72" s="19">
        <v>18984019</v>
      </c>
      <c r="C72" s="19"/>
      <c r="D72" s="20">
        <v>20408579</v>
      </c>
      <c r="E72" s="21">
        <v>20626226</v>
      </c>
      <c r="F72" s="21">
        <v>1758102</v>
      </c>
      <c r="G72" s="21">
        <v>1756335</v>
      </c>
      <c r="H72" s="21">
        <v>1720761</v>
      </c>
      <c r="I72" s="21">
        <v>5235198</v>
      </c>
      <c r="J72" s="21">
        <v>1761659</v>
      </c>
      <c r="K72" s="21">
        <v>1769049</v>
      </c>
      <c r="L72" s="21"/>
      <c r="M72" s="21">
        <v>3530708</v>
      </c>
      <c r="N72" s="21">
        <v>1766611</v>
      </c>
      <c r="O72" s="21">
        <v>1771248</v>
      </c>
      <c r="P72" s="21">
        <v>1766833</v>
      </c>
      <c r="Q72" s="21">
        <v>5304692</v>
      </c>
      <c r="R72" s="21">
        <v>1769374</v>
      </c>
      <c r="S72" s="21">
        <v>1770953</v>
      </c>
      <c r="T72" s="21">
        <v>1772653</v>
      </c>
      <c r="U72" s="21">
        <v>5312980</v>
      </c>
      <c r="V72" s="21">
        <v>19383578</v>
      </c>
      <c r="W72" s="21">
        <v>20408575</v>
      </c>
      <c r="X72" s="21"/>
      <c r="Y72" s="20"/>
      <c r="Z72" s="23">
        <v>20626226</v>
      </c>
    </row>
    <row r="73" spans="1:26" ht="13.5" hidden="1">
      <c r="A73" s="39" t="s">
        <v>106</v>
      </c>
      <c r="B73" s="19">
        <v>15821901</v>
      </c>
      <c r="C73" s="19"/>
      <c r="D73" s="20">
        <v>17870601</v>
      </c>
      <c r="E73" s="21">
        <v>18305031</v>
      </c>
      <c r="F73" s="21">
        <v>1524095</v>
      </c>
      <c r="G73" s="21">
        <v>1530171</v>
      </c>
      <c r="H73" s="21">
        <v>1524505</v>
      </c>
      <c r="I73" s="21">
        <v>4578771</v>
      </c>
      <c r="J73" s="21">
        <v>1525503</v>
      </c>
      <c r="K73" s="21">
        <v>1524351</v>
      </c>
      <c r="L73" s="21"/>
      <c r="M73" s="21">
        <v>3049854</v>
      </c>
      <c r="N73" s="21">
        <v>1528177</v>
      </c>
      <c r="O73" s="21">
        <v>1526880</v>
      </c>
      <c r="P73" s="21">
        <v>1525891</v>
      </c>
      <c r="Q73" s="21">
        <v>4580948</v>
      </c>
      <c r="R73" s="21">
        <v>1535362</v>
      </c>
      <c r="S73" s="21">
        <v>1532481</v>
      </c>
      <c r="T73" s="21">
        <v>1539179</v>
      </c>
      <c r="U73" s="21">
        <v>4607022</v>
      </c>
      <c r="V73" s="21">
        <v>16816595</v>
      </c>
      <c r="W73" s="21">
        <v>17870597</v>
      </c>
      <c r="X73" s="21"/>
      <c r="Y73" s="20"/>
      <c r="Z73" s="23">
        <v>18305031</v>
      </c>
    </row>
    <row r="74" spans="1:26" ht="13.5" hidden="1">
      <c r="A74" s="39" t="s">
        <v>107</v>
      </c>
      <c r="B74" s="19">
        <v>2146334</v>
      </c>
      <c r="C74" s="19"/>
      <c r="D74" s="20">
        <v>13853202</v>
      </c>
      <c r="E74" s="21">
        <v>2261033</v>
      </c>
      <c r="F74" s="21">
        <v>226440</v>
      </c>
      <c r="G74" s="21">
        <v>208759</v>
      </c>
      <c r="H74" s="21">
        <v>199740</v>
      </c>
      <c r="I74" s="21">
        <v>634939</v>
      </c>
      <c r="J74" s="21">
        <v>143718</v>
      </c>
      <c r="K74" s="21">
        <v>122373</v>
      </c>
      <c r="L74" s="21"/>
      <c r="M74" s="21">
        <v>266091</v>
      </c>
      <c r="N74" s="21">
        <v>79975</v>
      </c>
      <c r="O74" s="21">
        <v>191138</v>
      </c>
      <c r="P74" s="21">
        <v>127511</v>
      </c>
      <c r="Q74" s="21">
        <v>398624</v>
      </c>
      <c r="R74" s="21">
        <v>156177</v>
      </c>
      <c r="S74" s="21">
        <v>324959</v>
      </c>
      <c r="T74" s="21">
        <v>156782</v>
      </c>
      <c r="U74" s="21">
        <v>637918</v>
      </c>
      <c r="V74" s="21">
        <v>1937572</v>
      </c>
      <c r="W74" s="21">
        <v>13853203</v>
      </c>
      <c r="X74" s="21"/>
      <c r="Y74" s="20"/>
      <c r="Z74" s="23">
        <v>2261033</v>
      </c>
    </row>
    <row r="75" spans="1:26" ht="13.5" hidden="1">
      <c r="A75" s="40" t="s">
        <v>110</v>
      </c>
      <c r="B75" s="28">
        <v>20440025</v>
      </c>
      <c r="C75" s="28"/>
      <c r="D75" s="29">
        <v>21307000</v>
      </c>
      <c r="E75" s="30">
        <v>21857715</v>
      </c>
      <c r="F75" s="30">
        <v>1779709</v>
      </c>
      <c r="G75" s="30">
        <v>1745424</v>
      </c>
      <c r="H75" s="30">
        <v>1672553</v>
      </c>
      <c r="I75" s="30">
        <v>5197686</v>
      </c>
      <c r="J75" s="30">
        <v>1855704</v>
      </c>
      <c r="K75" s="30">
        <v>1865118</v>
      </c>
      <c r="L75" s="30"/>
      <c r="M75" s="30">
        <v>3720822</v>
      </c>
      <c r="N75" s="30">
        <v>1925805</v>
      </c>
      <c r="O75" s="30">
        <v>1943078</v>
      </c>
      <c r="P75" s="30">
        <v>1959449</v>
      </c>
      <c r="Q75" s="30">
        <v>5828332</v>
      </c>
      <c r="R75" s="30">
        <v>1973846</v>
      </c>
      <c r="S75" s="30">
        <v>2029068</v>
      </c>
      <c r="T75" s="30">
        <v>2037282</v>
      </c>
      <c r="U75" s="30">
        <v>6040196</v>
      </c>
      <c r="V75" s="30">
        <v>20787036</v>
      </c>
      <c r="W75" s="30">
        <v>21307000</v>
      </c>
      <c r="X75" s="30"/>
      <c r="Y75" s="29"/>
      <c r="Z75" s="31">
        <v>21857715</v>
      </c>
    </row>
    <row r="76" spans="1:26" ht="13.5" hidden="1">
      <c r="A76" s="42" t="s">
        <v>287</v>
      </c>
      <c r="B76" s="32">
        <v>316774154</v>
      </c>
      <c r="C76" s="32"/>
      <c r="D76" s="33">
        <v>292247500</v>
      </c>
      <c r="E76" s="34">
        <v>337293254</v>
      </c>
      <c r="F76" s="34">
        <v>24507550</v>
      </c>
      <c r="G76" s="34">
        <v>34792937</v>
      </c>
      <c r="H76" s="34">
        <v>26202972</v>
      </c>
      <c r="I76" s="34">
        <v>85503459</v>
      </c>
      <c r="J76" s="34">
        <v>39951266</v>
      </c>
      <c r="K76" s="34">
        <v>26848236</v>
      </c>
      <c r="L76" s="34">
        <v>29366188</v>
      </c>
      <c r="M76" s="34">
        <v>96165690</v>
      </c>
      <c r="N76" s="34">
        <v>21830699</v>
      </c>
      <c r="O76" s="34">
        <v>28318866</v>
      </c>
      <c r="P76" s="34">
        <v>26545740</v>
      </c>
      <c r="Q76" s="34">
        <v>76695305</v>
      </c>
      <c r="R76" s="34">
        <v>31890929</v>
      </c>
      <c r="S76" s="34">
        <v>25107948</v>
      </c>
      <c r="T76" s="34">
        <v>25046710</v>
      </c>
      <c r="U76" s="34">
        <v>82045587</v>
      </c>
      <c r="V76" s="34">
        <v>340410041</v>
      </c>
      <c r="W76" s="34">
        <v>337293254</v>
      </c>
      <c r="X76" s="34"/>
      <c r="Y76" s="33"/>
      <c r="Z76" s="35">
        <v>337293254</v>
      </c>
    </row>
    <row r="77" spans="1:26" ht="13.5" hidden="1">
      <c r="A77" s="37" t="s">
        <v>31</v>
      </c>
      <c r="B77" s="19">
        <v>63830597</v>
      </c>
      <c r="C77" s="19"/>
      <c r="D77" s="20">
        <v>54393396</v>
      </c>
      <c r="E77" s="21">
        <v>71975477</v>
      </c>
      <c r="F77" s="21">
        <v>4589218</v>
      </c>
      <c r="G77" s="21">
        <v>6384105</v>
      </c>
      <c r="H77" s="21">
        <v>5142059</v>
      </c>
      <c r="I77" s="21">
        <v>16115382</v>
      </c>
      <c r="J77" s="21">
        <v>8130258</v>
      </c>
      <c r="K77" s="21">
        <v>5670846</v>
      </c>
      <c r="L77" s="21">
        <v>6169610</v>
      </c>
      <c r="M77" s="21">
        <v>19970714</v>
      </c>
      <c r="N77" s="21">
        <v>4645660</v>
      </c>
      <c r="O77" s="21">
        <v>5003202</v>
      </c>
      <c r="P77" s="21">
        <v>5149322</v>
      </c>
      <c r="Q77" s="21">
        <v>14798184</v>
      </c>
      <c r="R77" s="21">
        <v>6861607</v>
      </c>
      <c r="S77" s="21">
        <v>4964946</v>
      </c>
      <c r="T77" s="21">
        <v>5583099</v>
      </c>
      <c r="U77" s="21">
        <v>17409652</v>
      </c>
      <c r="V77" s="21">
        <v>68293932</v>
      </c>
      <c r="W77" s="21">
        <v>71975477</v>
      </c>
      <c r="X77" s="21"/>
      <c r="Y77" s="20"/>
      <c r="Z77" s="23">
        <v>71975477</v>
      </c>
    </row>
    <row r="78" spans="1:26" ht="13.5" hidden="1">
      <c r="A78" s="38" t="s">
        <v>32</v>
      </c>
      <c r="B78" s="19">
        <v>232503532</v>
      </c>
      <c r="C78" s="19"/>
      <c r="D78" s="20">
        <v>237854104</v>
      </c>
      <c r="E78" s="21">
        <v>265317777</v>
      </c>
      <c r="F78" s="21">
        <v>18138623</v>
      </c>
      <c r="G78" s="21">
        <v>26663408</v>
      </c>
      <c r="H78" s="21">
        <v>19388360</v>
      </c>
      <c r="I78" s="21">
        <v>64190391</v>
      </c>
      <c r="J78" s="21">
        <v>29965303</v>
      </c>
      <c r="K78" s="21">
        <v>19312272</v>
      </c>
      <c r="L78" s="21">
        <v>21290558</v>
      </c>
      <c r="M78" s="21">
        <v>70568133</v>
      </c>
      <c r="N78" s="21">
        <v>15875492</v>
      </c>
      <c r="O78" s="21">
        <v>23218510</v>
      </c>
      <c r="P78" s="21">
        <v>21298446</v>
      </c>
      <c r="Q78" s="21">
        <v>60392448</v>
      </c>
      <c r="R78" s="21">
        <v>23055476</v>
      </c>
      <c r="S78" s="21">
        <v>20041549</v>
      </c>
      <c r="T78" s="21">
        <v>19361747</v>
      </c>
      <c r="U78" s="21">
        <v>62458772</v>
      </c>
      <c r="V78" s="21">
        <v>257609744</v>
      </c>
      <c r="W78" s="21">
        <v>265317777</v>
      </c>
      <c r="X78" s="21"/>
      <c r="Y78" s="20"/>
      <c r="Z78" s="23">
        <v>265317777</v>
      </c>
    </row>
    <row r="79" spans="1:26" ht="13.5" hidden="1">
      <c r="A79" s="39" t="s">
        <v>103</v>
      </c>
      <c r="B79" s="19">
        <v>164821163</v>
      </c>
      <c r="C79" s="19"/>
      <c r="D79" s="20">
        <v>155068068</v>
      </c>
      <c r="E79" s="21">
        <v>172962924</v>
      </c>
      <c r="F79" s="21">
        <v>11513678</v>
      </c>
      <c r="G79" s="21">
        <v>16794231</v>
      </c>
      <c r="H79" s="21">
        <v>13187577</v>
      </c>
      <c r="I79" s="21">
        <v>41495486</v>
      </c>
      <c r="J79" s="21">
        <v>18196048</v>
      </c>
      <c r="K79" s="21">
        <v>12743174</v>
      </c>
      <c r="L79" s="21">
        <v>13319275</v>
      </c>
      <c r="M79" s="21">
        <v>44258497</v>
      </c>
      <c r="N79" s="21">
        <v>9539684</v>
      </c>
      <c r="O79" s="21">
        <v>14948585</v>
      </c>
      <c r="P79" s="21">
        <v>14764054</v>
      </c>
      <c r="Q79" s="21">
        <v>39252323</v>
      </c>
      <c r="R79" s="21">
        <v>14243297</v>
      </c>
      <c r="S79" s="21">
        <v>12703276</v>
      </c>
      <c r="T79" s="21">
        <v>13167586</v>
      </c>
      <c r="U79" s="21">
        <v>40114159</v>
      </c>
      <c r="V79" s="21">
        <v>165120465</v>
      </c>
      <c r="W79" s="21">
        <v>172962924</v>
      </c>
      <c r="X79" s="21"/>
      <c r="Y79" s="20"/>
      <c r="Z79" s="23">
        <v>172962924</v>
      </c>
    </row>
    <row r="80" spans="1:26" ht="13.5" hidden="1">
      <c r="A80" s="39" t="s">
        <v>104</v>
      </c>
      <c r="B80" s="19">
        <v>31714827</v>
      </c>
      <c r="C80" s="19"/>
      <c r="D80" s="20">
        <v>40223352</v>
      </c>
      <c r="E80" s="21">
        <v>44865132</v>
      </c>
      <c r="F80" s="21">
        <v>2323964</v>
      </c>
      <c r="G80" s="21">
        <v>4173938</v>
      </c>
      <c r="H80" s="21">
        <v>3078415</v>
      </c>
      <c r="I80" s="21">
        <v>9576317</v>
      </c>
      <c r="J80" s="21">
        <v>4311015</v>
      </c>
      <c r="K80" s="21">
        <v>2757971</v>
      </c>
      <c r="L80" s="21">
        <v>2831062</v>
      </c>
      <c r="M80" s="21">
        <v>9900048</v>
      </c>
      <c r="N80" s="21">
        <v>2549003</v>
      </c>
      <c r="O80" s="21">
        <v>3993717</v>
      </c>
      <c r="P80" s="21">
        <v>3224016</v>
      </c>
      <c r="Q80" s="21">
        <v>9766736</v>
      </c>
      <c r="R80" s="21">
        <v>3720205</v>
      </c>
      <c r="S80" s="21">
        <v>2898327</v>
      </c>
      <c r="T80" s="21">
        <v>3068353</v>
      </c>
      <c r="U80" s="21">
        <v>9686885</v>
      </c>
      <c r="V80" s="21">
        <v>38929986</v>
      </c>
      <c r="W80" s="21">
        <v>44865132</v>
      </c>
      <c r="X80" s="21"/>
      <c r="Y80" s="20"/>
      <c r="Z80" s="23">
        <v>44865132</v>
      </c>
    </row>
    <row r="81" spans="1:26" ht="13.5" hidden="1">
      <c r="A81" s="39" t="s">
        <v>105</v>
      </c>
      <c r="B81" s="19">
        <v>19269022</v>
      </c>
      <c r="C81" s="19"/>
      <c r="D81" s="20">
        <v>15306432</v>
      </c>
      <c r="E81" s="21">
        <v>17072796</v>
      </c>
      <c r="F81" s="21">
        <v>1658260</v>
      </c>
      <c r="G81" s="21">
        <v>2374138</v>
      </c>
      <c r="H81" s="21">
        <v>1304969</v>
      </c>
      <c r="I81" s="21">
        <v>5337367</v>
      </c>
      <c r="J81" s="21">
        <v>3050586</v>
      </c>
      <c r="K81" s="21">
        <v>1482897</v>
      </c>
      <c r="L81" s="21">
        <v>2240455</v>
      </c>
      <c r="M81" s="21">
        <v>6773938</v>
      </c>
      <c r="N81" s="21">
        <v>1691245</v>
      </c>
      <c r="O81" s="21">
        <v>1817920</v>
      </c>
      <c r="P81" s="21">
        <v>1339984</v>
      </c>
      <c r="Q81" s="21">
        <v>4849149</v>
      </c>
      <c r="R81" s="21">
        <v>2489924</v>
      </c>
      <c r="S81" s="21">
        <v>1290098</v>
      </c>
      <c r="T81" s="21">
        <v>1450114</v>
      </c>
      <c r="U81" s="21">
        <v>5230136</v>
      </c>
      <c r="V81" s="21">
        <v>22190590</v>
      </c>
      <c r="W81" s="21">
        <v>17072796</v>
      </c>
      <c r="X81" s="21"/>
      <c r="Y81" s="20"/>
      <c r="Z81" s="23">
        <v>17072796</v>
      </c>
    </row>
    <row r="82" spans="1:26" ht="13.5" hidden="1">
      <c r="A82" s="39" t="s">
        <v>106</v>
      </c>
      <c r="B82" s="19">
        <v>15821902</v>
      </c>
      <c r="C82" s="19"/>
      <c r="D82" s="20">
        <v>13403044</v>
      </c>
      <c r="E82" s="21">
        <v>14949660</v>
      </c>
      <c r="F82" s="21">
        <v>1524798</v>
      </c>
      <c r="G82" s="21">
        <v>2191139</v>
      </c>
      <c r="H82" s="21">
        <v>1158624</v>
      </c>
      <c r="I82" s="21">
        <v>4874561</v>
      </c>
      <c r="J82" s="21">
        <v>2804283</v>
      </c>
      <c r="K82" s="21">
        <v>1280455</v>
      </c>
      <c r="L82" s="21">
        <v>2054734</v>
      </c>
      <c r="M82" s="21">
        <v>6139472</v>
      </c>
      <c r="N82" s="21">
        <v>1553498</v>
      </c>
      <c r="O82" s="21">
        <v>1665740</v>
      </c>
      <c r="P82" s="21">
        <v>1159677</v>
      </c>
      <c r="Q82" s="21">
        <v>4378915</v>
      </c>
      <c r="R82" s="21">
        <v>2291820</v>
      </c>
      <c r="S82" s="21">
        <v>1118711</v>
      </c>
      <c r="T82" s="21">
        <v>1262127</v>
      </c>
      <c r="U82" s="21">
        <v>4672658</v>
      </c>
      <c r="V82" s="21">
        <v>20065606</v>
      </c>
      <c r="W82" s="21">
        <v>14949660</v>
      </c>
      <c r="X82" s="21"/>
      <c r="Y82" s="20"/>
      <c r="Z82" s="23">
        <v>14949660</v>
      </c>
    </row>
    <row r="83" spans="1:26" ht="13.5" hidden="1">
      <c r="A83" s="39" t="s">
        <v>107</v>
      </c>
      <c r="B83" s="19">
        <v>876618</v>
      </c>
      <c r="C83" s="19"/>
      <c r="D83" s="20">
        <v>13853208</v>
      </c>
      <c r="E83" s="21">
        <v>15467265</v>
      </c>
      <c r="F83" s="21">
        <v>1117923</v>
      </c>
      <c r="G83" s="21">
        <v>1129962</v>
      </c>
      <c r="H83" s="21">
        <v>658775</v>
      </c>
      <c r="I83" s="21">
        <v>2906660</v>
      </c>
      <c r="J83" s="21">
        <v>1603371</v>
      </c>
      <c r="K83" s="21">
        <v>1047775</v>
      </c>
      <c r="L83" s="21">
        <v>845032</v>
      </c>
      <c r="M83" s="21">
        <v>3496178</v>
      </c>
      <c r="N83" s="21">
        <v>542062</v>
      </c>
      <c r="O83" s="21">
        <v>792548</v>
      </c>
      <c r="P83" s="21">
        <v>810715</v>
      </c>
      <c r="Q83" s="21">
        <v>2145325</v>
      </c>
      <c r="R83" s="21">
        <v>310230</v>
      </c>
      <c r="S83" s="21">
        <v>2031137</v>
      </c>
      <c r="T83" s="21">
        <v>413567</v>
      </c>
      <c r="U83" s="21">
        <v>2754934</v>
      </c>
      <c r="V83" s="21">
        <v>11303097</v>
      </c>
      <c r="W83" s="21">
        <v>15467265</v>
      </c>
      <c r="X83" s="21"/>
      <c r="Y83" s="20"/>
      <c r="Z83" s="23">
        <v>15467265</v>
      </c>
    </row>
    <row r="84" spans="1:26" ht="13.5" hidden="1">
      <c r="A84" s="40" t="s">
        <v>110</v>
      </c>
      <c r="B84" s="28">
        <v>20440025</v>
      </c>
      <c r="C84" s="28"/>
      <c r="D84" s="29"/>
      <c r="E84" s="30"/>
      <c r="F84" s="30">
        <v>1779709</v>
      </c>
      <c r="G84" s="30">
        <v>1745424</v>
      </c>
      <c r="H84" s="30">
        <v>1672553</v>
      </c>
      <c r="I84" s="30">
        <v>5197686</v>
      </c>
      <c r="J84" s="30">
        <v>1855705</v>
      </c>
      <c r="K84" s="30">
        <v>1865118</v>
      </c>
      <c r="L84" s="30">
        <v>1906020</v>
      </c>
      <c r="M84" s="30">
        <v>5626843</v>
      </c>
      <c r="N84" s="30">
        <v>1309547</v>
      </c>
      <c r="O84" s="30">
        <v>97154</v>
      </c>
      <c r="P84" s="30">
        <v>97972</v>
      </c>
      <c r="Q84" s="30">
        <v>1504673</v>
      </c>
      <c r="R84" s="30">
        <v>1973846</v>
      </c>
      <c r="S84" s="30">
        <v>101453</v>
      </c>
      <c r="T84" s="30">
        <v>101864</v>
      </c>
      <c r="U84" s="30">
        <v>2177163</v>
      </c>
      <c r="V84" s="30">
        <v>14506365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24011004</v>
      </c>
      <c r="D5" s="357">
        <f t="shared" si="0"/>
        <v>0</v>
      </c>
      <c r="E5" s="356">
        <f t="shared" si="0"/>
        <v>22916000</v>
      </c>
      <c r="F5" s="358">
        <f t="shared" si="0"/>
        <v>0</v>
      </c>
      <c r="G5" s="358">
        <f t="shared" si="0"/>
        <v>1250467</v>
      </c>
      <c r="H5" s="356">
        <f t="shared" si="0"/>
        <v>0</v>
      </c>
      <c r="I5" s="356">
        <f t="shared" si="0"/>
        <v>1454980</v>
      </c>
      <c r="J5" s="358">
        <f t="shared" si="0"/>
        <v>2705447</v>
      </c>
      <c r="K5" s="358">
        <f t="shared" si="0"/>
        <v>1390168</v>
      </c>
      <c r="L5" s="356">
        <f t="shared" si="0"/>
        <v>661003</v>
      </c>
      <c r="M5" s="356">
        <f t="shared" si="0"/>
        <v>0</v>
      </c>
      <c r="N5" s="358">
        <f t="shared" si="0"/>
        <v>2051171</v>
      </c>
      <c r="O5" s="358">
        <f t="shared" si="0"/>
        <v>2386414</v>
      </c>
      <c r="P5" s="356">
        <f t="shared" si="0"/>
        <v>1824034</v>
      </c>
      <c r="Q5" s="356">
        <f t="shared" si="0"/>
        <v>1281634</v>
      </c>
      <c r="R5" s="358">
        <f t="shared" si="0"/>
        <v>5492082</v>
      </c>
      <c r="S5" s="358">
        <f t="shared" si="0"/>
        <v>1139473</v>
      </c>
      <c r="T5" s="356">
        <f t="shared" si="0"/>
        <v>1175564</v>
      </c>
      <c r="U5" s="356">
        <f t="shared" si="0"/>
        <v>2943354</v>
      </c>
      <c r="V5" s="358">
        <f t="shared" si="0"/>
        <v>5258391</v>
      </c>
      <c r="W5" s="358">
        <f t="shared" si="0"/>
        <v>15507091</v>
      </c>
      <c r="X5" s="356">
        <f t="shared" si="0"/>
        <v>0</v>
      </c>
      <c r="Y5" s="358">
        <f t="shared" si="0"/>
        <v>15507091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1136145</v>
      </c>
      <c r="D6" s="340">
        <f aca="true" t="shared" si="1" ref="D6:AA6">+D7</f>
        <v>0</v>
      </c>
      <c r="E6" s="60">
        <f t="shared" si="1"/>
        <v>6150000</v>
      </c>
      <c r="F6" s="59">
        <f t="shared" si="1"/>
        <v>0</v>
      </c>
      <c r="G6" s="59">
        <f t="shared" si="1"/>
        <v>191211</v>
      </c>
      <c r="H6" s="60">
        <f t="shared" si="1"/>
        <v>0</v>
      </c>
      <c r="I6" s="60">
        <f t="shared" si="1"/>
        <v>197600</v>
      </c>
      <c r="J6" s="59">
        <f t="shared" si="1"/>
        <v>388811</v>
      </c>
      <c r="K6" s="59">
        <f t="shared" si="1"/>
        <v>15744</v>
      </c>
      <c r="L6" s="60">
        <f t="shared" si="1"/>
        <v>171861</v>
      </c>
      <c r="M6" s="60">
        <f t="shared" si="1"/>
        <v>0</v>
      </c>
      <c r="N6" s="59">
        <f t="shared" si="1"/>
        <v>187605</v>
      </c>
      <c r="O6" s="59">
        <f t="shared" si="1"/>
        <v>178837</v>
      </c>
      <c r="P6" s="60">
        <f t="shared" si="1"/>
        <v>182293</v>
      </c>
      <c r="Q6" s="60">
        <f t="shared" si="1"/>
        <v>144227</v>
      </c>
      <c r="R6" s="59">
        <f t="shared" si="1"/>
        <v>505357</v>
      </c>
      <c r="S6" s="59">
        <f t="shared" si="1"/>
        <v>280327</v>
      </c>
      <c r="T6" s="60">
        <f t="shared" si="1"/>
        <v>194295</v>
      </c>
      <c r="U6" s="60">
        <f t="shared" si="1"/>
        <v>-18571</v>
      </c>
      <c r="V6" s="59">
        <f t="shared" si="1"/>
        <v>456051</v>
      </c>
      <c r="W6" s="59">
        <f t="shared" si="1"/>
        <v>1537824</v>
      </c>
      <c r="X6" s="60">
        <f t="shared" si="1"/>
        <v>0</v>
      </c>
      <c r="Y6" s="59">
        <f t="shared" si="1"/>
        <v>1537824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1136145</v>
      </c>
      <c r="D7" s="340"/>
      <c r="E7" s="60">
        <v>6150000</v>
      </c>
      <c r="F7" s="59"/>
      <c r="G7" s="59">
        <v>191211</v>
      </c>
      <c r="H7" s="60"/>
      <c r="I7" s="60">
        <v>197600</v>
      </c>
      <c r="J7" s="59">
        <v>388811</v>
      </c>
      <c r="K7" s="59">
        <v>15744</v>
      </c>
      <c r="L7" s="60">
        <v>171861</v>
      </c>
      <c r="M7" s="60"/>
      <c r="N7" s="59">
        <v>187605</v>
      </c>
      <c r="O7" s="59">
        <v>178837</v>
      </c>
      <c r="P7" s="60">
        <v>182293</v>
      </c>
      <c r="Q7" s="60">
        <v>144227</v>
      </c>
      <c r="R7" s="59">
        <v>505357</v>
      </c>
      <c r="S7" s="59">
        <v>280327</v>
      </c>
      <c r="T7" s="60">
        <v>194295</v>
      </c>
      <c r="U7" s="60">
        <v>-18571</v>
      </c>
      <c r="V7" s="59">
        <v>456051</v>
      </c>
      <c r="W7" s="59">
        <v>1537824</v>
      </c>
      <c r="X7" s="60"/>
      <c r="Y7" s="59">
        <v>1537824</v>
      </c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6716516</v>
      </c>
      <c r="D8" s="340">
        <f t="shared" si="2"/>
        <v>0</v>
      </c>
      <c r="E8" s="60">
        <f t="shared" si="2"/>
        <v>10400000</v>
      </c>
      <c r="F8" s="59">
        <f t="shared" si="2"/>
        <v>0</v>
      </c>
      <c r="G8" s="59">
        <f t="shared" si="2"/>
        <v>790671</v>
      </c>
      <c r="H8" s="60">
        <f t="shared" si="2"/>
        <v>0</v>
      </c>
      <c r="I8" s="60">
        <f t="shared" si="2"/>
        <v>1160490</v>
      </c>
      <c r="J8" s="59">
        <f t="shared" si="2"/>
        <v>1951161</v>
      </c>
      <c r="K8" s="59">
        <f t="shared" si="2"/>
        <v>402541</v>
      </c>
      <c r="L8" s="60">
        <f t="shared" si="2"/>
        <v>413715</v>
      </c>
      <c r="M8" s="60">
        <f t="shared" si="2"/>
        <v>0</v>
      </c>
      <c r="N8" s="59">
        <f t="shared" si="2"/>
        <v>816256</v>
      </c>
      <c r="O8" s="59">
        <f t="shared" si="2"/>
        <v>1828956</v>
      </c>
      <c r="P8" s="60">
        <f t="shared" si="2"/>
        <v>1480878</v>
      </c>
      <c r="Q8" s="60">
        <f t="shared" si="2"/>
        <v>738812</v>
      </c>
      <c r="R8" s="59">
        <f t="shared" si="2"/>
        <v>4048646</v>
      </c>
      <c r="S8" s="59">
        <f t="shared" si="2"/>
        <v>605541</v>
      </c>
      <c r="T8" s="60">
        <f t="shared" si="2"/>
        <v>751221</v>
      </c>
      <c r="U8" s="60">
        <f t="shared" si="2"/>
        <v>2252618</v>
      </c>
      <c r="V8" s="59">
        <f t="shared" si="2"/>
        <v>3609380</v>
      </c>
      <c r="W8" s="59">
        <f t="shared" si="2"/>
        <v>10425443</v>
      </c>
      <c r="X8" s="60">
        <f t="shared" si="2"/>
        <v>0</v>
      </c>
      <c r="Y8" s="59">
        <f t="shared" si="2"/>
        <v>10425443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>
        <v>6716516</v>
      </c>
      <c r="D9" s="340"/>
      <c r="E9" s="60">
        <v>10400000</v>
      </c>
      <c r="F9" s="59"/>
      <c r="G9" s="59">
        <v>790671</v>
      </c>
      <c r="H9" s="60"/>
      <c r="I9" s="60">
        <v>1160490</v>
      </c>
      <c r="J9" s="59">
        <v>1951161</v>
      </c>
      <c r="K9" s="59">
        <v>402541</v>
      </c>
      <c r="L9" s="60">
        <v>413715</v>
      </c>
      <c r="M9" s="60"/>
      <c r="N9" s="59">
        <v>816256</v>
      </c>
      <c r="O9" s="59">
        <v>1828956</v>
      </c>
      <c r="P9" s="60">
        <v>1480878</v>
      </c>
      <c r="Q9" s="60">
        <v>738812</v>
      </c>
      <c r="R9" s="59">
        <v>4048646</v>
      </c>
      <c r="S9" s="59">
        <v>605541</v>
      </c>
      <c r="T9" s="60">
        <v>751221</v>
      </c>
      <c r="U9" s="60">
        <v>2252618</v>
      </c>
      <c r="V9" s="59">
        <v>3609380</v>
      </c>
      <c r="W9" s="59">
        <v>10425443</v>
      </c>
      <c r="X9" s="60"/>
      <c r="Y9" s="59">
        <v>10425443</v>
      </c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15564183</v>
      </c>
      <c r="D11" s="363">
        <f aca="true" t="shared" si="3" ref="D11:AA11">+D12</f>
        <v>0</v>
      </c>
      <c r="E11" s="362">
        <f t="shared" si="3"/>
        <v>3360000</v>
      </c>
      <c r="F11" s="364">
        <f t="shared" si="3"/>
        <v>0</v>
      </c>
      <c r="G11" s="364">
        <f t="shared" si="3"/>
        <v>178469</v>
      </c>
      <c r="H11" s="362">
        <f t="shared" si="3"/>
        <v>0</v>
      </c>
      <c r="I11" s="362">
        <f t="shared" si="3"/>
        <v>93382</v>
      </c>
      <c r="J11" s="364">
        <f t="shared" si="3"/>
        <v>271851</v>
      </c>
      <c r="K11" s="364">
        <f t="shared" si="3"/>
        <v>789184</v>
      </c>
      <c r="L11" s="362">
        <f t="shared" si="3"/>
        <v>68427</v>
      </c>
      <c r="M11" s="362">
        <f t="shared" si="3"/>
        <v>0</v>
      </c>
      <c r="N11" s="364">
        <f t="shared" si="3"/>
        <v>857611</v>
      </c>
      <c r="O11" s="364">
        <f t="shared" si="3"/>
        <v>300352</v>
      </c>
      <c r="P11" s="362">
        <f t="shared" si="3"/>
        <v>98848</v>
      </c>
      <c r="Q11" s="362">
        <f t="shared" si="3"/>
        <v>185801</v>
      </c>
      <c r="R11" s="364">
        <f t="shared" si="3"/>
        <v>585001</v>
      </c>
      <c r="S11" s="364">
        <f t="shared" si="3"/>
        <v>120438</v>
      </c>
      <c r="T11" s="362">
        <f t="shared" si="3"/>
        <v>227470</v>
      </c>
      <c r="U11" s="362">
        <f t="shared" si="3"/>
        <v>533625</v>
      </c>
      <c r="V11" s="364">
        <f t="shared" si="3"/>
        <v>881533</v>
      </c>
      <c r="W11" s="364">
        <f t="shared" si="3"/>
        <v>2595996</v>
      </c>
      <c r="X11" s="362">
        <f t="shared" si="3"/>
        <v>0</v>
      </c>
      <c r="Y11" s="364">
        <f t="shared" si="3"/>
        <v>2595996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>
        <v>15564183</v>
      </c>
      <c r="D12" s="340"/>
      <c r="E12" s="60">
        <v>3360000</v>
      </c>
      <c r="F12" s="59"/>
      <c r="G12" s="59">
        <v>178469</v>
      </c>
      <c r="H12" s="60"/>
      <c r="I12" s="60">
        <v>93382</v>
      </c>
      <c r="J12" s="59">
        <v>271851</v>
      </c>
      <c r="K12" s="59">
        <v>789184</v>
      </c>
      <c r="L12" s="60">
        <v>68427</v>
      </c>
      <c r="M12" s="60"/>
      <c r="N12" s="59">
        <v>857611</v>
      </c>
      <c r="O12" s="59">
        <v>300352</v>
      </c>
      <c r="P12" s="60">
        <v>98848</v>
      </c>
      <c r="Q12" s="60">
        <v>185801</v>
      </c>
      <c r="R12" s="59">
        <v>585001</v>
      </c>
      <c r="S12" s="59">
        <v>120438</v>
      </c>
      <c r="T12" s="60">
        <v>227470</v>
      </c>
      <c r="U12" s="60">
        <v>533625</v>
      </c>
      <c r="V12" s="59">
        <v>881533</v>
      </c>
      <c r="W12" s="59">
        <v>2595996</v>
      </c>
      <c r="X12" s="60"/>
      <c r="Y12" s="59">
        <v>2595996</v>
      </c>
      <c r="Z12" s="61"/>
      <c r="AA12" s="62"/>
    </row>
    <row r="13" spans="1:27" ht="13.5">
      <c r="A13" s="361" t="s">
        <v>208</v>
      </c>
      <c r="B13" s="136"/>
      <c r="C13" s="275">
        <f>+C14</f>
        <v>594160</v>
      </c>
      <c r="D13" s="341">
        <f aca="true" t="shared" si="4" ref="D13:AA13">+D14</f>
        <v>0</v>
      </c>
      <c r="E13" s="275">
        <f t="shared" si="4"/>
        <v>1251000</v>
      </c>
      <c r="F13" s="342">
        <f t="shared" si="4"/>
        <v>0</v>
      </c>
      <c r="G13" s="342">
        <f t="shared" si="4"/>
        <v>90116</v>
      </c>
      <c r="H13" s="275">
        <f t="shared" si="4"/>
        <v>0</v>
      </c>
      <c r="I13" s="275">
        <f t="shared" si="4"/>
        <v>3508</v>
      </c>
      <c r="J13" s="342">
        <f t="shared" si="4"/>
        <v>93624</v>
      </c>
      <c r="K13" s="342">
        <f t="shared" si="4"/>
        <v>182699</v>
      </c>
      <c r="L13" s="275">
        <f t="shared" si="4"/>
        <v>7000</v>
      </c>
      <c r="M13" s="275">
        <f t="shared" si="4"/>
        <v>0</v>
      </c>
      <c r="N13" s="342">
        <f t="shared" si="4"/>
        <v>189699</v>
      </c>
      <c r="O13" s="342">
        <f t="shared" si="4"/>
        <v>78269</v>
      </c>
      <c r="P13" s="275">
        <f t="shared" si="4"/>
        <v>62015</v>
      </c>
      <c r="Q13" s="275">
        <f t="shared" si="4"/>
        <v>212794</v>
      </c>
      <c r="R13" s="342">
        <f t="shared" si="4"/>
        <v>353078</v>
      </c>
      <c r="S13" s="342">
        <f t="shared" si="4"/>
        <v>133167</v>
      </c>
      <c r="T13" s="275">
        <f t="shared" si="4"/>
        <v>2578</v>
      </c>
      <c r="U13" s="275">
        <f t="shared" si="4"/>
        <v>175682</v>
      </c>
      <c r="V13" s="342">
        <f t="shared" si="4"/>
        <v>311427</v>
      </c>
      <c r="W13" s="342">
        <f t="shared" si="4"/>
        <v>947828</v>
      </c>
      <c r="X13" s="275">
        <f t="shared" si="4"/>
        <v>0</v>
      </c>
      <c r="Y13" s="342">
        <f t="shared" si="4"/>
        <v>947828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>
        <v>594160</v>
      </c>
      <c r="D14" s="340"/>
      <c r="E14" s="60">
        <v>1251000</v>
      </c>
      <c r="F14" s="59"/>
      <c r="G14" s="59">
        <v>90116</v>
      </c>
      <c r="H14" s="60"/>
      <c r="I14" s="60">
        <v>3508</v>
      </c>
      <c r="J14" s="59">
        <v>93624</v>
      </c>
      <c r="K14" s="59">
        <v>182699</v>
      </c>
      <c r="L14" s="60">
        <v>7000</v>
      </c>
      <c r="M14" s="60"/>
      <c r="N14" s="59">
        <v>189699</v>
      </c>
      <c r="O14" s="59">
        <v>78269</v>
      </c>
      <c r="P14" s="60">
        <v>62015</v>
      </c>
      <c r="Q14" s="60">
        <v>212794</v>
      </c>
      <c r="R14" s="59">
        <v>353078</v>
      </c>
      <c r="S14" s="59">
        <v>133167</v>
      </c>
      <c r="T14" s="60">
        <v>2578</v>
      </c>
      <c r="U14" s="60">
        <v>175682</v>
      </c>
      <c r="V14" s="59">
        <v>311427</v>
      </c>
      <c r="W14" s="59">
        <v>947828</v>
      </c>
      <c r="X14" s="60"/>
      <c r="Y14" s="59">
        <v>947828</v>
      </c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1755000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1755000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1014642</v>
      </c>
      <c r="D22" s="344">
        <f t="shared" si="6"/>
        <v>0</v>
      </c>
      <c r="E22" s="343">
        <f t="shared" si="6"/>
        <v>2645470</v>
      </c>
      <c r="F22" s="345">
        <f t="shared" si="6"/>
        <v>0</v>
      </c>
      <c r="G22" s="345">
        <f t="shared" si="6"/>
        <v>171271</v>
      </c>
      <c r="H22" s="343">
        <f t="shared" si="6"/>
        <v>0</v>
      </c>
      <c r="I22" s="343">
        <f t="shared" si="6"/>
        <v>201387</v>
      </c>
      <c r="J22" s="345">
        <f t="shared" si="6"/>
        <v>372658</v>
      </c>
      <c r="K22" s="345">
        <f t="shared" si="6"/>
        <v>44657</v>
      </c>
      <c r="L22" s="343">
        <f t="shared" si="6"/>
        <v>982</v>
      </c>
      <c r="M22" s="343">
        <f t="shared" si="6"/>
        <v>0</v>
      </c>
      <c r="N22" s="345">
        <f t="shared" si="6"/>
        <v>45639</v>
      </c>
      <c r="O22" s="345">
        <f t="shared" si="6"/>
        <v>46752</v>
      </c>
      <c r="P22" s="343">
        <f t="shared" si="6"/>
        <v>49147</v>
      </c>
      <c r="Q22" s="343">
        <f t="shared" si="6"/>
        <v>193253</v>
      </c>
      <c r="R22" s="345">
        <f t="shared" si="6"/>
        <v>289152</v>
      </c>
      <c r="S22" s="345">
        <f t="shared" si="6"/>
        <v>35415</v>
      </c>
      <c r="T22" s="343">
        <f t="shared" si="6"/>
        <v>65610</v>
      </c>
      <c r="U22" s="343">
        <f t="shared" si="6"/>
        <v>66849</v>
      </c>
      <c r="V22" s="345">
        <f t="shared" si="6"/>
        <v>167874</v>
      </c>
      <c r="W22" s="345">
        <f t="shared" si="6"/>
        <v>875323</v>
      </c>
      <c r="X22" s="343">
        <f t="shared" si="6"/>
        <v>0</v>
      </c>
      <c r="Y22" s="345">
        <f t="shared" si="6"/>
        <v>875323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>
        <v>313591</v>
      </c>
      <c r="D23" s="340"/>
      <c r="E23" s="60">
        <v>1520001</v>
      </c>
      <c r="F23" s="59"/>
      <c r="G23" s="59">
        <v>163702</v>
      </c>
      <c r="H23" s="60"/>
      <c r="I23" s="60">
        <v>132600</v>
      </c>
      <c r="J23" s="59">
        <v>296302</v>
      </c>
      <c r="K23" s="59"/>
      <c r="L23" s="60"/>
      <c r="M23" s="60"/>
      <c r="N23" s="59"/>
      <c r="O23" s="59">
        <v>27200</v>
      </c>
      <c r="P23" s="60">
        <v>19900</v>
      </c>
      <c r="Q23" s="60">
        <v>165287</v>
      </c>
      <c r="R23" s="59">
        <v>212387</v>
      </c>
      <c r="S23" s="59">
        <v>3800</v>
      </c>
      <c r="T23" s="60">
        <v>64639</v>
      </c>
      <c r="U23" s="60">
        <v>14892</v>
      </c>
      <c r="V23" s="59">
        <v>83331</v>
      </c>
      <c r="W23" s="59">
        <v>592020</v>
      </c>
      <c r="X23" s="60"/>
      <c r="Y23" s="59">
        <v>592020</v>
      </c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>
        <v>50000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>
        <v>29750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671301</v>
      </c>
      <c r="D32" s="340"/>
      <c r="E32" s="60">
        <v>1075469</v>
      </c>
      <c r="F32" s="59"/>
      <c r="G32" s="59">
        <v>7569</v>
      </c>
      <c r="H32" s="60"/>
      <c r="I32" s="60">
        <v>68787</v>
      </c>
      <c r="J32" s="59">
        <v>76356</v>
      </c>
      <c r="K32" s="59">
        <v>44657</v>
      </c>
      <c r="L32" s="60">
        <v>982</v>
      </c>
      <c r="M32" s="60"/>
      <c r="N32" s="59">
        <v>45639</v>
      </c>
      <c r="O32" s="59">
        <v>19552</v>
      </c>
      <c r="P32" s="60">
        <v>29247</v>
      </c>
      <c r="Q32" s="60">
        <v>27966</v>
      </c>
      <c r="R32" s="59">
        <v>76765</v>
      </c>
      <c r="S32" s="59">
        <v>31615</v>
      </c>
      <c r="T32" s="60">
        <v>971</v>
      </c>
      <c r="U32" s="60">
        <v>51957</v>
      </c>
      <c r="V32" s="59">
        <v>84543</v>
      </c>
      <c r="W32" s="59">
        <v>283303</v>
      </c>
      <c r="X32" s="60"/>
      <c r="Y32" s="59">
        <v>283303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5350393</v>
      </c>
      <c r="D40" s="344">
        <f t="shared" si="9"/>
        <v>0</v>
      </c>
      <c r="E40" s="343">
        <f t="shared" si="9"/>
        <v>8629398</v>
      </c>
      <c r="F40" s="345">
        <f t="shared" si="9"/>
        <v>0</v>
      </c>
      <c r="G40" s="345">
        <f t="shared" si="9"/>
        <v>281098</v>
      </c>
      <c r="H40" s="343">
        <f t="shared" si="9"/>
        <v>0</v>
      </c>
      <c r="I40" s="343">
        <f t="shared" si="9"/>
        <v>225488</v>
      </c>
      <c r="J40" s="345">
        <f t="shared" si="9"/>
        <v>506586</v>
      </c>
      <c r="K40" s="345">
        <f t="shared" si="9"/>
        <v>603753</v>
      </c>
      <c r="L40" s="343">
        <f t="shared" si="9"/>
        <v>81662</v>
      </c>
      <c r="M40" s="343">
        <f t="shared" si="9"/>
        <v>0</v>
      </c>
      <c r="N40" s="345">
        <f t="shared" si="9"/>
        <v>685415</v>
      </c>
      <c r="O40" s="345">
        <f t="shared" si="9"/>
        <v>629782</v>
      </c>
      <c r="P40" s="343">
        <f t="shared" si="9"/>
        <v>379857</v>
      </c>
      <c r="Q40" s="343">
        <f t="shared" si="9"/>
        <v>648080</v>
      </c>
      <c r="R40" s="345">
        <f t="shared" si="9"/>
        <v>1657719</v>
      </c>
      <c r="S40" s="345">
        <f t="shared" si="9"/>
        <v>193363</v>
      </c>
      <c r="T40" s="343">
        <f t="shared" si="9"/>
        <v>253069</v>
      </c>
      <c r="U40" s="343">
        <f t="shared" si="9"/>
        <v>589521</v>
      </c>
      <c r="V40" s="345">
        <f t="shared" si="9"/>
        <v>1035953</v>
      </c>
      <c r="W40" s="345">
        <f t="shared" si="9"/>
        <v>3885673</v>
      </c>
      <c r="X40" s="343">
        <f t="shared" si="9"/>
        <v>0</v>
      </c>
      <c r="Y40" s="345">
        <f t="shared" si="9"/>
        <v>3885673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>
        <v>2923308</v>
      </c>
      <c r="D41" s="363"/>
      <c r="E41" s="362">
        <v>3958335</v>
      </c>
      <c r="F41" s="364"/>
      <c r="G41" s="364">
        <v>67611</v>
      </c>
      <c r="H41" s="362"/>
      <c r="I41" s="362">
        <v>76700</v>
      </c>
      <c r="J41" s="364">
        <v>144311</v>
      </c>
      <c r="K41" s="364">
        <v>201029</v>
      </c>
      <c r="L41" s="362">
        <v>12979</v>
      </c>
      <c r="M41" s="362"/>
      <c r="N41" s="364">
        <v>214008</v>
      </c>
      <c r="O41" s="364">
        <v>173857</v>
      </c>
      <c r="P41" s="362">
        <v>210447</v>
      </c>
      <c r="Q41" s="362">
        <v>363114</v>
      </c>
      <c r="R41" s="364">
        <v>747418</v>
      </c>
      <c r="S41" s="364">
        <v>144690</v>
      </c>
      <c r="T41" s="362">
        <v>77906</v>
      </c>
      <c r="U41" s="362">
        <v>277183</v>
      </c>
      <c r="V41" s="364">
        <v>499779</v>
      </c>
      <c r="W41" s="364">
        <v>1605516</v>
      </c>
      <c r="X41" s="362"/>
      <c r="Y41" s="364">
        <v>1605516</v>
      </c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228683</v>
      </c>
      <c r="D43" s="369"/>
      <c r="E43" s="305">
        <v>1741881</v>
      </c>
      <c r="F43" s="370"/>
      <c r="G43" s="370">
        <v>21572</v>
      </c>
      <c r="H43" s="305"/>
      <c r="I43" s="305">
        <v>14088</v>
      </c>
      <c r="J43" s="370">
        <v>35660</v>
      </c>
      <c r="K43" s="370">
        <v>154783</v>
      </c>
      <c r="L43" s="305">
        <v>2544</v>
      </c>
      <c r="M43" s="305"/>
      <c r="N43" s="370">
        <v>157327</v>
      </c>
      <c r="O43" s="370">
        <v>180119</v>
      </c>
      <c r="P43" s="305">
        <v>60629</v>
      </c>
      <c r="Q43" s="305">
        <v>34597</v>
      </c>
      <c r="R43" s="370">
        <v>275345</v>
      </c>
      <c r="S43" s="370">
        <v>3500</v>
      </c>
      <c r="T43" s="305">
        <v>78061</v>
      </c>
      <c r="U43" s="305">
        <v>8297</v>
      </c>
      <c r="V43" s="370">
        <v>89858</v>
      </c>
      <c r="W43" s="370">
        <v>558190</v>
      </c>
      <c r="X43" s="305"/>
      <c r="Y43" s="370">
        <v>558190</v>
      </c>
      <c r="Z43" s="371"/>
      <c r="AA43" s="303"/>
    </row>
    <row r="44" spans="1:27" ht="13.5">
      <c r="A44" s="361" t="s">
        <v>251</v>
      </c>
      <c r="B44" s="136"/>
      <c r="C44" s="60">
        <v>241625</v>
      </c>
      <c r="D44" s="368"/>
      <c r="E44" s="54">
        <v>1190703</v>
      </c>
      <c r="F44" s="53"/>
      <c r="G44" s="53">
        <v>5665</v>
      </c>
      <c r="H44" s="54"/>
      <c r="I44" s="54">
        <v>2945</v>
      </c>
      <c r="J44" s="53">
        <v>8610</v>
      </c>
      <c r="K44" s="53"/>
      <c r="L44" s="54">
        <v>2493</v>
      </c>
      <c r="M44" s="54"/>
      <c r="N44" s="53">
        <v>2493</v>
      </c>
      <c r="O44" s="53">
        <v>54040</v>
      </c>
      <c r="P44" s="54"/>
      <c r="Q44" s="54">
        <v>610</v>
      </c>
      <c r="R44" s="53">
        <v>54650</v>
      </c>
      <c r="S44" s="53">
        <v>27100</v>
      </c>
      <c r="T44" s="54">
        <v>14006</v>
      </c>
      <c r="U44" s="54">
        <v>-1263</v>
      </c>
      <c r="V44" s="53">
        <v>39843</v>
      </c>
      <c r="W44" s="53">
        <v>105596</v>
      </c>
      <c r="X44" s="54"/>
      <c r="Y44" s="53">
        <v>105596</v>
      </c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>
        <v>968621</v>
      </c>
      <c r="D47" s="368"/>
      <c r="E47" s="54"/>
      <c r="F47" s="53"/>
      <c r="G47" s="53">
        <v>117427</v>
      </c>
      <c r="H47" s="54"/>
      <c r="I47" s="54">
        <v>80702</v>
      </c>
      <c r="J47" s="53">
        <v>198129</v>
      </c>
      <c r="K47" s="53">
        <v>215964</v>
      </c>
      <c r="L47" s="54">
        <v>2548</v>
      </c>
      <c r="M47" s="54"/>
      <c r="N47" s="53">
        <v>218512</v>
      </c>
      <c r="O47" s="53">
        <v>30197</v>
      </c>
      <c r="P47" s="54">
        <v>108486</v>
      </c>
      <c r="Q47" s="54">
        <v>153678</v>
      </c>
      <c r="R47" s="53">
        <v>292361</v>
      </c>
      <c r="S47" s="53">
        <v>5260</v>
      </c>
      <c r="T47" s="54">
        <v>15292</v>
      </c>
      <c r="U47" s="54">
        <v>5233</v>
      </c>
      <c r="V47" s="53">
        <v>25785</v>
      </c>
      <c r="W47" s="53">
        <v>734787</v>
      </c>
      <c r="X47" s="54"/>
      <c r="Y47" s="53">
        <v>734787</v>
      </c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988156</v>
      </c>
      <c r="D49" s="368"/>
      <c r="E49" s="54">
        <v>1738479</v>
      </c>
      <c r="F49" s="53"/>
      <c r="G49" s="53">
        <v>68823</v>
      </c>
      <c r="H49" s="54"/>
      <c r="I49" s="54">
        <v>51053</v>
      </c>
      <c r="J49" s="53">
        <v>119876</v>
      </c>
      <c r="K49" s="53">
        <v>31977</v>
      </c>
      <c r="L49" s="54">
        <v>61098</v>
      </c>
      <c r="M49" s="54"/>
      <c r="N49" s="53">
        <v>93075</v>
      </c>
      <c r="O49" s="53">
        <v>191569</v>
      </c>
      <c r="P49" s="54">
        <v>295</v>
      </c>
      <c r="Q49" s="54">
        <v>96081</v>
      </c>
      <c r="R49" s="53">
        <v>287945</v>
      </c>
      <c r="S49" s="53">
        <v>12813</v>
      </c>
      <c r="T49" s="54">
        <v>67804</v>
      </c>
      <c r="U49" s="54">
        <v>300071</v>
      </c>
      <c r="V49" s="53">
        <v>380688</v>
      </c>
      <c r="W49" s="53">
        <v>881584</v>
      </c>
      <c r="X49" s="54"/>
      <c r="Y49" s="53">
        <v>881584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30376039</v>
      </c>
      <c r="D60" s="346">
        <f t="shared" si="14"/>
        <v>0</v>
      </c>
      <c r="E60" s="219">
        <f t="shared" si="14"/>
        <v>34190868</v>
      </c>
      <c r="F60" s="264">
        <f t="shared" si="14"/>
        <v>0</v>
      </c>
      <c r="G60" s="264">
        <f t="shared" si="14"/>
        <v>1702836</v>
      </c>
      <c r="H60" s="219">
        <f t="shared" si="14"/>
        <v>0</v>
      </c>
      <c r="I60" s="219">
        <f t="shared" si="14"/>
        <v>1881855</v>
      </c>
      <c r="J60" s="264">
        <f t="shared" si="14"/>
        <v>3584691</v>
      </c>
      <c r="K60" s="264">
        <f t="shared" si="14"/>
        <v>2038578</v>
      </c>
      <c r="L60" s="219">
        <f t="shared" si="14"/>
        <v>743647</v>
      </c>
      <c r="M60" s="219">
        <f t="shared" si="14"/>
        <v>0</v>
      </c>
      <c r="N60" s="264">
        <f t="shared" si="14"/>
        <v>2782225</v>
      </c>
      <c r="O60" s="264">
        <f t="shared" si="14"/>
        <v>3062948</v>
      </c>
      <c r="P60" s="219">
        <f t="shared" si="14"/>
        <v>2253038</v>
      </c>
      <c r="Q60" s="219">
        <f t="shared" si="14"/>
        <v>2122967</v>
      </c>
      <c r="R60" s="264">
        <f t="shared" si="14"/>
        <v>7438953</v>
      </c>
      <c r="S60" s="264">
        <f t="shared" si="14"/>
        <v>1368251</v>
      </c>
      <c r="T60" s="219">
        <f t="shared" si="14"/>
        <v>1494243</v>
      </c>
      <c r="U60" s="219">
        <f t="shared" si="14"/>
        <v>3599724</v>
      </c>
      <c r="V60" s="264">
        <f t="shared" si="14"/>
        <v>6462218</v>
      </c>
      <c r="W60" s="264">
        <f t="shared" si="14"/>
        <v>20268087</v>
      </c>
      <c r="X60" s="219">
        <f t="shared" si="14"/>
        <v>0</v>
      </c>
      <c r="Y60" s="264">
        <f t="shared" si="14"/>
        <v>20268087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210016226</v>
      </c>
      <c r="D5" s="153">
        <f>SUM(D6:D8)</f>
        <v>0</v>
      </c>
      <c r="E5" s="154">
        <f t="shared" si="0"/>
        <v>275996616</v>
      </c>
      <c r="F5" s="100">
        <f t="shared" si="0"/>
        <v>317278278</v>
      </c>
      <c r="G5" s="100">
        <f t="shared" si="0"/>
        <v>59241665</v>
      </c>
      <c r="H5" s="100">
        <f t="shared" si="0"/>
        <v>8709869</v>
      </c>
      <c r="I5" s="100">
        <f t="shared" si="0"/>
        <v>28024190</v>
      </c>
      <c r="J5" s="100">
        <f t="shared" si="0"/>
        <v>95975724</v>
      </c>
      <c r="K5" s="100">
        <f t="shared" si="0"/>
        <v>8801437</v>
      </c>
      <c r="L5" s="100">
        <f t="shared" si="0"/>
        <v>-1126528</v>
      </c>
      <c r="M5" s="100">
        <f t="shared" si="0"/>
        <v>0</v>
      </c>
      <c r="N5" s="100">
        <f t="shared" si="0"/>
        <v>7674909</v>
      </c>
      <c r="O5" s="100">
        <f t="shared" si="0"/>
        <v>8972376</v>
      </c>
      <c r="P5" s="100">
        <f t="shared" si="0"/>
        <v>8917069</v>
      </c>
      <c r="Q5" s="100">
        <f t="shared" si="0"/>
        <v>40169655</v>
      </c>
      <c r="R5" s="100">
        <f t="shared" si="0"/>
        <v>58059100</v>
      </c>
      <c r="S5" s="100">
        <f t="shared" si="0"/>
        <v>8827641</v>
      </c>
      <c r="T5" s="100">
        <f t="shared" si="0"/>
        <v>9239632</v>
      </c>
      <c r="U5" s="100">
        <f t="shared" si="0"/>
        <v>9424457</v>
      </c>
      <c r="V5" s="100">
        <f t="shared" si="0"/>
        <v>27491730</v>
      </c>
      <c r="W5" s="100">
        <f t="shared" si="0"/>
        <v>189201463</v>
      </c>
      <c r="X5" s="100">
        <f t="shared" si="0"/>
        <v>276309610</v>
      </c>
      <c r="Y5" s="100">
        <f t="shared" si="0"/>
        <v>-87108147</v>
      </c>
      <c r="Z5" s="137">
        <f>+IF(X5&lt;&gt;0,+(Y5/X5)*100,0)</f>
        <v>-31.52555823157942</v>
      </c>
      <c r="AA5" s="153">
        <f>SUM(AA6:AA8)</f>
        <v>317278278</v>
      </c>
    </row>
    <row r="6" spans="1:27" ht="13.5">
      <c r="A6" s="138" t="s">
        <v>75</v>
      </c>
      <c r="B6" s="136"/>
      <c r="C6" s="155">
        <v>115983122</v>
      </c>
      <c r="D6" s="155"/>
      <c r="E6" s="156">
        <v>176634387</v>
      </c>
      <c r="F6" s="60">
        <v>207782198</v>
      </c>
      <c r="G6" s="60">
        <v>47845969</v>
      </c>
      <c r="H6" s="60">
        <v>73155</v>
      </c>
      <c r="I6" s="60">
        <v>9208075</v>
      </c>
      <c r="J6" s="60">
        <v>57127199</v>
      </c>
      <c r="K6" s="60">
        <v>49386</v>
      </c>
      <c r="L6" s="60">
        <v>47567</v>
      </c>
      <c r="M6" s="60"/>
      <c r="N6" s="60">
        <v>96953</v>
      </c>
      <c r="O6" s="60">
        <v>28028</v>
      </c>
      <c r="P6" s="60">
        <v>80765</v>
      </c>
      <c r="Q6" s="60">
        <v>31171448</v>
      </c>
      <c r="R6" s="60">
        <v>31280241</v>
      </c>
      <c r="S6" s="60">
        <v>52200</v>
      </c>
      <c r="T6" s="60">
        <v>149924</v>
      </c>
      <c r="U6" s="60">
        <v>74637</v>
      </c>
      <c r="V6" s="60">
        <v>276761</v>
      </c>
      <c r="W6" s="60">
        <v>88781154</v>
      </c>
      <c r="X6" s="60">
        <v>176947170</v>
      </c>
      <c r="Y6" s="60">
        <v>-88166016</v>
      </c>
      <c r="Z6" s="140">
        <v>-49.83</v>
      </c>
      <c r="AA6" s="155">
        <v>207782198</v>
      </c>
    </row>
    <row r="7" spans="1:27" ht="13.5">
      <c r="A7" s="138" t="s">
        <v>76</v>
      </c>
      <c r="B7" s="136"/>
      <c r="C7" s="157">
        <v>92626811</v>
      </c>
      <c r="D7" s="157"/>
      <c r="E7" s="158">
        <v>97780232</v>
      </c>
      <c r="F7" s="159">
        <v>108206902</v>
      </c>
      <c r="G7" s="159">
        <v>11303150</v>
      </c>
      <c r="H7" s="159">
        <v>8501107</v>
      </c>
      <c r="I7" s="159">
        <v>18657962</v>
      </c>
      <c r="J7" s="159">
        <v>38462219</v>
      </c>
      <c r="K7" s="159">
        <v>8638398</v>
      </c>
      <c r="L7" s="159">
        <v>-1265746</v>
      </c>
      <c r="M7" s="159"/>
      <c r="N7" s="159">
        <v>7372652</v>
      </c>
      <c r="O7" s="159">
        <v>8872950</v>
      </c>
      <c r="P7" s="159">
        <v>8759445</v>
      </c>
      <c r="Q7" s="159">
        <v>8858975</v>
      </c>
      <c r="R7" s="159">
        <v>26491370</v>
      </c>
      <c r="S7" s="159">
        <v>8666104</v>
      </c>
      <c r="T7" s="159">
        <v>9011917</v>
      </c>
      <c r="U7" s="159">
        <v>9279396</v>
      </c>
      <c r="V7" s="159">
        <v>26957417</v>
      </c>
      <c r="W7" s="159">
        <v>99283658</v>
      </c>
      <c r="X7" s="159">
        <v>97780230</v>
      </c>
      <c r="Y7" s="159">
        <v>1503428</v>
      </c>
      <c r="Z7" s="141">
        <v>1.54</v>
      </c>
      <c r="AA7" s="157">
        <v>108206902</v>
      </c>
    </row>
    <row r="8" spans="1:27" ht="13.5">
      <c r="A8" s="138" t="s">
        <v>77</v>
      </c>
      <c r="B8" s="136"/>
      <c r="C8" s="155">
        <v>1406293</v>
      </c>
      <c r="D8" s="155"/>
      <c r="E8" s="156">
        <v>1581997</v>
      </c>
      <c r="F8" s="60">
        <v>1289178</v>
      </c>
      <c r="G8" s="60">
        <v>92546</v>
      </c>
      <c r="H8" s="60">
        <v>135607</v>
      </c>
      <c r="I8" s="60">
        <v>158153</v>
      </c>
      <c r="J8" s="60">
        <v>386306</v>
      </c>
      <c r="K8" s="60">
        <v>113653</v>
      </c>
      <c r="L8" s="60">
        <v>91651</v>
      </c>
      <c r="M8" s="60"/>
      <c r="N8" s="60">
        <v>205304</v>
      </c>
      <c r="O8" s="60">
        <v>71398</v>
      </c>
      <c r="P8" s="60">
        <v>76859</v>
      </c>
      <c r="Q8" s="60">
        <v>139232</v>
      </c>
      <c r="R8" s="60">
        <v>287489</v>
      </c>
      <c r="S8" s="60">
        <v>109337</v>
      </c>
      <c r="T8" s="60">
        <v>77791</v>
      </c>
      <c r="U8" s="60">
        <v>70424</v>
      </c>
      <c r="V8" s="60">
        <v>257552</v>
      </c>
      <c r="W8" s="60">
        <v>1136651</v>
      </c>
      <c r="X8" s="60">
        <v>1582210</v>
      </c>
      <c r="Y8" s="60">
        <v>-445559</v>
      </c>
      <c r="Z8" s="140">
        <v>-28.16</v>
      </c>
      <c r="AA8" s="155">
        <v>1289178</v>
      </c>
    </row>
    <row r="9" spans="1:27" ht="13.5">
      <c r="A9" s="135" t="s">
        <v>78</v>
      </c>
      <c r="B9" s="136"/>
      <c r="C9" s="153">
        <f aca="true" t="shared" si="1" ref="C9:Y9">SUM(C10:C14)</f>
        <v>19575171</v>
      </c>
      <c r="D9" s="153">
        <f>SUM(D10:D14)</f>
        <v>0</v>
      </c>
      <c r="E9" s="154">
        <f t="shared" si="1"/>
        <v>14847835</v>
      </c>
      <c r="F9" s="100">
        <f t="shared" si="1"/>
        <v>20701866</v>
      </c>
      <c r="G9" s="100">
        <f t="shared" si="1"/>
        <v>247029</v>
      </c>
      <c r="H9" s="100">
        <f t="shared" si="1"/>
        <v>706945</v>
      </c>
      <c r="I9" s="100">
        <f t="shared" si="1"/>
        <v>2284789</v>
      </c>
      <c r="J9" s="100">
        <f t="shared" si="1"/>
        <v>3238763</v>
      </c>
      <c r="K9" s="100">
        <f t="shared" si="1"/>
        <v>2499180</v>
      </c>
      <c r="L9" s="100">
        <f t="shared" si="1"/>
        <v>2046383</v>
      </c>
      <c r="M9" s="100">
        <f t="shared" si="1"/>
        <v>0</v>
      </c>
      <c r="N9" s="100">
        <f t="shared" si="1"/>
        <v>4545563</v>
      </c>
      <c r="O9" s="100">
        <f t="shared" si="1"/>
        <v>1736895</v>
      </c>
      <c r="P9" s="100">
        <f t="shared" si="1"/>
        <v>655349</v>
      </c>
      <c r="Q9" s="100">
        <f t="shared" si="1"/>
        <v>1524775</v>
      </c>
      <c r="R9" s="100">
        <f t="shared" si="1"/>
        <v>3917019</v>
      </c>
      <c r="S9" s="100">
        <f t="shared" si="1"/>
        <v>1424838</v>
      </c>
      <c r="T9" s="100">
        <f t="shared" si="1"/>
        <v>2666074</v>
      </c>
      <c r="U9" s="100">
        <f t="shared" si="1"/>
        <v>1125291</v>
      </c>
      <c r="V9" s="100">
        <f t="shared" si="1"/>
        <v>5216203</v>
      </c>
      <c r="W9" s="100">
        <f t="shared" si="1"/>
        <v>16917548</v>
      </c>
      <c r="X9" s="100">
        <f t="shared" si="1"/>
        <v>14847932</v>
      </c>
      <c r="Y9" s="100">
        <f t="shared" si="1"/>
        <v>2069616</v>
      </c>
      <c r="Z9" s="137">
        <f>+IF(X9&lt;&gt;0,+(Y9/X9)*100,0)</f>
        <v>13.938749180693986</v>
      </c>
      <c r="AA9" s="153">
        <f>SUM(AA10:AA14)</f>
        <v>20701866</v>
      </c>
    </row>
    <row r="10" spans="1:27" ht="13.5">
      <c r="A10" s="138" t="s">
        <v>79</v>
      </c>
      <c r="B10" s="136"/>
      <c r="C10" s="155">
        <v>407703</v>
      </c>
      <c r="D10" s="155"/>
      <c r="E10" s="156">
        <v>472009</v>
      </c>
      <c r="F10" s="60">
        <v>625140</v>
      </c>
      <c r="G10" s="60">
        <v>42957</v>
      </c>
      <c r="H10" s="60">
        <v>52213</v>
      </c>
      <c r="I10" s="60">
        <v>52200</v>
      </c>
      <c r="J10" s="60">
        <v>147370</v>
      </c>
      <c r="K10" s="60">
        <v>58547</v>
      </c>
      <c r="L10" s="60">
        <v>50893</v>
      </c>
      <c r="M10" s="60"/>
      <c r="N10" s="60">
        <v>109440</v>
      </c>
      <c r="O10" s="60">
        <v>44759</v>
      </c>
      <c r="P10" s="60">
        <v>51306</v>
      </c>
      <c r="Q10" s="60">
        <v>52640</v>
      </c>
      <c r="R10" s="60">
        <v>148705</v>
      </c>
      <c r="S10" s="60">
        <v>68630</v>
      </c>
      <c r="T10" s="60">
        <v>147717</v>
      </c>
      <c r="U10" s="60">
        <v>53845</v>
      </c>
      <c r="V10" s="60">
        <v>270192</v>
      </c>
      <c r="W10" s="60">
        <v>675707</v>
      </c>
      <c r="X10" s="60">
        <v>472006</v>
      </c>
      <c r="Y10" s="60">
        <v>203701</v>
      </c>
      <c r="Z10" s="140">
        <v>43.16</v>
      </c>
      <c r="AA10" s="155">
        <v>625140</v>
      </c>
    </row>
    <row r="11" spans="1:27" ht="13.5">
      <c r="A11" s="138" t="s">
        <v>80</v>
      </c>
      <c r="B11" s="136"/>
      <c r="C11" s="155">
        <v>251262</v>
      </c>
      <c r="D11" s="155"/>
      <c r="E11" s="156">
        <v>263564</v>
      </c>
      <c r="F11" s="60">
        <v>300453</v>
      </c>
      <c r="G11" s="60">
        <v>26673</v>
      </c>
      <c r="H11" s="60">
        <v>25712</v>
      </c>
      <c r="I11" s="60">
        <v>30492</v>
      </c>
      <c r="J11" s="60">
        <v>82877</v>
      </c>
      <c r="K11" s="60">
        <v>42295</v>
      </c>
      <c r="L11" s="60">
        <v>23090</v>
      </c>
      <c r="M11" s="60"/>
      <c r="N11" s="60">
        <v>65385</v>
      </c>
      <c r="O11" s="60">
        <v>23844</v>
      </c>
      <c r="P11" s="60">
        <v>29165</v>
      </c>
      <c r="Q11" s="60">
        <v>21153</v>
      </c>
      <c r="R11" s="60">
        <v>74162</v>
      </c>
      <c r="S11" s="60">
        <v>11977</v>
      </c>
      <c r="T11" s="60">
        <v>23724</v>
      </c>
      <c r="U11" s="60">
        <v>24238</v>
      </c>
      <c r="V11" s="60">
        <v>59939</v>
      </c>
      <c r="W11" s="60">
        <v>282363</v>
      </c>
      <c r="X11" s="60">
        <v>263568</v>
      </c>
      <c r="Y11" s="60">
        <v>18795</v>
      </c>
      <c r="Z11" s="140">
        <v>7.13</v>
      </c>
      <c r="AA11" s="155">
        <v>300453</v>
      </c>
    </row>
    <row r="12" spans="1:27" ht="13.5">
      <c r="A12" s="138" t="s">
        <v>81</v>
      </c>
      <c r="B12" s="136"/>
      <c r="C12" s="155">
        <v>17150818</v>
      </c>
      <c r="D12" s="155"/>
      <c r="E12" s="156">
        <v>13420750</v>
      </c>
      <c r="F12" s="60">
        <v>16786404</v>
      </c>
      <c r="G12" s="60">
        <v>91759</v>
      </c>
      <c r="H12" s="60">
        <v>77361</v>
      </c>
      <c r="I12" s="60">
        <v>1810058</v>
      </c>
      <c r="J12" s="60">
        <v>1979178</v>
      </c>
      <c r="K12" s="60">
        <v>2339132</v>
      </c>
      <c r="L12" s="60">
        <v>1597803</v>
      </c>
      <c r="M12" s="60"/>
      <c r="N12" s="60">
        <v>3936935</v>
      </c>
      <c r="O12" s="60">
        <v>1609024</v>
      </c>
      <c r="P12" s="60">
        <v>131778</v>
      </c>
      <c r="Q12" s="60">
        <v>952706</v>
      </c>
      <c r="R12" s="60">
        <v>2693508</v>
      </c>
      <c r="S12" s="60">
        <v>913783</v>
      </c>
      <c r="T12" s="60">
        <v>2018281</v>
      </c>
      <c r="U12" s="60">
        <v>986571</v>
      </c>
      <c r="V12" s="60">
        <v>3918635</v>
      </c>
      <c r="W12" s="60">
        <v>12528256</v>
      </c>
      <c r="X12" s="60">
        <v>13420849</v>
      </c>
      <c r="Y12" s="60">
        <v>-892593</v>
      </c>
      <c r="Z12" s="140">
        <v>-6.65</v>
      </c>
      <c r="AA12" s="155">
        <v>16786404</v>
      </c>
    </row>
    <row r="13" spans="1:27" ht="13.5">
      <c r="A13" s="138" t="s">
        <v>82</v>
      </c>
      <c r="B13" s="136"/>
      <c r="C13" s="155">
        <v>1765388</v>
      </c>
      <c r="D13" s="155"/>
      <c r="E13" s="156">
        <v>691512</v>
      </c>
      <c r="F13" s="60">
        <v>2989869</v>
      </c>
      <c r="G13" s="60">
        <v>85640</v>
      </c>
      <c r="H13" s="60">
        <v>551659</v>
      </c>
      <c r="I13" s="60">
        <v>392039</v>
      </c>
      <c r="J13" s="60">
        <v>1029338</v>
      </c>
      <c r="K13" s="60">
        <v>59206</v>
      </c>
      <c r="L13" s="60">
        <v>374597</v>
      </c>
      <c r="M13" s="60"/>
      <c r="N13" s="60">
        <v>433803</v>
      </c>
      <c r="O13" s="60">
        <v>59268</v>
      </c>
      <c r="P13" s="60">
        <v>443100</v>
      </c>
      <c r="Q13" s="60">
        <v>498276</v>
      </c>
      <c r="R13" s="60">
        <v>1000644</v>
      </c>
      <c r="S13" s="60">
        <v>430448</v>
      </c>
      <c r="T13" s="60">
        <v>476352</v>
      </c>
      <c r="U13" s="60">
        <v>60637</v>
      </c>
      <c r="V13" s="60">
        <v>967437</v>
      </c>
      <c r="W13" s="60">
        <v>3431222</v>
      </c>
      <c r="X13" s="60">
        <v>691509</v>
      </c>
      <c r="Y13" s="60">
        <v>2739713</v>
      </c>
      <c r="Z13" s="140">
        <v>396.19</v>
      </c>
      <c r="AA13" s="155">
        <v>2989869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36243119</v>
      </c>
      <c r="D15" s="153">
        <f>SUM(D16:D18)</f>
        <v>0</v>
      </c>
      <c r="E15" s="154">
        <f t="shared" si="2"/>
        <v>2549588</v>
      </c>
      <c r="F15" s="100">
        <f t="shared" si="2"/>
        <v>2549588</v>
      </c>
      <c r="G15" s="100">
        <f t="shared" si="2"/>
        <v>15</v>
      </c>
      <c r="H15" s="100">
        <f t="shared" si="2"/>
        <v>115</v>
      </c>
      <c r="I15" s="100">
        <f t="shared" si="2"/>
        <v>50</v>
      </c>
      <c r="J15" s="100">
        <f t="shared" si="2"/>
        <v>180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-452</v>
      </c>
      <c r="P15" s="100">
        <f t="shared" si="2"/>
        <v>219</v>
      </c>
      <c r="Q15" s="100">
        <f t="shared" si="2"/>
        <v>7456</v>
      </c>
      <c r="R15" s="100">
        <f t="shared" si="2"/>
        <v>7223</v>
      </c>
      <c r="S15" s="100">
        <f t="shared" si="2"/>
        <v>44</v>
      </c>
      <c r="T15" s="100">
        <f t="shared" si="2"/>
        <v>14468</v>
      </c>
      <c r="U15" s="100">
        <f t="shared" si="2"/>
        <v>-16306</v>
      </c>
      <c r="V15" s="100">
        <f t="shared" si="2"/>
        <v>-1794</v>
      </c>
      <c r="W15" s="100">
        <f t="shared" si="2"/>
        <v>5609</v>
      </c>
      <c r="X15" s="100">
        <f t="shared" si="2"/>
        <v>3474492</v>
      </c>
      <c r="Y15" s="100">
        <f t="shared" si="2"/>
        <v>-3468883</v>
      </c>
      <c r="Z15" s="137">
        <f>+IF(X15&lt;&gt;0,+(Y15/X15)*100,0)</f>
        <v>-99.8385663285453</v>
      </c>
      <c r="AA15" s="153">
        <f>SUM(AA16:AA18)</f>
        <v>2549588</v>
      </c>
    </row>
    <row r="16" spans="1:27" ht="13.5">
      <c r="A16" s="138" t="s">
        <v>85</v>
      </c>
      <c r="B16" s="136"/>
      <c r="C16" s="155">
        <v>5614</v>
      </c>
      <c r="D16" s="155"/>
      <c r="E16" s="156">
        <v>635</v>
      </c>
      <c r="F16" s="60">
        <v>635</v>
      </c>
      <c r="G16" s="60"/>
      <c r="H16" s="60">
        <v>100</v>
      </c>
      <c r="I16" s="60">
        <v>50</v>
      </c>
      <c r="J16" s="60">
        <v>150</v>
      </c>
      <c r="K16" s="60"/>
      <c r="L16" s="60"/>
      <c r="M16" s="60"/>
      <c r="N16" s="60"/>
      <c r="O16" s="60">
        <v>-458</v>
      </c>
      <c r="P16" s="60">
        <v>219</v>
      </c>
      <c r="Q16" s="60">
        <v>7456</v>
      </c>
      <c r="R16" s="60">
        <v>7217</v>
      </c>
      <c r="S16" s="60">
        <v>44</v>
      </c>
      <c r="T16" s="60">
        <v>14468</v>
      </c>
      <c r="U16" s="60">
        <v>-16306</v>
      </c>
      <c r="V16" s="60">
        <v>-1794</v>
      </c>
      <c r="W16" s="60">
        <v>5573</v>
      </c>
      <c r="X16" s="60">
        <v>925639</v>
      </c>
      <c r="Y16" s="60">
        <v>-920066</v>
      </c>
      <c r="Z16" s="140">
        <v>-99.4</v>
      </c>
      <c r="AA16" s="155">
        <v>635</v>
      </c>
    </row>
    <row r="17" spans="1:27" ht="13.5">
      <c r="A17" s="138" t="s">
        <v>86</v>
      </c>
      <c r="B17" s="136"/>
      <c r="C17" s="155">
        <v>36237505</v>
      </c>
      <c r="D17" s="155"/>
      <c r="E17" s="156">
        <v>2548953</v>
      </c>
      <c r="F17" s="60">
        <v>2548953</v>
      </c>
      <c r="G17" s="60">
        <v>15</v>
      </c>
      <c r="H17" s="60">
        <v>15</v>
      </c>
      <c r="I17" s="60"/>
      <c r="J17" s="60">
        <v>30</v>
      </c>
      <c r="K17" s="60"/>
      <c r="L17" s="60"/>
      <c r="M17" s="60"/>
      <c r="N17" s="60"/>
      <c r="O17" s="60">
        <v>6</v>
      </c>
      <c r="P17" s="60"/>
      <c r="Q17" s="60"/>
      <c r="R17" s="60">
        <v>6</v>
      </c>
      <c r="S17" s="60"/>
      <c r="T17" s="60"/>
      <c r="U17" s="60"/>
      <c r="V17" s="60"/>
      <c r="W17" s="60">
        <v>36</v>
      </c>
      <c r="X17" s="60">
        <v>2548853</v>
      </c>
      <c r="Y17" s="60">
        <v>-2548817</v>
      </c>
      <c r="Z17" s="140">
        <v>-100</v>
      </c>
      <c r="AA17" s="155">
        <v>2548953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266130501</v>
      </c>
      <c r="D19" s="153">
        <f>SUM(D20:D23)</f>
        <v>0</v>
      </c>
      <c r="E19" s="154">
        <f t="shared" si="3"/>
        <v>300904973</v>
      </c>
      <c r="F19" s="100">
        <f t="shared" si="3"/>
        <v>303019824</v>
      </c>
      <c r="G19" s="100">
        <f t="shared" si="3"/>
        <v>23821678</v>
      </c>
      <c r="H19" s="100">
        <f t="shared" si="3"/>
        <v>26693571</v>
      </c>
      <c r="I19" s="100">
        <f t="shared" si="3"/>
        <v>24210901</v>
      </c>
      <c r="J19" s="100">
        <f t="shared" si="3"/>
        <v>74726150</v>
      </c>
      <c r="K19" s="100">
        <f t="shared" si="3"/>
        <v>23117461</v>
      </c>
      <c r="L19" s="100">
        <f t="shared" si="3"/>
        <v>22502174</v>
      </c>
      <c r="M19" s="100">
        <f t="shared" si="3"/>
        <v>0</v>
      </c>
      <c r="N19" s="100">
        <f t="shared" si="3"/>
        <v>45619635</v>
      </c>
      <c r="O19" s="100">
        <f t="shared" si="3"/>
        <v>22270681</v>
      </c>
      <c r="P19" s="100">
        <f t="shared" si="3"/>
        <v>26136374</v>
      </c>
      <c r="Q19" s="100">
        <f t="shared" si="3"/>
        <v>23637814</v>
      </c>
      <c r="R19" s="100">
        <f t="shared" si="3"/>
        <v>72044869</v>
      </c>
      <c r="S19" s="100">
        <f t="shared" si="3"/>
        <v>22477677</v>
      </c>
      <c r="T19" s="100">
        <f t="shared" si="3"/>
        <v>25531888</v>
      </c>
      <c r="U19" s="100">
        <f t="shared" si="3"/>
        <v>22628826</v>
      </c>
      <c r="V19" s="100">
        <f t="shared" si="3"/>
        <v>70638391</v>
      </c>
      <c r="W19" s="100">
        <f t="shared" si="3"/>
        <v>263029045</v>
      </c>
      <c r="X19" s="100">
        <f t="shared" si="3"/>
        <v>310513697</v>
      </c>
      <c r="Y19" s="100">
        <f t="shared" si="3"/>
        <v>-47484652</v>
      </c>
      <c r="Z19" s="137">
        <f>+IF(X19&lt;&gt;0,+(Y19/X19)*100,0)</f>
        <v>-15.292289022599864</v>
      </c>
      <c r="AA19" s="153">
        <f>SUM(AA20:AA23)</f>
        <v>303019824</v>
      </c>
    </row>
    <row r="20" spans="1:27" ht="13.5">
      <c r="A20" s="138" t="s">
        <v>89</v>
      </c>
      <c r="B20" s="136"/>
      <c r="C20" s="155">
        <v>192734786</v>
      </c>
      <c r="D20" s="155"/>
      <c r="E20" s="156">
        <v>202088451</v>
      </c>
      <c r="F20" s="60">
        <v>214385776</v>
      </c>
      <c r="G20" s="60">
        <v>17035408</v>
      </c>
      <c r="H20" s="60">
        <v>19040633</v>
      </c>
      <c r="I20" s="60">
        <v>16901264</v>
      </c>
      <c r="J20" s="60">
        <v>52977305</v>
      </c>
      <c r="K20" s="60">
        <v>16293103</v>
      </c>
      <c r="L20" s="60">
        <v>15898360</v>
      </c>
      <c r="M20" s="60"/>
      <c r="N20" s="60">
        <v>32191463</v>
      </c>
      <c r="O20" s="60">
        <v>15198858</v>
      </c>
      <c r="P20" s="60">
        <v>16779858</v>
      </c>
      <c r="Q20" s="60">
        <v>16079274</v>
      </c>
      <c r="R20" s="60">
        <v>48057990</v>
      </c>
      <c r="S20" s="60">
        <v>15023756</v>
      </c>
      <c r="T20" s="60">
        <v>18232835</v>
      </c>
      <c r="U20" s="60">
        <v>15547973</v>
      </c>
      <c r="V20" s="60">
        <v>48804564</v>
      </c>
      <c r="W20" s="60">
        <v>182031322</v>
      </c>
      <c r="X20" s="60">
        <v>212847318</v>
      </c>
      <c r="Y20" s="60">
        <v>-30815996</v>
      </c>
      <c r="Z20" s="140">
        <v>-14.48</v>
      </c>
      <c r="AA20" s="155">
        <v>214385776</v>
      </c>
    </row>
    <row r="21" spans="1:27" ht="13.5">
      <c r="A21" s="138" t="s">
        <v>90</v>
      </c>
      <c r="B21" s="136"/>
      <c r="C21" s="155">
        <v>38589795</v>
      </c>
      <c r="D21" s="155"/>
      <c r="E21" s="156">
        <v>59299341</v>
      </c>
      <c r="F21" s="60">
        <v>49682791</v>
      </c>
      <c r="G21" s="60">
        <v>3504073</v>
      </c>
      <c r="H21" s="60">
        <v>4366432</v>
      </c>
      <c r="I21" s="60">
        <v>4064371</v>
      </c>
      <c r="J21" s="60">
        <v>11934876</v>
      </c>
      <c r="K21" s="60">
        <v>3526315</v>
      </c>
      <c r="L21" s="60">
        <v>3303329</v>
      </c>
      <c r="M21" s="60"/>
      <c r="N21" s="60">
        <v>6829644</v>
      </c>
      <c r="O21" s="60">
        <v>3777035</v>
      </c>
      <c r="P21" s="60">
        <v>5913456</v>
      </c>
      <c r="Q21" s="60">
        <v>4265816</v>
      </c>
      <c r="R21" s="60">
        <v>13956307</v>
      </c>
      <c r="S21" s="60">
        <v>4149185</v>
      </c>
      <c r="T21" s="60">
        <v>3995619</v>
      </c>
      <c r="U21" s="60">
        <v>3766491</v>
      </c>
      <c r="V21" s="60">
        <v>11911295</v>
      </c>
      <c r="W21" s="60">
        <v>44632122</v>
      </c>
      <c r="X21" s="60">
        <v>59308636</v>
      </c>
      <c r="Y21" s="60">
        <v>-14676514</v>
      </c>
      <c r="Z21" s="140">
        <v>-24.75</v>
      </c>
      <c r="AA21" s="155">
        <v>49682791</v>
      </c>
    </row>
    <row r="22" spans="1:27" ht="13.5">
      <c r="A22" s="138" t="s">
        <v>91</v>
      </c>
      <c r="B22" s="136"/>
      <c r="C22" s="157">
        <v>18984019</v>
      </c>
      <c r="D22" s="157"/>
      <c r="E22" s="158">
        <v>20408579</v>
      </c>
      <c r="F22" s="159">
        <v>20626226</v>
      </c>
      <c r="G22" s="159">
        <v>1758102</v>
      </c>
      <c r="H22" s="159">
        <v>1756335</v>
      </c>
      <c r="I22" s="159">
        <v>1720761</v>
      </c>
      <c r="J22" s="159">
        <v>5235198</v>
      </c>
      <c r="K22" s="159">
        <v>1761659</v>
      </c>
      <c r="L22" s="159">
        <v>1769049</v>
      </c>
      <c r="M22" s="159"/>
      <c r="N22" s="159">
        <v>3530708</v>
      </c>
      <c r="O22" s="159">
        <v>1766611</v>
      </c>
      <c r="P22" s="159">
        <v>1911372</v>
      </c>
      <c r="Q22" s="159">
        <v>1766833</v>
      </c>
      <c r="R22" s="159">
        <v>5444816</v>
      </c>
      <c r="S22" s="159">
        <v>1769374</v>
      </c>
      <c r="T22" s="159">
        <v>1770953</v>
      </c>
      <c r="U22" s="159">
        <v>1772653</v>
      </c>
      <c r="V22" s="159">
        <v>5312980</v>
      </c>
      <c r="W22" s="159">
        <v>19523702</v>
      </c>
      <c r="X22" s="159">
        <v>20452144</v>
      </c>
      <c r="Y22" s="159">
        <v>-928442</v>
      </c>
      <c r="Z22" s="141">
        <v>-4.54</v>
      </c>
      <c r="AA22" s="157">
        <v>20626226</v>
      </c>
    </row>
    <row r="23" spans="1:27" ht="13.5">
      <c r="A23" s="138" t="s">
        <v>92</v>
      </c>
      <c r="B23" s="136"/>
      <c r="C23" s="155">
        <v>15821901</v>
      </c>
      <c r="D23" s="155"/>
      <c r="E23" s="156">
        <v>19108602</v>
      </c>
      <c r="F23" s="60">
        <v>18325031</v>
      </c>
      <c r="G23" s="60">
        <v>1524095</v>
      </c>
      <c r="H23" s="60">
        <v>1530171</v>
      </c>
      <c r="I23" s="60">
        <v>1524505</v>
      </c>
      <c r="J23" s="60">
        <v>4578771</v>
      </c>
      <c r="K23" s="60">
        <v>1536384</v>
      </c>
      <c r="L23" s="60">
        <v>1531436</v>
      </c>
      <c r="M23" s="60"/>
      <c r="N23" s="60">
        <v>3067820</v>
      </c>
      <c r="O23" s="60">
        <v>1528177</v>
      </c>
      <c r="P23" s="60">
        <v>1531688</v>
      </c>
      <c r="Q23" s="60">
        <v>1525891</v>
      </c>
      <c r="R23" s="60">
        <v>4585756</v>
      </c>
      <c r="S23" s="60">
        <v>1535362</v>
      </c>
      <c r="T23" s="60">
        <v>1532481</v>
      </c>
      <c r="U23" s="60">
        <v>1541709</v>
      </c>
      <c r="V23" s="60">
        <v>4609552</v>
      </c>
      <c r="W23" s="60">
        <v>16841899</v>
      </c>
      <c r="X23" s="60">
        <v>17905599</v>
      </c>
      <c r="Y23" s="60">
        <v>-1063700</v>
      </c>
      <c r="Z23" s="140">
        <v>-5.94</v>
      </c>
      <c r="AA23" s="155">
        <v>18325031</v>
      </c>
    </row>
    <row r="24" spans="1:27" ht="13.5">
      <c r="A24" s="135" t="s">
        <v>93</v>
      </c>
      <c r="B24" s="142" t="s">
        <v>94</v>
      </c>
      <c r="C24" s="153">
        <v>85591</v>
      </c>
      <c r="D24" s="153"/>
      <c r="E24" s="154">
        <v>10939328</v>
      </c>
      <c r="F24" s="100">
        <v>89000</v>
      </c>
      <c r="G24" s="100">
        <v>7355</v>
      </c>
      <c r="H24" s="100">
        <v>7355</v>
      </c>
      <c r="I24" s="100">
        <v>7355</v>
      </c>
      <c r="J24" s="100">
        <v>22065</v>
      </c>
      <c r="K24" s="100">
        <v>7355</v>
      </c>
      <c r="L24" s="100">
        <v>7355</v>
      </c>
      <c r="M24" s="100"/>
      <c r="N24" s="100">
        <v>14710</v>
      </c>
      <c r="O24" s="100">
        <v>7355</v>
      </c>
      <c r="P24" s="100">
        <v>7355</v>
      </c>
      <c r="Q24" s="100">
        <v>7355</v>
      </c>
      <c r="R24" s="100">
        <v>22065</v>
      </c>
      <c r="S24" s="100">
        <v>7355</v>
      </c>
      <c r="T24" s="100">
        <v>7365</v>
      </c>
      <c r="U24" s="100">
        <v>7355</v>
      </c>
      <c r="V24" s="100">
        <v>22075</v>
      </c>
      <c r="W24" s="100">
        <v>80915</v>
      </c>
      <c r="X24" s="100">
        <v>92606</v>
      </c>
      <c r="Y24" s="100">
        <v>-11691</v>
      </c>
      <c r="Z24" s="137">
        <v>-12.62</v>
      </c>
      <c r="AA24" s="153">
        <v>89000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532050608</v>
      </c>
      <c r="D25" s="168">
        <f>+D5+D9+D15+D19+D24</f>
        <v>0</v>
      </c>
      <c r="E25" s="169">
        <f t="shared" si="4"/>
        <v>605238340</v>
      </c>
      <c r="F25" s="73">
        <f t="shared" si="4"/>
        <v>643638556</v>
      </c>
      <c r="G25" s="73">
        <f t="shared" si="4"/>
        <v>83317742</v>
      </c>
      <c r="H25" s="73">
        <f t="shared" si="4"/>
        <v>36117855</v>
      </c>
      <c r="I25" s="73">
        <f t="shared" si="4"/>
        <v>54527285</v>
      </c>
      <c r="J25" s="73">
        <f t="shared" si="4"/>
        <v>173962882</v>
      </c>
      <c r="K25" s="73">
        <f t="shared" si="4"/>
        <v>34425433</v>
      </c>
      <c r="L25" s="73">
        <f t="shared" si="4"/>
        <v>23429384</v>
      </c>
      <c r="M25" s="73">
        <f t="shared" si="4"/>
        <v>0</v>
      </c>
      <c r="N25" s="73">
        <f t="shared" si="4"/>
        <v>57854817</v>
      </c>
      <c r="O25" s="73">
        <f t="shared" si="4"/>
        <v>32986855</v>
      </c>
      <c r="P25" s="73">
        <f t="shared" si="4"/>
        <v>35716366</v>
      </c>
      <c r="Q25" s="73">
        <f t="shared" si="4"/>
        <v>65347055</v>
      </c>
      <c r="R25" s="73">
        <f t="shared" si="4"/>
        <v>134050276</v>
      </c>
      <c r="S25" s="73">
        <f t="shared" si="4"/>
        <v>32737555</v>
      </c>
      <c r="T25" s="73">
        <f t="shared" si="4"/>
        <v>37459427</v>
      </c>
      <c r="U25" s="73">
        <f t="shared" si="4"/>
        <v>33169623</v>
      </c>
      <c r="V25" s="73">
        <f t="shared" si="4"/>
        <v>103366605</v>
      </c>
      <c r="W25" s="73">
        <f t="shared" si="4"/>
        <v>469234580</v>
      </c>
      <c r="X25" s="73">
        <f t="shared" si="4"/>
        <v>605238337</v>
      </c>
      <c r="Y25" s="73">
        <f t="shared" si="4"/>
        <v>-136003757</v>
      </c>
      <c r="Z25" s="170">
        <f>+IF(X25&lt;&gt;0,+(Y25/X25)*100,0)</f>
        <v>-22.471107444074548</v>
      </c>
      <c r="AA25" s="168">
        <f>+AA5+AA9+AA15+AA19+AA24</f>
        <v>643638556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116520959</v>
      </c>
      <c r="D28" s="153">
        <f>SUM(D29:D31)</f>
        <v>0</v>
      </c>
      <c r="E28" s="154">
        <f t="shared" si="5"/>
        <v>148572627</v>
      </c>
      <c r="F28" s="100">
        <f t="shared" si="5"/>
        <v>143416690</v>
      </c>
      <c r="G28" s="100">
        <f t="shared" si="5"/>
        <v>8720321</v>
      </c>
      <c r="H28" s="100">
        <f t="shared" si="5"/>
        <v>7408517</v>
      </c>
      <c r="I28" s="100">
        <f t="shared" si="5"/>
        <v>14709057</v>
      </c>
      <c r="J28" s="100">
        <f t="shared" si="5"/>
        <v>30837895</v>
      </c>
      <c r="K28" s="100">
        <f t="shared" si="5"/>
        <v>7482325</v>
      </c>
      <c r="L28" s="100">
        <f t="shared" si="5"/>
        <v>6547591</v>
      </c>
      <c r="M28" s="100">
        <f t="shared" si="5"/>
        <v>0</v>
      </c>
      <c r="N28" s="100">
        <f t="shared" si="5"/>
        <v>14029916</v>
      </c>
      <c r="O28" s="100">
        <f t="shared" si="5"/>
        <v>9577521</v>
      </c>
      <c r="P28" s="100">
        <f t="shared" si="5"/>
        <v>9240335</v>
      </c>
      <c r="Q28" s="100">
        <f t="shared" si="5"/>
        <v>7733921</v>
      </c>
      <c r="R28" s="100">
        <f t="shared" si="5"/>
        <v>26551777</v>
      </c>
      <c r="S28" s="100">
        <f t="shared" si="5"/>
        <v>7847458</v>
      </c>
      <c r="T28" s="100">
        <f t="shared" si="5"/>
        <v>10069922</v>
      </c>
      <c r="U28" s="100">
        <f t="shared" si="5"/>
        <v>12934699</v>
      </c>
      <c r="V28" s="100">
        <f t="shared" si="5"/>
        <v>30852079</v>
      </c>
      <c r="W28" s="100">
        <f t="shared" si="5"/>
        <v>102271667</v>
      </c>
      <c r="X28" s="100">
        <f t="shared" si="5"/>
        <v>144262263</v>
      </c>
      <c r="Y28" s="100">
        <f t="shared" si="5"/>
        <v>-41990596</v>
      </c>
      <c r="Z28" s="137">
        <f>+IF(X28&lt;&gt;0,+(Y28/X28)*100,0)</f>
        <v>-29.107124154845675</v>
      </c>
      <c r="AA28" s="153">
        <f>SUM(AA29:AA31)</f>
        <v>143416690</v>
      </c>
    </row>
    <row r="29" spans="1:27" ht="13.5">
      <c r="A29" s="138" t="s">
        <v>75</v>
      </c>
      <c r="B29" s="136"/>
      <c r="C29" s="155">
        <v>38338847</v>
      </c>
      <c r="D29" s="155"/>
      <c r="E29" s="156">
        <v>55820606</v>
      </c>
      <c r="F29" s="60">
        <v>49797426</v>
      </c>
      <c r="G29" s="60">
        <v>2752866</v>
      </c>
      <c r="H29" s="60">
        <v>2864297</v>
      </c>
      <c r="I29" s="60">
        <v>3146876</v>
      </c>
      <c r="J29" s="60">
        <v>8764039</v>
      </c>
      <c r="K29" s="60">
        <v>2426028</v>
      </c>
      <c r="L29" s="60">
        <v>2657181</v>
      </c>
      <c r="M29" s="60"/>
      <c r="N29" s="60">
        <v>5083209</v>
      </c>
      <c r="O29" s="60">
        <v>5497373</v>
      </c>
      <c r="P29" s="60">
        <v>2961995</v>
      </c>
      <c r="Q29" s="60">
        <v>3294193</v>
      </c>
      <c r="R29" s="60">
        <v>11753561</v>
      </c>
      <c r="S29" s="60">
        <v>3220916</v>
      </c>
      <c r="T29" s="60">
        <v>4104355</v>
      </c>
      <c r="U29" s="60">
        <v>4967761</v>
      </c>
      <c r="V29" s="60">
        <v>12293032</v>
      </c>
      <c r="W29" s="60">
        <v>37893841</v>
      </c>
      <c r="X29" s="60">
        <v>32806188</v>
      </c>
      <c r="Y29" s="60">
        <v>5087653</v>
      </c>
      <c r="Z29" s="140">
        <v>15.51</v>
      </c>
      <c r="AA29" s="155">
        <v>49797426</v>
      </c>
    </row>
    <row r="30" spans="1:27" ht="13.5">
      <c r="A30" s="138" t="s">
        <v>76</v>
      </c>
      <c r="B30" s="136"/>
      <c r="C30" s="157">
        <v>55253011</v>
      </c>
      <c r="D30" s="157"/>
      <c r="E30" s="158">
        <v>64796278</v>
      </c>
      <c r="F30" s="159">
        <v>67156684</v>
      </c>
      <c r="G30" s="159">
        <v>2602767</v>
      </c>
      <c r="H30" s="159">
        <v>2356444</v>
      </c>
      <c r="I30" s="159">
        <v>9517886</v>
      </c>
      <c r="J30" s="159">
        <v>14477097</v>
      </c>
      <c r="K30" s="159">
        <v>3132422</v>
      </c>
      <c r="L30" s="159">
        <v>2049640</v>
      </c>
      <c r="M30" s="159"/>
      <c r="N30" s="159">
        <v>5182062</v>
      </c>
      <c r="O30" s="159">
        <v>2314690</v>
      </c>
      <c r="P30" s="159">
        <v>4264296</v>
      </c>
      <c r="Q30" s="159">
        <v>2213708</v>
      </c>
      <c r="R30" s="159">
        <v>8792694</v>
      </c>
      <c r="S30" s="159">
        <v>2774925</v>
      </c>
      <c r="T30" s="159">
        <v>3805310</v>
      </c>
      <c r="U30" s="159">
        <v>5758603</v>
      </c>
      <c r="V30" s="159">
        <v>12338838</v>
      </c>
      <c r="W30" s="159">
        <v>40790691</v>
      </c>
      <c r="X30" s="159">
        <v>64849414</v>
      </c>
      <c r="Y30" s="159">
        <v>-24058723</v>
      </c>
      <c r="Z30" s="141">
        <v>-37.1</v>
      </c>
      <c r="AA30" s="157">
        <v>67156684</v>
      </c>
    </row>
    <row r="31" spans="1:27" ht="13.5">
      <c r="A31" s="138" t="s">
        <v>77</v>
      </c>
      <c r="B31" s="136"/>
      <c r="C31" s="155">
        <v>22929101</v>
      </c>
      <c r="D31" s="155"/>
      <c r="E31" s="156">
        <v>27955743</v>
      </c>
      <c r="F31" s="60">
        <v>26462580</v>
      </c>
      <c r="G31" s="60">
        <v>3364688</v>
      </c>
      <c r="H31" s="60">
        <v>2187776</v>
      </c>
      <c r="I31" s="60">
        <v>2044295</v>
      </c>
      <c r="J31" s="60">
        <v>7596759</v>
      </c>
      <c r="K31" s="60">
        <v>1923875</v>
      </c>
      <c r="L31" s="60">
        <v>1840770</v>
      </c>
      <c r="M31" s="60"/>
      <c r="N31" s="60">
        <v>3764645</v>
      </c>
      <c r="O31" s="60">
        <v>1765458</v>
      </c>
      <c r="P31" s="60">
        <v>2014044</v>
      </c>
      <c r="Q31" s="60">
        <v>2226020</v>
      </c>
      <c r="R31" s="60">
        <v>6005522</v>
      </c>
      <c r="S31" s="60">
        <v>1851617</v>
      </c>
      <c r="T31" s="60">
        <v>2160257</v>
      </c>
      <c r="U31" s="60">
        <v>2208335</v>
      </c>
      <c r="V31" s="60">
        <v>6220209</v>
      </c>
      <c r="W31" s="60">
        <v>23587135</v>
      </c>
      <c r="X31" s="60">
        <v>46606661</v>
      </c>
      <c r="Y31" s="60">
        <v>-23019526</v>
      </c>
      <c r="Z31" s="140">
        <v>-49.39</v>
      </c>
      <c r="AA31" s="155">
        <v>26462580</v>
      </c>
    </row>
    <row r="32" spans="1:27" ht="13.5">
      <c r="A32" s="135" t="s">
        <v>78</v>
      </c>
      <c r="B32" s="136"/>
      <c r="C32" s="153">
        <f aca="true" t="shared" si="6" ref="C32:Y32">SUM(C33:C37)</f>
        <v>141969802</v>
      </c>
      <c r="D32" s="153">
        <f>SUM(D33:D37)</f>
        <v>0</v>
      </c>
      <c r="E32" s="154">
        <f t="shared" si="6"/>
        <v>75437765</v>
      </c>
      <c r="F32" s="100">
        <f t="shared" si="6"/>
        <v>79392519</v>
      </c>
      <c r="G32" s="100">
        <f t="shared" si="6"/>
        <v>4890987</v>
      </c>
      <c r="H32" s="100">
        <f t="shared" si="6"/>
        <v>5577405</v>
      </c>
      <c r="I32" s="100">
        <f t="shared" si="6"/>
        <v>5973335</v>
      </c>
      <c r="J32" s="100">
        <f t="shared" si="6"/>
        <v>16441727</v>
      </c>
      <c r="K32" s="100">
        <f t="shared" si="6"/>
        <v>5069404</v>
      </c>
      <c r="L32" s="100">
        <f t="shared" si="6"/>
        <v>4548952</v>
      </c>
      <c r="M32" s="100">
        <f t="shared" si="6"/>
        <v>0</v>
      </c>
      <c r="N32" s="100">
        <f t="shared" si="6"/>
        <v>9618356</v>
      </c>
      <c r="O32" s="100">
        <f t="shared" si="6"/>
        <v>5729308</v>
      </c>
      <c r="P32" s="100">
        <f t="shared" si="6"/>
        <v>5514704</v>
      </c>
      <c r="Q32" s="100">
        <f t="shared" si="6"/>
        <v>6208951</v>
      </c>
      <c r="R32" s="100">
        <f t="shared" si="6"/>
        <v>17452963</v>
      </c>
      <c r="S32" s="100">
        <f t="shared" si="6"/>
        <v>7439068</v>
      </c>
      <c r="T32" s="100">
        <f t="shared" si="6"/>
        <v>4959971</v>
      </c>
      <c r="U32" s="100">
        <f t="shared" si="6"/>
        <v>6485839</v>
      </c>
      <c r="V32" s="100">
        <f t="shared" si="6"/>
        <v>18884878</v>
      </c>
      <c r="W32" s="100">
        <f t="shared" si="6"/>
        <v>62397924</v>
      </c>
      <c r="X32" s="100">
        <f t="shared" si="6"/>
        <v>123937523</v>
      </c>
      <c r="Y32" s="100">
        <f t="shared" si="6"/>
        <v>-61539599</v>
      </c>
      <c r="Z32" s="137">
        <f>+IF(X32&lt;&gt;0,+(Y32/X32)*100,0)</f>
        <v>-49.65372674101289</v>
      </c>
      <c r="AA32" s="153">
        <f>SUM(AA33:AA37)</f>
        <v>79392519</v>
      </c>
    </row>
    <row r="33" spans="1:27" ht="13.5">
      <c r="A33" s="138" t="s">
        <v>79</v>
      </c>
      <c r="B33" s="136"/>
      <c r="C33" s="155">
        <v>16706314</v>
      </c>
      <c r="D33" s="155"/>
      <c r="E33" s="156">
        <v>9847300</v>
      </c>
      <c r="F33" s="60">
        <v>7680750</v>
      </c>
      <c r="G33" s="60">
        <v>507692</v>
      </c>
      <c r="H33" s="60">
        <v>635410</v>
      </c>
      <c r="I33" s="60">
        <v>685362</v>
      </c>
      <c r="J33" s="60">
        <v>1828464</v>
      </c>
      <c r="K33" s="60">
        <v>584550</v>
      </c>
      <c r="L33" s="60">
        <v>578345</v>
      </c>
      <c r="M33" s="60"/>
      <c r="N33" s="60">
        <v>1162895</v>
      </c>
      <c r="O33" s="60">
        <v>627440</v>
      </c>
      <c r="P33" s="60">
        <v>750831</v>
      </c>
      <c r="Q33" s="60">
        <v>683543</v>
      </c>
      <c r="R33" s="60">
        <v>2061814</v>
      </c>
      <c r="S33" s="60">
        <v>663031</v>
      </c>
      <c r="T33" s="60">
        <v>636053</v>
      </c>
      <c r="U33" s="60">
        <v>711575</v>
      </c>
      <c r="V33" s="60">
        <v>2010659</v>
      </c>
      <c r="W33" s="60">
        <v>7063832</v>
      </c>
      <c r="X33" s="60">
        <v>8317878</v>
      </c>
      <c r="Y33" s="60">
        <v>-1254046</v>
      </c>
      <c r="Z33" s="140">
        <v>-15.08</v>
      </c>
      <c r="AA33" s="155">
        <v>7680750</v>
      </c>
    </row>
    <row r="34" spans="1:27" ht="13.5">
      <c r="A34" s="138" t="s">
        <v>80</v>
      </c>
      <c r="B34" s="136"/>
      <c r="C34" s="155">
        <v>73235167</v>
      </c>
      <c r="D34" s="155"/>
      <c r="E34" s="156">
        <v>11467262</v>
      </c>
      <c r="F34" s="60">
        <v>14520010</v>
      </c>
      <c r="G34" s="60">
        <v>943855</v>
      </c>
      <c r="H34" s="60">
        <v>941748</v>
      </c>
      <c r="I34" s="60">
        <v>1216750</v>
      </c>
      <c r="J34" s="60">
        <v>3102353</v>
      </c>
      <c r="K34" s="60">
        <v>938573</v>
      </c>
      <c r="L34" s="60">
        <v>839004</v>
      </c>
      <c r="M34" s="60"/>
      <c r="N34" s="60">
        <v>1777577</v>
      </c>
      <c r="O34" s="60">
        <v>893788</v>
      </c>
      <c r="P34" s="60">
        <v>1125016</v>
      </c>
      <c r="Q34" s="60">
        <v>997273</v>
      </c>
      <c r="R34" s="60">
        <v>3016077</v>
      </c>
      <c r="S34" s="60">
        <v>856587</v>
      </c>
      <c r="T34" s="60">
        <v>915831</v>
      </c>
      <c r="U34" s="60">
        <v>1048492</v>
      </c>
      <c r="V34" s="60">
        <v>2820910</v>
      </c>
      <c r="W34" s="60">
        <v>10716917</v>
      </c>
      <c r="X34" s="60">
        <v>12996689</v>
      </c>
      <c r="Y34" s="60">
        <v>-2279772</v>
      </c>
      <c r="Z34" s="140">
        <v>-17.54</v>
      </c>
      <c r="AA34" s="155">
        <v>14520010</v>
      </c>
    </row>
    <row r="35" spans="1:27" ht="13.5">
      <c r="A35" s="138" t="s">
        <v>81</v>
      </c>
      <c r="B35" s="136"/>
      <c r="C35" s="155">
        <v>43602551</v>
      </c>
      <c r="D35" s="155"/>
      <c r="E35" s="156">
        <v>51320257</v>
      </c>
      <c r="F35" s="60">
        <v>54691113</v>
      </c>
      <c r="G35" s="60">
        <v>3257607</v>
      </c>
      <c r="H35" s="60">
        <v>3783456</v>
      </c>
      <c r="I35" s="60">
        <v>3942311</v>
      </c>
      <c r="J35" s="60">
        <v>10983374</v>
      </c>
      <c r="K35" s="60">
        <v>3347846</v>
      </c>
      <c r="L35" s="60">
        <v>2930370</v>
      </c>
      <c r="M35" s="60"/>
      <c r="N35" s="60">
        <v>6278216</v>
      </c>
      <c r="O35" s="60">
        <v>3976995</v>
      </c>
      <c r="P35" s="60">
        <v>3382260</v>
      </c>
      <c r="Q35" s="60">
        <v>4319254</v>
      </c>
      <c r="R35" s="60">
        <v>11678509</v>
      </c>
      <c r="S35" s="60">
        <v>5706847</v>
      </c>
      <c r="T35" s="60">
        <v>3211526</v>
      </c>
      <c r="U35" s="60">
        <v>4535824</v>
      </c>
      <c r="V35" s="60">
        <v>13454197</v>
      </c>
      <c r="W35" s="60">
        <v>42394296</v>
      </c>
      <c r="X35" s="60">
        <v>99729498</v>
      </c>
      <c r="Y35" s="60">
        <v>-57335202</v>
      </c>
      <c r="Z35" s="140">
        <v>-57.49</v>
      </c>
      <c r="AA35" s="155">
        <v>54691113</v>
      </c>
    </row>
    <row r="36" spans="1:27" ht="13.5">
      <c r="A36" s="138" t="s">
        <v>82</v>
      </c>
      <c r="B36" s="136"/>
      <c r="C36" s="155">
        <v>2334757</v>
      </c>
      <c r="D36" s="155"/>
      <c r="E36" s="156">
        <v>2795446</v>
      </c>
      <c r="F36" s="60">
        <v>2426133</v>
      </c>
      <c r="G36" s="60">
        <v>181833</v>
      </c>
      <c r="H36" s="60">
        <v>216576</v>
      </c>
      <c r="I36" s="60">
        <v>121629</v>
      </c>
      <c r="J36" s="60">
        <v>520038</v>
      </c>
      <c r="K36" s="60">
        <v>196141</v>
      </c>
      <c r="L36" s="60">
        <v>198402</v>
      </c>
      <c r="M36" s="60"/>
      <c r="N36" s="60">
        <v>394543</v>
      </c>
      <c r="O36" s="60">
        <v>227778</v>
      </c>
      <c r="P36" s="60">
        <v>255308</v>
      </c>
      <c r="Q36" s="60">
        <v>204683</v>
      </c>
      <c r="R36" s="60">
        <v>687769</v>
      </c>
      <c r="S36" s="60">
        <v>208237</v>
      </c>
      <c r="T36" s="60">
        <v>196318</v>
      </c>
      <c r="U36" s="60">
        <v>188063</v>
      </c>
      <c r="V36" s="60">
        <v>592618</v>
      </c>
      <c r="W36" s="60">
        <v>2194968</v>
      </c>
      <c r="X36" s="60">
        <v>2795451</v>
      </c>
      <c r="Y36" s="60">
        <v>-600483</v>
      </c>
      <c r="Z36" s="140">
        <v>-21.48</v>
      </c>
      <c r="AA36" s="155">
        <v>2426133</v>
      </c>
    </row>
    <row r="37" spans="1:27" ht="13.5">
      <c r="A37" s="138" t="s">
        <v>83</v>
      </c>
      <c r="B37" s="136"/>
      <c r="C37" s="157">
        <v>6091013</v>
      </c>
      <c r="D37" s="157"/>
      <c r="E37" s="158">
        <v>7500</v>
      </c>
      <c r="F37" s="159">
        <v>74513</v>
      </c>
      <c r="G37" s="159"/>
      <c r="H37" s="159">
        <v>215</v>
      </c>
      <c r="I37" s="159">
        <v>7283</v>
      </c>
      <c r="J37" s="159">
        <v>7498</v>
      </c>
      <c r="K37" s="159">
        <v>2294</v>
      </c>
      <c r="L37" s="159">
        <v>2831</v>
      </c>
      <c r="M37" s="159"/>
      <c r="N37" s="159">
        <v>5125</v>
      </c>
      <c r="O37" s="159">
        <v>3307</v>
      </c>
      <c r="P37" s="159">
        <v>1289</v>
      </c>
      <c r="Q37" s="159">
        <v>4198</v>
      </c>
      <c r="R37" s="159">
        <v>8794</v>
      </c>
      <c r="S37" s="159">
        <v>4366</v>
      </c>
      <c r="T37" s="159">
        <v>243</v>
      </c>
      <c r="U37" s="159">
        <v>1885</v>
      </c>
      <c r="V37" s="159">
        <v>6494</v>
      </c>
      <c r="W37" s="159">
        <v>27911</v>
      </c>
      <c r="X37" s="159">
        <v>98007</v>
      </c>
      <c r="Y37" s="159">
        <v>-70096</v>
      </c>
      <c r="Z37" s="141">
        <v>-71.52</v>
      </c>
      <c r="AA37" s="157">
        <v>74513</v>
      </c>
    </row>
    <row r="38" spans="1:27" ht="13.5">
      <c r="A38" s="135" t="s">
        <v>84</v>
      </c>
      <c r="B38" s="142"/>
      <c r="C38" s="153">
        <f aca="true" t="shared" si="7" ref="C38:Y38">SUM(C39:C41)</f>
        <v>64795327</v>
      </c>
      <c r="D38" s="153">
        <f>SUM(D39:D41)</f>
        <v>0</v>
      </c>
      <c r="E38" s="154">
        <f t="shared" si="7"/>
        <v>57811483</v>
      </c>
      <c r="F38" s="100">
        <f t="shared" si="7"/>
        <v>67740691</v>
      </c>
      <c r="G38" s="100">
        <f t="shared" si="7"/>
        <v>1605743</v>
      </c>
      <c r="H38" s="100">
        <f t="shared" si="7"/>
        <v>1477843</v>
      </c>
      <c r="I38" s="100">
        <f t="shared" si="7"/>
        <v>1652846</v>
      </c>
      <c r="J38" s="100">
        <f t="shared" si="7"/>
        <v>4736432</v>
      </c>
      <c r="K38" s="100">
        <f t="shared" si="7"/>
        <v>1615661</v>
      </c>
      <c r="L38" s="100">
        <f t="shared" si="7"/>
        <v>1496852</v>
      </c>
      <c r="M38" s="100">
        <f t="shared" si="7"/>
        <v>0</v>
      </c>
      <c r="N38" s="100">
        <f t="shared" si="7"/>
        <v>3112513</v>
      </c>
      <c r="O38" s="100">
        <f t="shared" si="7"/>
        <v>1544960</v>
      </c>
      <c r="P38" s="100">
        <f t="shared" si="7"/>
        <v>1681533</v>
      </c>
      <c r="Q38" s="100">
        <f t="shared" si="7"/>
        <v>1589227</v>
      </c>
      <c r="R38" s="100">
        <f t="shared" si="7"/>
        <v>4815720</v>
      </c>
      <c r="S38" s="100">
        <f t="shared" si="7"/>
        <v>1617590</v>
      </c>
      <c r="T38" s="100">
        <f t="shared" si="7"/>
        <v>1905559</v>
      </c>
      <c r="U38" s="100">
        <f t="shared" si="7"/>
        <v>1512794</v>
      </c>
      <c r="V38" s="100">
        <f t="shared" si="7"/>
        <v>5035943</v>
      </c>
      <c r="W38" s="100">
        <f t="shared" si="7"/>
        <v>17700608</v>
      </c>
      <c r="X38" s="100">
        <f t="shared" si="7"/>
        <v>12030606</v>
      </c>
      <c r="Y38" s="100">
        <f t="shared" si="7"/>
        <v>5670002</v>
      </c>
      <c r="Z38" s="137">
        <f>+IF(X38&lt;&gt;0,+(Y38/X38)*100,0)</f>
        <v>47.129812080954196</v>
      </c>
      <c r="AA38" s="153">
        <f>SUM(AA39:AA41)</f>
        <v>67740691</v>
      </c>
    </row>
    <row r="39" spans="1:27" ht="13.5">
      <c r="A39" s="138" t="s">
        <v>85</v>
      </c>
      <c r="B39" s="136"/>
      <c r="C39" s="155">
        <v>1968755</v>
      </c>
      <c r="D39" s="155"/>
      <c r="E39" s="156">
        <v>1323007</v>
      </c>
      <c r="F39" s="60">
        <v>1454670</v>
      </c>
      <c r="G39" s="60">
        <v>108264</v>
      </c>
      <c r="H39" s="60">
        <v>117717</v>
      </c>
      <c r="I39" s="60">
        <v>137185</v>
      </c>
      <c r="J39" s="60">
        <v>363166</v>
      </c>
      <c r="K39" s="60">
        <v>114794</v>
      </c>
      <c r="L39" s="60">
        <v>117144</v>
      </c>
      <c r="M39" s="60"/>
      <c r="N39" s="60">
        <v>231938</v>
      </c>
      <c r="O39" s="60">
        <v>105220</v>
      </c>
      <c r="P39" s="60">
        <v>131498</v>
      </c>
      <c r="Q39" s="60">
        <v>105220</v>
      </c>
      <c r="R39" s="60">
        <v>341938</v>
      </c>
      <c r="S39" s="60">
        <v>114874</v>
      </c>
      <c r="T39" s="60">
        <v>108261</v>
      </c>
      <c r="U39" s="60">
        <v>164288</v>
      </c>
      <c r="V39" s="60">
        <v>387423</v>
      </c>
      <c r="W39" s="60">
        <v>1324465</v>
      </c>
      <c r="X39" s="60">
        <v>5451261</v>
      </c>
      <c r="Y39" s="60">
        <v>-4126796</v>
      </c>
      <c r="Z39" s="140">
        <v>-75.7</v>
      </c>
      <c r="AA39" s="155">
        <v>1454670</v>
      </c>
    </row>
    <row r="40" spans="1:27" ht="13.5">
      <c r="A40" s="138" t="s">
        <v>86</v>
      </c>
      <c r="B40" s="136"/>
      <c r="C40" s="155">
        <v>62826572</v>
      </c>
      <c r="D40" s="155"/>
      <c r="E40" s="156">
        <v>56488476</v>
      </c>
      <c r="F40" s="60">
        <v>66286021</v>
      </c>
      <c r="G40" s="60">
        <v>1497479</v>
      </c>
      <c r="H40" s="60">
        <v>1360126</v>
      </c>
      <c r="I40" s="60">
        <v>1515661</v>
      </c>
      <c r="J40" s="60">
        <v>4373266</v>
      </c>
      <c r="K40" s="60">
        <v>1500867</v>
      </c>
      <c r="L40" s="60">
        <v>1379708</v>
      </c>
      <c r="M40" s="60"/>
      <c r="N40" s="60">
        <v>2880575</v>
      </c>
      <c r="O40" s="60">
        <v>1439740</v>
      </c>
      <c r="P40" s="60">
        <v>1550035</v>
      </c>
      <c r="Q40" s="60">
        <v>1484007</v>
      </c>
      <c r="R40" s="60">
        <v>4473782</v>
      </c>
      <c r="S40" s="60">
        <v>1502716</v>
      </c>
      <c r="T40" s="60">
        <v>1797298</v>
      </c>
      <c r="U40" s="60">
        <v>1348506</v>
      </c>
      <c r="V40" s="60">
        <v>4648520</v>
      </c>
      <c r="W40" s="60">
        <v>16376143</v>
      </c>
      <c r="X40" s="60">
        <v>6579345</v>
      </c>
      <c r="Y40" s="60">
        <v>9796798</v>
      </c>
      <c r="Z40" s="140">
        <v>148.9</v>
      </c>
      <c r="AA40" s="155">
        <v>66286021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335053232</v>
      </c>
      <c r="D42" s="153">
        <f>SUM(D43:D46)</f>
        <v>0</v>
      </c>
      <c r="E42" s="154">
        <f t="shared" si="8"/>
        <v>370887993</v>
      </c>
      <c r="F42" s="100">
        <f t="shared" si="8"/>
        <v>375964850</v>
      </c>
      <c r="G42" s="100">
        <f t="shared" si="8"/>
        <v>25048291</v>
      </c>
      <c r="H42" s="100">
        <f t="shared" si="8"/>
        <v>13064286</v>
      </c>
      <c r="I42" s="100">
        <f t="shared" si="8"/>
        <v>43073479</v>
      </c>
      <c r="J42" s="100">
        <f t="shared" si="8"/>
        <v>81186056</v>
      </c>
      <c r="K42" s="100">
        <f t="shared" si="8"/>
        <v>21994062</v>
      </c>
      <c r="L42" s="100">
        <f t="shared" si="8"/>
        <v>18000238</v>
      </c>
      <c r="M42" s="100">
        <f t="shared" si="8"/>
        <v>0</v>
      </c>
      <c r="N42" s="100">
        <f t="shared" si="8"/>
        <v>39994300</v>
      </c>
      <c r="O42" s="100">
        <f t="shared" si="8"/>
        <v>41730430</v>
      </c>
      <c r="P42" s="100">
        <f t="shared" si="8"/>
        <v>19085173</v>
      </c>
      <c r="Q42" s="100">
        <f t="shared" si="8"/>
        <v>19625561</v>
      </c>
      <c r="R42" s="100">
        <f t="shared" si="8"/>
        <v>80441164</v>
      </c>
      <c r="S42" s="100">
        <f t="shared" si="8"/>
        <v>8233158</v>
      </c>
      <c r="T42" s="100">
        <f t="shared" si="8"/>
        <v>31178309</v>
      </c>
      <c r="U42" s="100">
        <f t="shared" si="8"/>
        <v>5759923</v>
      </c>
      <c r="V42" s="100">
        <f t="shared" si="8"/>
        <v>45171390</v>
      </c>
      <c r="W42" s="100">
        <f t="shared" si="8"/>
        <v>246792910</v>
      </c>
      <c r="X42" s="100">
        <f t="shared" si="8"/>
        <v>372479468</v>
      </c>
      <c r="Y42" s="100">
        <f t="shared" si="8"/>
        <v>-125686558</v>
      </c>
      <c r="Z42" s="137">
        <f>+IF(X42&lt;&gt;0,+(Y42/X42)*100,0)</f>
        <v>-33.743217760394785</v>
      </c>
      <c r="AA42" s="153">
        <f>SUM(AA43:AA46)</f>
        <v>375964850</v>
      </c>
    </row>
    <row r="43" spans="1:27" ht="13.5">
      <c r="A43" s="138" t="s">
        <v>89</v>
      </c>
      <c r="B43" s="136"/>
      <c r="C43" s="155">
        <v>212725484</v>
      </c>
      <c r="D43" s="155"/>
      <c r="E43" s="156">
        <v>252796711</v>
      </c>
      <c r="F43" s="60">
        <v>262836586</v>
      </c>
      <c r="G43" s="60">
        <v>21712183</v>
      </c>
      <c r="H43" s="60">
        <v>8376021</v>
      </c>
      <c r="I43" s="60">
        <v>38871597</v>
      </c>
      <c r="J43" s="60">
        <v>68959801</v>
      </c>
      <c r="K43" s="60">
        <v>16321436</v>
      </c>
      <c r="L43" s="60">
        <v>13583046</v>
      </c>
      <c r="M43" s="60"/>
      <c r="N43" s="60">
        <v>29904482</v>
      </c>
      <c r="O43" s="60">
        <v>34838789</v>
      </c>
      <c r="P43" s="60">
        <v>13967983</v>
      </c>
      <c r="Q43" s="60">
        <v>12909176</v>
      </c>
      <c r="R43" s="60">
        <v>61715948</v>
      </c>
      <c r="S43" s="60">
        <v>5169730</v>
      </c>
      <c r="T43" s="60">
        <v>25861566</v>
      </c>
      <c r="U43" s="60">
        <v>332983</v>
      </c>
      <c r="V43" s="60">
        <v>31364279</v>
      </c>
      <c r="W43" s="60">
        <v>191944510</v>
      </c>
      <c r="X43" s="60">
        <v>254388198</v>
      </c>
      <c r="Y43" s="60">
        <v>-62443688</v>
      </c>
      <c r="Z43" s="140">
        <v>-24.55</v>
      </c>
      <c r="AA43" s="155">
        <v>262836586</v>
      </c>
    </row>
    <row r="44" spans="1:27" ht="13.5">
      <c r="A44" s="138" t="s">
        <v>90</v>
      </c>
      <c r="B44" s="136"/>
      <c r="C44" s="155">
        <v>71721759</v>
      </c>
      <c r="D44" s="155"/>
      <c r="E44" s="156">
        <v>57917797</v>
      </c>
      <c r="F44" s="60">
        <v>48907641</v>
      </c>
      <c r="G44" s="60">
        <v>909321</v>
      </c>
      <c r="H44" s="60">
        <v>1660379</v>
      </c>
      <c r="I44" s="60">
        <v>1082317</v>
      </c>
      <c r="J44" s="60">
        <v>3652017</v>
      </c>
      <c r="K44" s="60">
        <v>2235609</v>
      </c>
      <c r="L44" s="60">
        <v>1399140</v>
      </c>
      <c r="M44" s="60"/>
      <c r="N44" s="60">
        <v>3634749</v>
      </c>
      <c r="O44" s="60">
        <v>1688567</v>
      </c>
      <c r="P44" s="60">
        <v>1839474</v>
      </c>
      <c r="Q44" s="60">
        <v>1262578</v>
      </c>
      <c r="R44" s="60">
        <v>4790619</v>
      </c>
      <c r="S44" s="60">
        <v>1670997</v>
      </c>
      <c r="T44" s="60">
        <v>1821354</v>
      </c>
      <c r="U44" s="60">
        <v>2642149</v>
      </c>
      <c r="V44" s="60">
        <v>6134500</v>
      </c>
      <c r="W44" s="60">
        <v>18211885</v>
      </c>
      <c r="X44" s="60">
        <v>57917795</v>
      </c>
      <c r="Y44" s="60">
        <v>-39705910</v>
      </c>
      <c r="Z44" s="140">
        <v>-68.56</v>
      </c>
      <c r="AA44" s="155">
        <v>48907641</v>
      </c>
    </row>
    <row r="45" spans="1:27" ht="13.5">
      <c r="A45" s="138" t="s">
        <v>91</v>
      </c>
      <c r="B45" s="136"/>
      <c r="C45" s="157">
        <v>26815500</v>
      </c>
      <c r="D45" s="157"/>
      <c r="E45" s="158">
        <v>31001290</v>
      </c>
      <c r="F45" s="159">
        <v>31144856</v>
      </c>
      <c r="G45" s="159">
        <v>700478</v>
      </c>
      <c r="H45" s="159">
        <v>1147692</v>
      </c>
      <c r="I45" s="159">
        <v>1071109</v>
      </c>
      <c r="J45" s="159">
        <v>2919279</v>
      </c>
      <c r="K45" s="159">
        <v>1229248</v>
      </c>
      <c r="L45" s="159">
        <v>1220782</v>
      </c>
      <c r="M45" s="159"/>
      <c r="N45" s="159">
        <v>2450030</v>
      </c>
      <c r="O45" s="159">
        <v>1340235</v>
      </c>
      <c r="P45" s="159">
        <v>996214</v>
      </c>
      <c r="Q45" s="159">
        <v>1126982</v>
      </c>
      <c r="R45" s="159">
        <v>3463431</v>
      </c>
      <c r="S45" s="159">
        <v>1102858</v>
      </c>
      <c r="T45" s="159">
        <v>1004949</v>
      </c>
      <c r="U45" s="159">
        <v>1020439</v>
      </c>
      <c r="V45" s="159">
        <v>3128246</v>
      </c>
      <c r="W45" s="159">
        <v>11960986</v>
      </c>
      <c r="X45" s="159">
        <v>31001285</v>
      </c>
      <c r="Y45" s="159">
        <v>-19040299</v>
      </c>
      <c r="Z45" s="141">
        <v>-61.42</v>
      </c>
      <c r="AA45" s="157">
        <v>31144856</v>
      </c>
    </row>
    <row r="46" spans="1:27" ht="13.5">
      <c r="A46" s="138" t="s">
        <v>92</v>
      </c>
      <c r="B46" s="136"/>
      <c r="C46" s="155">
        <v>23790489</v>
      </c>
      <c r="D46" s="155"/>
      <c r="E46" s="156">
        <v>29172195</v>
      </c>
      <c r="F46" s="60">
        <v>33075767</v>
      </c>
      <c r="G46" s="60">
        <v>1726309</v>
      </c>
      <c r="H46" s="60">
        <v>1880194</v>
      </c>
      <c r="I46" s="60">
        <v>2048456</v>
      </c>
      <c r="J46" s="60">
        <v>5654959</v>
      </c>
      <c r="K46" s="60">
        <v>2207769</v>
      </c>
      <c r="L46" s="60">
        <v>1797270</v>
      </c>
      <c r="M46" s="60"/>
      <c r="N46" s="60">
        <v>4005039</v>
      </c>
      <c r="O46" s="60">
        <v>3862839</v>
      </c>
      <c r="P46" s="60">
        <v>2281502</v>
      </c>
      <c r="Q46" s="60">
        <v>4326825</v>
      </c>
      <c r="R46" s="60">
        <v>10471166</v>
      </c>
      <c r="S46" s="60">
        <v>289573</v>
      </c>
      <c r="T46" s="60">
        <v>2490440</v>
      </c>
      <c r="U46" s="60">
        <v>1764352</v>
      </c>
      <c r="V46" s="60">
        <v>4544365</v>
      </c>
      <c r="W46" s="60">
        <v>24675529</v>
      </c>
      <c r="X46" s="60">
        <v>29172190</v>
      </c>
      <c r="Y46" s="60">
        <v>-4496661</v>
      </c>
      <c r="Z46" s="140">
        <v>-15.41</v>
      </c>
      <c r="AA46" s="155">
        <v>33075767</v>
      </c>
    </row>
    <row r="47" spans="1:27" ht="13.5">
      <c r="A47" s="135" t="s">
        <v>93</v>
      </c>
      <c r="B47" s="142" t="s">
        <v>94</v>
      </c>
      <c r="C47" s="153">
        <v>634179</v>
      </c>
      <c r="D47" s="153"/>
      <c r="E47" s="154">
        <v>201490</v>
      </c>
      <c r="F47" s="100">
        <v>157134</v>
      </c>
      <c r="G47" s="100">
        <v>2503</v>
      </c>
      <c r="H47" s="100">
        <v>4852</v>
      </c>
      <c r="I47" s="100">
        <v>3221</v>
      </c>
      <c r="J47" s="100">
        <v>10576</v>
      </c>
      <c r="K47" s="100">
        <v>1799</v>
      </c>
      <c r="L47" s="100">
        <v>2642</v>
      </c>
      <c r="M47" s="100"/>
      <c r="N47" s="100">
        <v>4441</v>
      </c>
      <c r="O47" s="100">
        <v>3953</v>
      </c>
      <c r="P47" s="100">
        <v>7243</v>
      </c>
      <c r="Q47" s="100">
        <v>4071</v>
      </c>
      <c r="R47" s="100">
        <v>15267</v>
      </c>
      <c r="S47" s="100">
        <v>4285</v>
      </c>
      <c r="T47" s="100">
        <v>3240</v>
      </c>
      <c r="U47" s="100">
        <v>3797</v>
      </c>
      <c r="V47" s="100">
        <v>11322</v>
      </c>
      <c r="W47" s="100">
        <v>41606</v>
      </c>
      <c r="X47" s="100">
        <v>201488</v>
      </c>
      <c r="Y47" s="100">
        <v>-159882</v>
      </c>
      <c r="Z47" s="137">
        <v>-79.35</v>
      </c>
      <c r="AA47" s="153">
        <v>157134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658973499</v>
      </c>
      <c r="D48" s="168">
        <f>+D28+D32+D38+D42+D47</f>
        <v>0</v>
      </c>
      <c r="E48" s="169">
        <f t="shared" si="9"/>
        <v>652911358</v>
      </c>
      <c r="F48" s="73">
        <f t="shared" si="9"/>
        <v>666671884</v>
      </c>
      <c r="G48" s="73">
        <f t="shared" si="9"/>
        <v>40267845</v>
      </c>
      <c r="H48" s="73">
        <f t="shared" si="9"/>
        <v>27532903</v>
      </c>
      <c r="I48" s="73">
        <f t="shared" si="9"/>
        <v>65411938</v>
      </c>
      <c r="J48" s="73">
        <f t="shared" si="9"/>
        <v>133212686</v>
      </c>
      <c r="K48" s="73">
        <f t="shared" si="9"/>
        <v>36163251</v>
      </c>
      <c r="L48" s="73">
        <f t="shared" si="9"/>
        <v>30596275</v>
      </c>
      <c r="M48" s="73">
        <f t="shared" si="9"/>
        <v>0</v>
      </c>
      <c r="N48" s="73">
        <f t="shared" si="9"/>
        <v>66759526</v>
      </c>
      <c r="O48" s="73">
        <f t="shared" si="9"/>
        <v>58586172</v>
      </c>
      <c r="P48" s="73">
        <f t="shared" si="9"/>
        <v>35528988</v>
      </c>
      <c r="Q48" s="73">
        <f t="shared" si="9"/>
        <v>35161731</v>
      </c>
      <c r="R48" s="73">
        <f t="shared" si="9"/>
        <v>129276891</v>
      </c>
      <c r="S48" s="73">
        <f t="shared" si="9"/>
        <v>25141559</v>
      </c>
      <c r="T48" s="73">
        <f t="shared" si="9"/>
        <v>48117001</v>
      </c>
      <c r="U48" s="73">
        <f t="shared" si="9"/>
        <v>26697052</v>
      </c>
      <c r="V48" s="73">
        <f t="shared" si="9"/>
        <v>99955612</v>
      </c>
      <c r="W48" s="73">
        <f t="shared" si="9"/>
        <v>429204715</v>
      </c>
      <c r="X48" s="73">
        <f t="shared" si="9"/>
        <v>652911348</v>
      </c>
      <c r="Y48" s="73">
        <f t="shared" si="9"/>
        <v>-223706633</v>
      </c>
      <c r="Z48" s="170">
        <f>+IF(X48&lt;&gt;0,+(Y48/X48)*100,0)</f>
        <v>-34.262941467514516</v>
      </c>
      <c r="AA48" s="168">
        <f>+AA28+AA32+AA38+AA42+AA47</f>
        <v>666671884</v>
      </c>
    </row>
    <row r="49" spans="1:27" ht="13.5">
      <c r="A49" s="148" t="s">
        <v>49</v>
      </c>
      <c r="B49" s="149"/>
      <c r="C49" s="171">
        <f aca="true" t="shared" si="10" ref="C49:Y49">+C25-C48</f>
        <v>-126922891</v>
      </c>
      <c r="D49" s="171">
        <f>+D25-D48</f>
        <v>0</v>
      </c>
      <c r="E49" s="172">
        <f t="shared" si="10"/>
        <v>-47673018</v>
      </c>
      <c r="F49" s="173">
        <f t="shared" si="10"/>
        <v>-23033328</v>
      </c>
      <c r="G49" s="173">
        <f t="shared" si="10"/>
        <v>43049897</v>
      </c>
      <c r="H49" s="173">
        <f t="shared" si="10"/>
        <v>8584952</v>
      </c>
      <c r="I49" s="173">
        <f t="shared" si="10"/>
        <v>-10884653</v>
      </c>
      <c r="J49" s="173">
        <f t="shared" si="10"/>
        <v>40750196</v>
      </c>
      <c r="K49" s="173">
        <f t="shared" si="10"/>
        <v>-1737818</v>
      </c>
      <c r="L49" s="173">
        <f t="shared" si="10"/>
        <v>-7166891</v>
      </c>
      <c r="M49" s="173">
        <f t="shared" si="10"/>
        <v>0</v>
      </c>
      <c r="N49" s="173">
        <f t="shared" si="10"/>
        <v>-8904709</v>
      </c>
      <c r="O49" s="173">
        <f t="shared" si="10"/>
        <v>-25599317</v>
      </c>
      <c r="P49" s="173">
        <f t="shared" si="10"/>
        <v>187378</v>
      </c>
      <c r="Q49" s="173">
        <f t="shared" si="10"/>
        <v>30185324</v>
      </c>
      <c r="R49" s="173">
        <f t="shared" si="10"/>
        <v>4773385</v>
      </c>
      <c r="S49" s="173">
        <f t="shared" si="10"/>
        <v>7595996</v>
      </c>
      <c r="T49" s="173">
        <f t="shared" si="10"/>
        <v>-10657574</v>
      </c>
      <c r="U49" s="173">
        <f t="shared" si="10"/>
        <v>6472571</v>
      </c>
      <c r="V49" s="173">
        <f t="shared" si="10"/>
        <v>3410993</v>
      </c>
      <c r="W49" s="173">
        <f t="shared" si="10"/>
        <v>40029865</v>
      </c>
      <c r="X49" s="173">
        <f>IF(F25=F48,0,X25-X48)</f>
        <v>-47673011</v>
      </c>
      <c r="Y49" s="173">
        <f t="shared" si="10"/>
        <v>87702876</v>
      </c>
      <c r="Z49" s="174">
        <f>+IF(X49&lt;&gt;0,+(Y49/X49)*100,0)</f>
        <v>-183.96756185591045</v>
      </c>
      <c r="AA49" s="171">
        <f>+AA25-AA48</f>
        <v>-23033328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66920941</v>
      </c>
      <c r="D5" s="155">
        <v>0</v>
      </c>
      <c r="E5" s="156">
        <v>72524528</v>
      </c>
      <c r="F5" s="60">
        <v>81745483</v>
      </c>
      <c r="G5" s="60">
        <v>6849578</v>
      </c>
      <c r="H5" s="60">
        <v>6650109</v>
      </c>
      <c r="I5" s="60">
        <v>6838476</v>
      </c>
      <c r="J5" s="60">
        <v>20338163</v>
      </c>
      <c r="K5" s="60">
        <v>6836075</v>
      </c>
      <c r="L5" s="60">
        <v>6824110</v>
      </c>
      <c r="M5" s="60">
        <v>0</v>
      </c>
      <c r="N5" s="60">
        <v>13660185</v>
      </c>
      <c r="O5" s="60">
        <v>6831852</v>
      </c>
      <c r="P5" s="60">
        <v>6853576</v>
      </c>
      <c r="Q5" s="60">
        <v>6848712</v>
      </c>
      <c r="R5" s="60">
        <v>20534140</v>
      </c>
      <c r="S5" s="60">
        <v>6861608</v>
      </c>
      <c r="T5" s="60">
        <v>6857828</v>
      </c>
      <c r="U5" s="60">
        <v>6863932</v>
      </c>
      <c r="V5" s="60">
        <v>20583368</v>
      </c>
      <c r="W5" s="60">
        <v>75115856</v>
      </c>
      <c r="X5" s="60">
        <v>72524527</v>
      </c>
      <c r="Y5" s="60">
        <v>2591329</v>
      </c>
      <c r="Z5" s="140">
        <v>3.57</v>
      </c>
      <c r="AA5" s="155">
        <v>81745483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173177421</v>
      </c>
      <c r="D7" s="155">
        <v>0</v>
      </c>
      <c r="E7" s="156">
        <v>192159336</v>
      </c>
      <c r="F7" s="60">
        <v>204915629</v>
      </c>
      <c r="G7" s="60">
        <v>16576491</v>
      </c>
      <c r="H7" s="60">
        <v>18458579</v>
      </c>
      <c r="I7" s="60">
        <v>16408468</v>
      </c>
      <c r="J7" s="60">
        <v>51443538</v>
      </c>
      <c r="K7" s="60">
        <v>15867942</v>
      </c>
      <c r="L7" s="60">
        <v>15400724</v>
      </c>
      <c r="M7" s="60">
        <v>0</v>
      </c>
      <c r="N7" s="60">
        <v>31268666</v>
      </c>
      <c r="O7" s="60">
        <v>14742426</v>
      </c>
      <c r="P7" s="60">
        <v>15809211</v>
      </c>
      <c r="Q7" s="60">
        <v>15699577</v>
      </c>
      <c r="R7" s="60">
        <v>46251214</v>
      </c>
      <c r="S7" s="60">
        <v>14393654</v>
      </c>
      <c r="T7" s="60">
        <v>17835455</v>
      </c>
      <c r="U7" s="60">
        <v>15146897</v>
      </c>
      <c r="V7" s="60">
        <v>47376006</v>
      </c>
      <c r="W7" s="60">
        <v>176339424</v>
      </c>
      <c r="X7" s="60">
        <v>192159332</v>
      </c>
      <c r="Y7" s="60">
        <v>-15819908</v>
      </c>
      <c r="Z7" s="140">
        <v>-8.23</v>
      </c>
      <c r="AA7" s="155">
        <v>204915629</v>
      </c>
    </row>
    <row r="8" spans="1:27" ht="13.5">
      <c r="A8" s="183" t="s">
        <v>104</v>
      </c>
      <c r="B8" s="182"/>
      <c r="C8" s="155">
        <v>31720473</v>
      </c>
      <c r="D8" s="155">
        <v>0</v>
      </c>
      <c r="E8" s="156">
        <v>53631135</v>
      </c>
      <c r="F8" s="60">
        <v>44610930</v>
      </c>
      <c r="G8" s="60">
        <v>3468603</v>
      </c>
      <c r="H8" s="60">
        <v>4347852</v>
      </c>
      <c r="I8" s="60">
        <v>4050546</v>
      </c>
      <c r="J8" s="60">
        <v>11867001</v>
      </c>
      <c r="K8" s="60">
        <v>3504890</v>
      </c>
      <c r="L8" s="60">
        <v>3283299</v>
      </c>
      <c r="M8" s="60">
        <v>0</v>
      </c>
      <c r="N8" s="60">
        <v>6788189</v>
      </c>
      <c r="O8" s="60">
        <v>3748534</v>
      </c>
      <c r="P8" s="60">
        <v>5470846</v>
      </c>
      <c r="Q8" s="60">
        <v>4242126</v>
      </c>
      <c r="R8" s="60">
        <v>13461506</v>
      </c>
      <c r="S8" s="60">
        <v>3720205</v>
      </c>
      <c r="T8" s="60">
        <v>3970310</v>
      </c>
      <c r="U8" s="60">
        <v>3741893</v>
      </c>
      <c r="V8" s="60">
        <v>11432408</v>
      </c>
      <c r="W8" s="60">
        <v>43549104</v>
      </c>
      <c r="X8" s="60">
        <v>53631135</v>
      </c>
      <c r="Y8" s="60">
        <v>-10082031</v>
      </c>
      <c r="Z8" s="140">
        <v>-18.8</v>
      </c>
      <c r="AA8" s="155">
        <v>44610930</v>
      </c>
    </row>
    <row r="9" spans="1:27" ht="13.5">
      <c r="A9" s="183" t="s">
        <v>105</v>
      </c>
      <c r="B9" s="182"/>
      <c r="C9" s="155">
        <v>18984019</v>
      </c>
      <c r="D9" s="155">
        <v>0</v>
      </c>
      <c r="E9" s="156">
        <v>20408579</v>
      </c>
      <c r="F9" s="60">
        <v>20626226</v>
      </c>
      <c r="G9" s="60">
        <v>1758102</v>
      </c>
      <c r="H9" s="60">
        <v>1756335</v>
      </c>
      <c r="I9" s="60">
        <v>1720761</v>
      </c>
      <c r="J9" s="60">
        <v>5235198</v>
      </c>
      <c r="K9" s="60">
        <v>1761659</v>
      </c>
      <c r="L9" s="60">
        <v>1769049</v>
      </c>
      <c r="M9" s="60">
        <v>0</v>
      </c>
      <c r="N9" s="60">
        <v>3530708</v>
      </c>
      <c r="O9" s="60">
        <v>1766611</v>
      </c>
      <c r="P9" s="60">
        <v>1771248</v>
      </c>
      <c r="Q9" s="60">
        <v>1766833</v>
      </c>
      <c r="R9" s="60">
        <v>5304692</v>
      </c>
      <c r="S9" s="60">
        <v>1769374</v>
      </c>
      <c r="T9" s="60">
        <v>1770953</v>
      </c>
      <c r="U9" s="60">
        <v>1772653</v>
      </c>
      <c r="V9" s="60">
        <v>5312980</v>
      </c>
      <c r="W9" s="60">
        <v>19383578</v>
      </c>
      <c r="X9" s="60">
        <v>20408575</v>
      </c>
      <c r="Y9" s="60">
        <v>-1024997</v>
      </c>
      <c r="Z9" s="140">
        <v>-5.02</v>
      </c>
      <c r="AA9" s="155">
        <v>20626226</v>
      </c>
    </row>
    <row r="10" spans="1:27" ht="13.5">
      <c r="A10" s="183" t="s">
        <v>106</v>
      </c>
      <c r="B10" s="182"/>
      <c r="C10" s="155">
        <v>15821901</v>
      </c>
      <c r="D10" s="155">
        <v>0</v>
      </c>
      <c r="E10" s="156">
        <v>17870601</v>
      </c>
      <c r="F10" s="54">
        <v>18305031</v>
      </c>
      <c r="G10" s="54">
        <v>1524095</v>
      </c>
      <c r="H10" s="54">
        <v>1530171</v>
      </c>
      <c r="I10" s="54">
        <v>1524505</v>
      </c>
      <c r="J10" s="54">
        <v>4578771</v>
      </c>
      <c r="K10" s="54">
        <v>1525503</v>
      </c>
      <c r="L10" s="54">
        <v>1524351</v>
      </c>
      <c r="M10" s="54">
        <v>0</v>
      </c>
      <c r="N10" s="54">
        <v>3049854</v>
      </c>
      <c r="O10" s="54">
        <v>1528177</v>
      </c>
      <c r="P10" s="54">
        <v>1526880</v>
      </c>
      <c r="Q10" s="54">
        <v>1525891</v>
      </c>
      <c r="R10" s="54">
        <v>4580948</v>
      </c>
      <c r="S10" s="54">
        <v>1535362</v>
      </c>
      <c r="T10" s="54">
        <v>1532481</v>
      </c>
      <c r="U10" s="54">
        <v>1539179</v>
      </c>
      <c r="V10" s="54">
        <v>4607022</v>
      </c>
      <c r="W10" s="54">
        <v>16816595</v>
      </c>
      <c r="X10" s="54">
        <v>17870597</v>
      </c>
      <c r="Y10" s="54">
        <v>-1054002</v>
      </c>
      <c r="Z10" s="184">
        <v>-5.9</v>
      </c>
      <c r="AA10" s="130">
        <v>18305031</v>
      </c>
    </row>
    <row r="11" spans="1:27" ht="13.5">
      <c r="A11" s="183" t="s">
        <v>107</v>
      </c>
      <c r="B11" s="185"/>
      <c r="C11" s="155">
        <v>2146334</v>
      </c>
      <c r="D11" s="155">
        <v>0</v>
      </c>
      <c r="E11" s="156">
        <v>13853202</v>
      </c>
      <c r="F11" s="60">
        <v>2261033</v>
      </c>
      <c r="G11" s="60">
        <v>226440</v>
      </c>
      <c r="H11" s="60">
        <v>208759</v>
      </c>
      <c r="I11" s="60">
        <v>199740</v>
      </c>
      <c r="J11" s="60">
        <v>634939</v>
      </c>
      <c r="K11" s="60">
        <v>143718</v>
      </c>
      <c r="L11" s="60">
        <v>122373</v>
      </c>
      <c r="M11" s="60">
        <v>0</v>
      </c>
      <c r="N11" s="60">
        <v>266091</v>
      </c>
      <c r="O11" s="60">
        <v>79975</v>
      </c>
      <c r="P11" s="60">
        <v>191138</v>
      </c>
      <c r="Q11" s="60">
        <v>127511</v>
      </c>
      <c r="R11" s="60">
        <v>398624</v>
      </c>
      <c r="S11" s="60">
        <v>156177</v>
      </c>
      <c r="T11" s="60">
        <v>324959</v>
      </c>
      <c r="U11" s="60">
        <v>156782</v>
      </c>
      <c r="V11" s="60">
        <v>637918</v>
      </c>
      <c r="W11" s="60">
        <v>1937572</v>
      </c>
      <c r="X11" s="60">
        <v>13853203</v>
      </c>
      <c r="Y11" s="60">
        <v>-11915631</v>
      </c>
      <c r="Z11" s="140">
        <v>-86.01</v>
      </c>
      <c r="AA11" s="155">
        <v>2261033</v>
      </c>
    </row>
    <row r="12" spans="1:27" ht="13.5">
      <c r="A12" s="183" t="s">
        <v>108</v>
      </c>
      <c r="B12" s="185"/>
      <c r="C12" s="155">
        <v>2101039</v>
      </c>
      <c r="D12" s="155">
        <v>0</v>
      </c>
      <c r="E12" s="156">
        <v>2391513</v>
      </c>
      <c r="F12" s="60">
        <v>2180340</v>
      </c>
      <c r="G12" s="60">
        <v>207284</v>
      </c>
      <c r="H12" s="60">
        <v>174956</v>
      </c>
      <c r="I12" s="60">
        <v>186960</v>
      </c>
      <c r="J12" s="60">
        <v>569200</v>
      </c>
      <c r="K12" s="60">
        <v>218429</v>
      </c>
      <c r="L12" s="60">
        <v>176690</v>
      </c>
      <c r="M12" s="60">
        <v>0</v>
      </c>
      <c r="N12" s="60">
        <v>395119</v>
      </c>
      <c r="O12" s="60">
        <v>157775</v>
      </c>
      <c r="P12" s="60">
        <v>165778</v>
      </c>
      <c r="Q12" s="60">
        <v>154531</v>
      </c>
      <c r="R12" s="60">
        <v>478084</v>
      </c>
      <c r="S12" s="60">
        <v>139157</v>
      </c>
      <c r="T12" s="60">
        <v>162343</v>
      </c>
      <c r="U12" s="60">
        <v>158236</v>
      </c>
      <c r="V12" s="60">
        <v>459736</v>
      </c>
      <c r="W12" s="60">
        <v>1902139</v>
      </c>
      <c r="X12" s="60">
        <v>2391519</v>
      </c>
      <c r="Y12" s="60">
        <v>-489380</v>
      </c>
      <c r="Z12" s="140">
        <v>-20.46</v>
      </c>
      <c r="AA12" s="155">
        <v>2180340</v>
      </c>
    </row>
    <row r="13" spans="1:27" ht="13.5">
      <c r="A13" s="181" t="s">
        <v>109</v>
      </c>
      <c r="B13" s="185"/>
      <c r="C13" s="155">
        <v>880765</v>
      </c>
      <c r="D13" s="155">
        <v>0</v>
      </c>
      <c r="E13" s="156">
        <v>200000</v>
      </c>
      <c r="F13" s="60">
        <v>900000</v>
      </c>
      <c r="G13" s="60">
        <v>0</v>
      </c>
      <c r="H13" s="60">
        <v>59384</v>
      </c>
      <c r="I13" s="60">
        <v>10107795</v>
      </c>
      <c r="J13" s="60">
        <v>10167179</v>
      </c>
      <c r="K13" s="60">
        <v>-113055</v>
      </c>
      <c r="L13" s="60">
        <v>-10000000</v>
      </c>
      <c r="M13" s="60">
        <v>0</v>
      </c>
      <c r="N13" s="60">
        <v>-10113055</v>
      </c>
      <c r="O13" s="60">
        <v>83445</v>
      </c>
      <c r="P13" s="60">
        <v>-83445</v>
      </c>
      <c r="Q13" s="60">
        <v>0</v>
      </c>
      <c r="R13" s="60">
        <v>0</v>
      </c>
      <c r="S13" s="60">
        <v>-219712</v>
      </c>
      <c r="T13" s="60">
        <v>0</v>
      </c>
      <c r="U13" s="60">
        <v>333953</v>
      </c>
      <c r="V13" s="60">
        <v>114241</v>
      </c>
      <c r="W13" s="60">
        <v>168365</v>
      </c>
      <c r="X13" s="60">
        <v>200005</v>
      </c>
      <c r="Y13" s="60">
        <v>-31640</v>
      </c>
      <c r="Z13" s="140">
        <v>-15.82</v>
      </c>
      <c r="AA13" s="155">
        <v>900000</v>
      </c>
    </row>
    <row r="14" spans="1:27" ht="13.5">
      <c r="A14" s="181" t="s">
        <v>110</v>
      </c>
      <c r="B14" s="185"/>
      <c r="C14" s="155">
        <v>20440025</v>
      </c>
      <c r="D14" s="155">
        <v>0</v>
      </c>
      <c r="E14" s="156">
        <v>21307000</v>
      </c>
      <c r="F14" s="60">
        <v>21857715</v>
      </c>
      <c r="G14" s="60">
        <v>1779709</v>
      </c>
      <c r="H14" s="60">
        <v>1745424</v>
      </c>
      <c r="I14" s="60">
        <v>1672553</v>
      </c>
      <c r="J14" s="60">
        <v>5197686</v>
      </c>
      <c r="K14" s="60">
        <v>1855704</v>
      </c>
      <c r="L14" s="60">
        <v>1865118</v>
      </c>
      <c r="M14" s="60">
        <v>0</v>
      </c>
      <c r="N14" s="60">
        <v>3720822</v>
      </c>
      <c r="O14" s="60">
        <v>1925805</v>
      </c>
      <c r="P14" s="60">
        <v>1943078</v>
      </c>
      <c r="Q14" s="60">
        <v>1959449</v>
      </c>
      <c r="R14" s="60">
        <v>5828332</v>
      </c>
      <c r="S14" s="60">
        <v>1973846</v>
      </c>
      <c r="T14" s="60">
        <v>2029068</v>
      </c>
      <c r="U14" s="60">
        <v>2037282</v>
      </c>
      <c r="V14" s="60">
        <v>6040196</v>
      </c>
      <c r="W14" s="60">
        <v>20787036</v>
      </c>
      <c r="X14" s="60">
        <v>21307000</v>
      </c>
      <c r="Y14" s="60">
        <v>-519964</v>
      </c>
      <c r="Z14" s="140">
        <v>-2.44</v>
      </c>
      <c r="AA14" s="155">
        <v>21857715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5889569</v>
      </c>
      <c r="D16" s="155">
        <v>0</v>
      </c>
      <c r="E16" s="156">
        <v>1546369</v>
      </c>
      <c r="F16" s="60">
        <v>5611157</v>
      </c>
      <c r="G16" s="60">
        <v>959</v>
      </c>
      <c r="H16" s="60">
        <v>866</v>
      </c>
      <c r="I16" s="60">
        <v>68</v>
      </c>
      <c r="J16" s="60">
        <v>1893</v>
      </c>
      <c r="K16" s="60">
        <v>1496293</v>
      </c>
      <c r="L16" s="60">
        <v>687093</v>
      </c>
      <c r="M16" s="60">
        <v>0</v>
      </c>
      <c r="N16" s="60">
        <v>2183386</v>
      </c>
      <c r="O16" s="60">
        <v>868939</v>
      </c>
      <c r="P16" s="60">
        <v>408</v>
      </c>
      <c r="Q16" s="60">
        <v>249</v>
      </c>
      <c r="R16" s="60">
        <v>869596</v>
      </c>
      <c r="S16" s="60">
        <v>584</v>
      </c>
      <c r="T16" s="60">
        <v>620</v>
      </c>
      <c r="U16" s="60">
        <v>302</v>
      </c>
      <c r="V16" s="60">
        <v>1506</v>
      </c>
      <c r="W16" s="60">
        <v>3056381</v>
      </c>
      <c r="X16" s="60">
        <v>1546374</v>
      </c>
      <c r="Y16" s="60">
        <v>1510007</v>
      </c>
      <c r="Z16" s="140">
        <v>97.65</v>
      </c>
      <c r="AA16" s="155">
        <v>5611157</v>
      </c>
    </row>
    <row r="17" spans="1:27" ht="13.5">
      <c r="A17" s="181" t="s">
        <v>113</v>
      </c>
      <c r="B17" s="185"/>
      <c r="C17" s="155">
        <v>3422404</v>
      </c>
      <c r="D17" s="155">
        <v>0</v>
      </c>
      <c r="E17" s="156">
        <v>4000000</v>
      </c>
      <c r="F17" s="60">
        <v>3600000</v>
      </c>
      <c r="G17" s="60">
        <v>0</v>
      </c>
      <c r="H17" s="60">
        <v>0</v>
      </c>
      <c r="I17" s="60">
        <v>625224</v>
      </c>
      <c r="J17" s="60">
        <v>625224</v>
      </c>
      <c r="K17" s="60">
        <v>303114</v>
      </c>
      <c r="L17" s="60">
        <v>305400</v>
      </c>
      <c r="M17" s="60">
        <v>0</v>
      </c>
      <c r="N17" s="60">
        <v>608514</v>
      </c>
      <c r="O17" s="60">
        <v>277028</v>
      </c>
      <c r="P17" s="60">
        <v>0</v>
      </c>
      <c r="Q17" s="60">
        <v>417026</v>
      </c>
      <c r="R17" s="60">
        <v>694054</v>
      </c>
      <c r="S17" s="60">
        <v>309754</v>
      </c>
      <c r="T17" s="60">
        <v>622857</v>
      </c>
      <c r="U17" s="60">
        <v>290643</v>
      </c>
      <c r="V17" s="60">
        <v>1223254</v>
      </c>
      <c r="W17" s="60">
        <v>3151046</v>
      </c>
      <c r="X17" s="60">
        <v>3999997</v>
      </c>
      <c r="Y17" s="60">
        <v>-848951</v>
      </c>
      <c r="Z17" s="140">
        <v>-21.22</v>
      </c>
      <c r="AA17" s="155">
        <v>3600000</v>
      </c>
    </row>
    <row r="18" spans="1:27" ht="13.5">
      <c r="A18" s="183" t="s">
        <v>114</v>
      </c>
      <c r="B18" s="182"/>
      <c r="C18" s="155">
        <v>6774231</v>
      </c>
      <c r="D18" s="155">
        <v>0</v>
      </c>
      <c r="E18" s="156">
        <v>6000000</v>
      </c>
      <c r="F18" s="60">
        <v>6700000</v>
      </c>
      <c r="G18" s="60">
        <v>0</v>
      </c>
      <c r="H18" s="60">
        <v>0</v>
      </c>
      <c r="I18" s="60">
        <v>1136049</v>
      </c>
      <c r="J18" s="60">
        <v>1136049</v>
      </c>
      <c r="K18" s="60">
        <v>508652</v>
      </c>
      <c r="L18" s="60">
        <v>583187</v>
      </c>
      <c r="M18" s="60">
        <v>0</v>
      </c>
      <c r="N18" s="60">
        <v>1091839</v>
      </c>
      <c r="O18" s="60">
        <v>442095</v>
      </c>
      <c r="P18" s="60">
        <v>0</v>
      </c>
      <c r="Q18" s="60">
        <v>561679</v>
      </c>
      <c r="R18" s="60">
        <v>1003774</v>
      </c>
      <c r="S18" s="60">
        <v>565917</v>
      </c>
      <c r="T18" s="60">
        <v>1369929</v>
      </c>
      <c r="U18" s="60">
        <v>658490</v>
      </c>
      <c r="V18" s="60">
        <v>2594336</v>
      </c>
      <c r="W18" s="60">
        <v>5825998</v>
      </c>
      <c r="X18" s="60">
        <v>5999998</v>
      </c>
      <c r="Y18" s="60">
        <v>-174000</v>
      </c>
      <c r="Z18" s="140">
        <v>-2.9</v>
      </c>
      <c r="AA18" s="155">
        <v>6700000</v>
      </c>
    </row>
    <row r="19" spans="1:27" ht="13.5">
      <c r="A19" s="181" t="s">
        <v>34</v>
      </c>
      <c r="B19" s="185"/>
      <c r="C19" s="155">
        <v>121004783</v>
      </c>
      <c r="D19" s="155">
        <v>0</v>
      </c>
      <c r="E19" s="156">
        <v>121232850</v>
      </c>
      <c r="F19" s="60">
        <v>152356850</v>
      </c>
      <c r="G19" s="60">
        <v>50372000</v>
      </c>
      <c r="H19" s="60">
        <v>541297</v>
      </c>
      <c r="I19" s="60">
        <v>9170681</v>
      </c>
      <c r="J19" s="60">
        <v>60083978</v>
      </c>
      <c r="K19" s="60">
        <v>0</v>
      </c>
      <c r="L19" s="60">
        <v>125</v>
      </c>
      <c r="M19" s="60">
        <v>0</v>
      </c>
      <c r="N19" s="60">
        <v>125</v>
      </c>
      <c r="O19" s="60">
        <v>0</v>
      </c>
      <c r="P19" s="60">
        <v>125</v>
      </c>
      <c r="Q19" s="60">
        <v>31561203</v>
      </c>
      <c r="R19" s="60">
        <v>31561328</v>
      </c>
      <c r="S19" s="60">
        <v>415663</v>
      </c>
      <c r="T19" s="60">
        <v>0</v>
      </c>
      <c r="U19" s="60">
        <v>0</v>
      </c>
      <c r="V19" s="60">
        <v>415663</v>
      </c>
      <c r="W19" s="60">
        <v>92061094</v>
      </c>
      <c r="X19" s="60">
        <v>121232849</v>
      </c>
      <c r="Y19" s="60">
        <v>-29171755</v>
      </c>
      <c r="Z19" s="140">
        <v>-24.06</v>
      </c>
      <c r="AA19" s="155">
        <v>152356850</v>
      </c>
    </row>
    <row r="20" spans="1:27" ht="13.5">
      <c r="A20" s="181" t="s">
        <v>35</v>
      </c>
      <c r="B20" s="185"/>
      <c r="C20" s="155">
        <v>15889600</v>
      </c>
      <c r="D20" s="155">
        <v>0</v>
      </c>
      <c r="E20" s="156">
        <v>16547077</v>
      </c>
      <c r="F20" s="54">
        <v>15402012</v>
      </c>
      <c r="G20" s="54">
        <v>554481</v>
      </c>
      <c r="H20" s="54">
        <v>644123</v>
      </c>
      <c r="I20" s="54">
        <v>552126</v>
      </c>
      <c r="J20" s="54">
        <v>1750730</v>
      </c>
      <c r="K20" s="54">
        <v>516509</v>
      </c>
      <c r="L20" s="54">
        <v>572076</v>
      </c>
      <c r="M20" s="54">
        <v>0</v>
      </c>
      <c r="N20" s="54">
        <v>1088585</v>
      </c>
      <c r="O20" s="54">
        <v>534193</v>
      </c>
      <c r="P20" s="54">
        <v>1681558</v>
      </c>
      <c r="Q20" s="54">
        <v>412093</v>
      </c>
      <c r="R20" s="54">
        <v>2627844</v>
      </c>
      <c r="S20" s="54">
        <v>1115966</v>
      </c>
      <c r="T20" s="54">
        <v>564027</v>
      </c>
      <c r="U20" s="54">
        <v>469381</v>
      </c>
      <c r="V20" s="54">
        <v>2149374</v>
      </c>
      <c r="W20" s="54">
        <v>7616533</v>
      </c>
      <c r="X20" s="54">
        <v>16547074</v>
      </c>
      <c r="Y20" s="54">
        <v>-8930541</v>
      </c>
      <c r="Z20" s="184">
        <v>-53.97</v>
      </c>
      <c r="AA20" s="130">
        <v>15402012</v>
      </c>
    </row>
    <row r="21" spans="1:27" ht="13.5">
      <c r="A21" s="181" t="s">
        <v>115</v>
      </c>
      <c r="B21" s="185"/>
      <c r="C21" s="155">
        <v>1286751</v>
      </c>
      <c r="D21" s="155">
        <v>0</v>
      </c>
      <c r="E21" s="156">
        <v>500000</v>
      </c>
      <c r="F21" s="60">
        <v>1500000</v>
      </c>
      <c r="G21" s="60">
        <v>0</v>
      </c>
      <c r="H21" s="60">
        <v>0</v>
      </c>
      <c r="I21" s="82">
        <v>333333</v>
      </c>
      <c r="J21" s="60">
        <v>333333</v>
      </c>
      <c r="K21" s="60">
        <v>0</v>
      </c>
      <c r="L21" s="60">
        <v>315789</v>
      </c>
      <c r="M21" s="60">
        <v>0</v>
      </c>
      <c r="N21" s="60">
        <v>315789</v>
      </c>
      <c r="O21" s="60">
        <v>0</v>
      </c>
      <c r="P21" s="82">
        <v>385965</v>
      </c>
      <c r="Q21" s="60">
        <v>70175</v>
      </c>
      <c r="R21" s="60">
        <v>456140</v>
      </c>
      <c r="S21" s="60">
        <v>0</v>
      </c>
      <c r="T21" s="60">
        <v>418597</v>
      </c>
      <c r="U21" s="60">
        <v>0</v>
      </c>
      <c r="V21" s="60">
        <v>418597</v>
      </c>
      <c r="W21" s="82">
        <v>1523859</v>
      </c>
      <c r="X21" s="60">
        <v>500005</v>
      </c>
      <c r="Y21" s="60">
        <v>1023854</v>
      </c>
      <c r="Z21" s="140">
        <v>204.77</v>
      </c>
      <c r="AA21" s="155">
        <v>1500000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486460256</v>
      </c>
      <c r="D22" s="188">
        <f>SUM(D5:D21)</f>
        <v>0</v>
      </c>
      <c r="E22" s="189">
        <f t="shared" si="0"/>
        <v>544172190</v>
      </c>
      <c r="F22" s="190">
        <f t="shared" si="0"/>
        <v>582572406</v>
      </c>
      <c r="G22" s="190">
        <f t="shared" si="0"/>
        <v>83317742</v>
      </c>
      <c r="H22" s="190">
        <f t="shared" si="0"/>
        <v>36117855</v>
      </c>
      <c r="I22" s="190">
        <f t="shared" si="0"/>
        <v>54527285</v>
      </c>
      <c r="J22" s="190">
        <f t="shared" si="0"/>
        <v>173962882</v>
      </c>
      <c r="K22" s="190">
        <f t="shared" si="0"/>
        <v>34425433</v>
      </c>
      <c r="L22" s="190">
        <f t="shared" si="0"/>
        <v>23429384</v>
      </c>
      <c r="M22" s="190">
        <f t="shared" si="0"/>
        <v>0</v>
      </c>
      <c r="N22" s="190">
        <f t="shared" si="0"/>
        <v>57854817</v>
      </c>
      <c r="O22" s="190">
        <f t="shared" si="0"/>
        <v>32986855</v>
      </c>
      <c r="P22" s="190">
        <f t="shared" si="0"/>
        <v>35716366</v>
      </c>
      <c r="Q22" s="190">
        <f t="shared" si="0"/>
        <v>65347055</v>
      </c>
      <c r="R22" s="190">
        <f t="shared" si="0"/>
        <v>134050276</v>
      </c>
      <c r="S22" s="190">
        <f t="shared" si="0"/>
        <v>32737555</v>
      </c>
      <c r="T22" s="190">
        <f t="shared" si="0"/>
        <v>37459427</v>
      </c>
      <c r="U22" s="190">
        <f t="shared" si="0"/>
        <v>33169623</v>
      </c>
      <c r="V22" s="190">
        <f t="shared" si="0"/>
        <v>103366605</v>
      </c>
      <c r="W22" s="190">
        <f t="shared" si="0"/>
        <v>469234580</v>
      </c>
      <c r="X22" s="190">
        <f t="shared" si="0"/>
        <v>544172190</v>
      </c>
      <c r="Y22" s="190">
        <f t="shared" si="0"/>
        <v>-74937610</v>
      </c>
      <c r="Z22" s="191">
        <f>+IF(X22&lt;&gt;0,+(Y22/X22)*100,0)</f>
        <v>-13.77093709989112</v>
      </c>
      <c r="AA22" s="188">
        <f>SUM(AA5:AA21)</f>
        <v>582572406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146289220</v>
      </c>
      <c r="D25" s="155">
        <v>0</v>
      </c>
      <c r="E25" s="156">
        <v>154737934</v>
      </c>
      <c r="F25" s="60">
        <v>151420686</v>
      </c>
      <c r="G25" s="60">
        <v>9918692</v>
      </c>
      <c r="H25" s="60">
        <v>11891268</v>
      </c>
      <c r="I25" s="60">
        <v>13626341</v>
      </c>
      <c r="J25" s="60">
        <v>35436301</v>
      </c>
      <c r="K25" s="60">
        <v>12017271</v>
      </c>
      <c r="L25" s="60">
        <v>12491701</v>
      </c>
      <c r="M25" s="60">
        <v>0</v>
      </c>
      <c r="N25" s="60">
        <v>24508972</v>
      </c>
      <c r="O25" s="60">
        <v>12441632</v>
      </c>
      <c r="P25" s="60">
        <v>13056984</v>
      </c>
      <c r="Q25" s="60">
        <v>12155217</v>
      </c>
      <c r="R25" s="60">
        <v>37653833</v>
      </c>
      <c r="S25" s="60">
        <v>12584534</v>
      </c>
      <c r="T25" s="60">
        <v>13108929</v>
      </c>
      <c r="U25" s="60">
        <v>12985536</v>
      </c>
      <c r="V25" s="60">
        <v>38678999</v>
      </c>
      <c r="W25" s="60">
        <v>136278105</v>
      </c>
      <c r="X25" s="60">
        <v>154737936</v>
      </c>
      <c r="Y25" s="60">
        <v>-18459831</v>
      </c>
      <c r="Z25" s="140">
        <v>-11.93</v>
      </c>
      <c r="AA25" s="155">
        <v>151420686</v>
      </c>
    </row>
    <row r="26" spans="1:27" ht="13.5">
      <c r="A26" s="183" t="s">
        <v>38</v>
      </c>
      <c r="B26" s="182"/>
      <c r="C26" s="155">
        <v>11628372</v>
      </c>
      <c r="D26" s="155">
        <v>0</v>
      </c>
      <c r="E26" s="156">
        <v>12394259</v>
      </c>
      <c r="F26" s="60">
        <v>12349476</v>
      </c>
      <c r="G26" s="60">
        <v>1003219</v>
      </c>
      <c r="H26" s="60">
        <v>982530</v>
      </c>
      <c r="I26" s="60">
        <v>961840</v>
      </c>
      <c r="J26" s="60">
        <v>2947589</v>
      </c>
      <c r="K26" s="60">
        <v>961840</v>
      </c>
      <c r="L26" s="60">
        <v>961840</v>
      </c>
      <c r="M26" s="60">
        <v>0</v>
      </c>
      <c r="N26" s="60">
        <v>1923680</v>
      </c>
      <c r="O26" s="60">
        <v>1364302</v>
      </c>
      <c r="P26" s="60">
        <v>1007334</v>
      </c>
      <c r="Q26" s="60">
        <v>1007334</v>
      </c>
      <c r="R26" s="60">
        <v>3378970</v>
      </c>
      <c r="S26" s="60">
        <v>1031253</v>
      </c>
      <c r="T26" s="60">
        <v>1029142</v>
      </c>
      <c r="U26" s="60">
        <v>1017856</v>
      </c>
      <c r="V26" s="60">
        <v>3078251</v>
      </c>
      <c r="W26" s="60">
        <v>11328490</v>
      </c>
      <c r="X26" s="60">
        <v>12394264</v>
      </c>
      <c r="Y26" s="60">
        <v>-1065774</v>
      </c>
      <c r="Z26" s="140">
        <v>-8.6</v>
      </c>
      <c r="AA26" s="155">
        <v>12349476</v>
      </c>
    </row>
    <row r="27" spans="1:27" ht="13.5">
      <c r="A27" s="183" t="s">
        <v>118</v>
      </c>
      <c r="B27" s="182"/>
      <c r="C27" s="155">
        <v>41111694</v>
      </c>
      <c r="D27" s="155">
        <v>0</v>
      </c>
      <c r="E27" s="156">
        <v>80002297</v>
      </c>
      <c r="F27" s="60">
        <v>56280427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80002299</v>
      </c>
      <c r="Y27" s="60">
        <v>-80002299</v>
      </c>
      <c r="Z27" s="140">
        <v>-100</v>
      </c>
      <c r="AA27" s="155">
        <v>56280427</v>
      </c>
    </row>
    <row r="28" spans="1:27" ht="13.5">
      <c r="A28" s="183" t="s">
        <v>39</v>
      </c>
      <c r="B28" s="182"/>
      <c r="C28" s="155">
        <v>86534313</v>
      </c>
      <c r="D28" s="155">
        <v>0</v>
      </c>
      <c r="E28" s="156">
        <v>60344114</v>
      </c>
      <c r="F28" s="60">
        <v>80658664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60344111</v>
      </c>
      <c r="Y28" s="60">
        <v>-60344111</v>
      </c>
      <c r="Z28" s="140">
        <v>-100</v>
      </c>
      <c r="AA28" s="155">
        <v>80658664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10597182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10597182</v>
      </c>
      <c r="Y29" s="60">
        <v>-10597182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219067278</v>
      </c>
      <c r="D30" s="155">
        <v>0</v>
      </c>
      <c r="E30" s="156">
        <v>193003611</v>
      </c>
      <c r="F30" s="60">
        <v>212240000</v>
      </c>
      <c r="G30" s="60">
        <v>19704587</v>
      </c>
      <c r="H30" s="60">
        <v>5131674</v>
      </c>
      <c r="I30" s="60">
        <v>35754674</v>
      </c>
      <c r="J30" s="60">
        <v>60590935</v>
      </c>
      <c r="K30" s="60">
        <v>14836537</v>
      </c>
      <c r="L30" s="60">
        <v>12188741</v>
      </c>
      <c r="M30" s="60">
        <v>0</v>
      </c>
      <c r="N30" s="60">
        <v>27025278</v>
      </c>
      <c r="O30" s="60">
        <v>30235003</v>
      </c>
      <c r="P30" s="60">
        <v>11159635</v>
      </c>
      <c r="Q30" s="60">
        <v>9756364</v>
      </c>
      <c r="R30" s="60">
        <v>51151002</v>
      </c>
      <c r="S30" s="60">
        <v>2758236</v>
      </c>
      <c r="T30" s="60">
        <v>23824719</v>
      </c>
      <c r="U30" s="60">
        <v>-3249601</v>
      </c>
      <c r="V30" s="60">
        <v>23333354</v>
      </c>
      <c r="W30" s="60">
        <v>162100569</v>
      </c>
      <c r="X30" s="60">
        <v>193003617</v>
      </c>
      <c r="Y30" s="60">
        <v>-30903048</v>
      </c>
      <c r="Z30" s="140">
        <v>-16.01</v>
      </c>
      <c r="AA30" s="155">
        <v>212240000</v>
      </c>
    </row>
    <row r="31" spans="1:27" ht="13.5">
      <c r="A31" s="183" t="s">
        <v>120</v>
      </c>
      <c r="B31" s="182"/>
      <c r="C31" s="155">
        <v>30376038</v>
      </c>
      <c r="D31" s="155">
        <v>0</v>
      </c>
      <c r="E31" s="156">
        <v>34102390</v>
      </c>
      <c r="F31" s="60">
        <v>33422029</v>
      </c>
      <c r="G31" s="60">
        <v>1702835</v>
      </c>
      <c r="H31" s="60">
        <v>3044111</v>
      </c>
      <c r="I31" s="60">
        <v>1881854</v>
      </c>
      <c r="J31" s="60">
        <v>6628800</v>
      </c>
      <c r="K31" s="60">
        <v>2038580</v>
      </c>
      <c r="L31" s="60">
        <v>743647</v>
      </c>
      <c r="M31" s="60">
        <v>0</v>
      </c>
      <c r="N31" s="60">
        <v>2782227</v>
      </c>
      <c r="O31" s="60">
        <v>3062948</v>
      </c>
      <c r="P31" s="60">
        <v>2253037</v>
      </c>
      <c r="Q31" s="60">
        <v>2122967</v>
      </c>
      <c r="R31" s="60">
        <v>7438952</v>
      </c>
      <c r="S31" s="60">
        <v>1368250</v>
      </c>
      <c r="T31" s="60">
        <v>1494244</v>
      </c>
      <c r="U31" s="60">
        <v>3599722</v>
      </c>
      <c r="V31" s="60">
        <v>6462216</v>
      </c>
      <c r="W31" s="60">
        <v>23312195</v>
      </c>
      <c r="X31" s="60">
        <v>34102394</v>
      </c>
      <c r="Y31" s="60">
        <v>-10790199</v>
      </c>
      <c r="Z31" s="140">
        <v>-31.64</v>
      </c>
      <c r="AA31" s="155">
        <v>33422029</v>
      </c>
    </row>
    <row r="32" spans="1:27" ht="13.5">
      <c r="A32" s="183" t="s">
        <v>121</v>
      </c>
      <c r="B32" s="182"/>
      <c r="C32" s="155">
        <v>55379706</v>
      </c>
      <c r="D32" s="155">
        <v>0</v>
      </c>
      <c r="E32" s="156">
        <v>63514003</v>
      </c>
      <c r="F32" s="60">
        <v>67029437</v>
      </c>
      <c r="G32" s="60">
        <v>3372909</v>
      </c>
      <c r="H32" s="60">
        <v>2636063</v>
      </c>
      <c r="I32" s="60">
        <v>11192830</v>
      </c>
      <c r="J32" s="60">
        <v>17201802</v>
      </c>
      <c r="K32" s="60">
        <v>2667190</v>
      </c>
      <c r="L32" s="60">
        <v>1745497</v>
      </c>
      <c r="M32" s="60">
        <v>0</v>
      </c>
      <c r="N32" s="60">
        <v>4412687</v>
      </c>
      <c r="O32" s="60">
        <v>8342209</v>
      </c>
      <c r="P32" s="60">
        <v>4032819</v>
      </c>
      <c r="Q32" s="60">
        <v>7178735</v>
      </c>
      <c r="R32" s="60">
        <v>19553763</v>
      </c>
      <c r="S32" s="60">
        <v>4171084</v>
      </c>
      <c r="T32" s="60">
        <v>4566837</v>
      </c>
      <c r="U32" s="60">
        <v>6801688</v>
      </c>
      <c r="V32" s="60">
        <v>15539609</v>
      </c>
      <c r="W32" s="60">
        <v>56707861</v>
      </c>
      <c r="X32" s="60">
        <v>63514004</v>
      </c>
      <c r="Y32" s="60">
        <v>-6806143</v>
      </c>
      <c r="Z32" s="140">
        <v>-10.72</v>
      </c>
      <c r="AA32" s="155">
        <v>67029437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68586878</v>
      </c>
      <c r="D34" s="155">
        <v>0</v>
      </c>
      <c r="E34" s="156">
        <v>44215568</v>
      </c>
      <c r="F34" s="60">
        <v>53271165</v>
      </c>
      <c r="G34" s="60">
        <v>4565603</v>
      </c>
      <c r="H34" s="60">
        <v>3847257</v>
      </c>
      <c r="I34" s="60">
        <v>1994399</v>
      </c>
      <c r="J34" s="60">
        <v>10407259</v>
      </c>
      <c r="K34" s="60">
        <v>3641833</v>
      </c>
      <c r="L34" s="60">
        <v>2464849</v>
      </c>
      <c r="M34" s="60">
        <v>0</v>
      </c>
      <c r="N34" s="60">
        <v>6106682</v>
      </c>
      <c r="O34" s="60">
        <v>3140078</v>
      </c>
      <c r="P34" s="60">
        <v>4019179</v>
      </c>
      <c r="Q34" s="60">
        <v>2941114</v>
      </c>
      <c r="R34" s="60">
        <v>10100371</v>
      </c>
      <c r="S34" s="60">
        <v>3228202</v>
      </c>
      <c r="T34" s="60">
        <v>4093130</v>
      </c>
      <c r="U34" s="60">
        <v>5541851</v>
      </c>
      <c r="V34" s="60">
        <v>12863183</v>
      </c>
      <c r="W34" s="60">
        <v>39477495</v>
      </c>
      <c r="X34" s="60">
        <v>44215563</v>
      </c>
      <c r="Y34" s="60">
        <v>-4738068</v>
      </c>
      <c r="Z34" s="140">
        <v>-10.72</v>
      </c>
      <c r="AA34" s="155">
        <v>53271165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658973499</v>
      </c>
      <c r="D36" s="188">
        <f>SUM(D25:D35)</f>
        <v>0</v>
      </c>
      <c r="E36" s="189">
        <f t="shared" si="1"/>
        <v>652911358</v>
      </c>
      <c r="F36" s="190">
        <f t="shared" si="1"/>
        <v>666671884</v>
      </c>
      <c r="G36" s="190">
        <f t="shared" si="1"/>
        <v>40267845</v>
      </c>
      <c r="H36" s="190">
        <f t="shared" si="1"/>
        <v>27532903</v>
      </c>
      <c r="I36" s="190">
        <f t="shared" si="1"/>
        <v>65411938</v>
      </c>
      <c r="J36" s="190">
        <f t="shared" si="1"/>
        <v>133212686</v>
      </c>
      <c r="K36" s="190">
        <f t="shared" si="1"/>
        <v>36163251</v>
      </c>
      <c r="L36" s="190">
        <f t="shared" si="1"/>
        <v>30596275</v>
      </c>
      <c r="M36" s="190">
        <f t="shared" si="1"/>
        <v>0</v>
      </c>
      <c r="N36" s="190">
        <f t="shared" si="1"/>
        <v>66759526</v>
      </c>
      <c r="O36" s="190">
        <f t="shared" si="1"/>
        <v>58586172</v>
      </c>
      <c r="P36" s="190">
        <f t="shared" si="1"/>
        <v>35528988</v>
      </c>
      <c r="Q36" s="190">
        <f t="shared" si="1"/>
        <v>35161731</v>
      </c>
      <c r="R36" s="190">
        <f t="shared" si="1"/>
        <v>129276891</v>
      </c>
      <c r="S36" s="190">
        <f t="shared" si="1"/>
        <v>25141559</v>
      </c>
      <c r="T36" s="190">
        <f t="shared" si="1"/>
        <v>48117001</v>
      </c>
      <c r="U36" s="190">
        <f t="shared" si="1"/>
        <v>26697052</v>
      </c>
      <c r="V36" s="190">
        <f t="shared" si="1"/>
        <v>99955612</v>
      </c>
      <c r="W36" s="190">
        <f t="shared" si="1"/>
        <v>429204715</v>
      </c>
      <c r="X36" s="190">
        <f t="shared" si="1"/>
        <v>652911370</v>
      </c>
      <c r="Y36" s="190">
        <f t="shared" si="1"/>
        <v>-223706655</v>
      </c>
      <c r="Z36" s="191">
        <f>+IF(X36&lt;&gt;0,+(Y36/X36)*100,0)</f>
        <v>-34.26294368253994</v>
      </c>
      <c r="AA36" s="188">
        <f>SUM(AA25:AA35)</f>
        <v>666671884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-172513243</v>
      </c>
      <c r="D38" s="199">
        <f>+D22-D36</f>
        <v>0</v>
      </c>
      <c r="E38" s="200">
        <f t="shared" si="2"/>
        <v>-108739168</v>
      </c>
      <c r="F38" s="106">
        <f t="shared" si="2"/>
        <v>-84099478</v>
      </c>
      <c r="G38" s="106">
        <f t="shared" si="2"/>
        <v>43049897</v>
      </c>
      <c r="H38" s="106">
        <f t="shared" si="2"/>
        <v>8584952</v>
      </c>
      <c r="I38" s="106">
        <f t="shared" si="2"/>
        <v>-10884653</v>
      </c>
      <c r="J38" s="106">
        <f t="shared" si="2"/>
        <v>40750196</v>
      </c>
      <c r="K38" s="106">
        <f t="shared" si="2"/>
        <v>-1737818</v>
      </c>
      <c r="L38" s="106">
        <f t="shared" si="2"/>
        <v>-7166891</v>
      </c>
      <c r="M38" s="106">
        <f t="shared" si="2"/>
        <v>0</v>
      </c>
      <c r="N38" s="106">
        <f t="shared" si="2"/>
        <v>-8904709</v>
      </c>
      <c r="O38" s="106">
        <f t="shared" si="2"/>
        <v>-25599317</v>
      </c>
      <c r="P38" s="106">
        <f t="shared" si="2"/>
        <v>187378</v>
      </c>
      <c r="Q38" s="106">
        <f t="shared" si="2"/>
        <v>30185324</v>
      </c>
      <c r="R38" s="106">
        <f t="shared" si="2"/>
        <v>4773385</v>
      </c>
      <c r="S38" s="106">
        <f t="shared" si="2"/>
        <v>7595996</v>
      </c>
      <c r="T38" s="106">
        <f t="shared" si="2"/>
        <v>-10657574</v>
      </c>
      <c r="U38" s="106">
        <f t="shared" si="2"/>
        <v>6472571</v>
      </c>
      <c r="V38" s="106">
        <f t="shared" si="2"/>
        <v>3410993</v>
      </c>
      <c r="W38" s="106">
        <f t="shared" si="2"/>
        <v>40029865</v>
      </c>
      <c r="X38" s="106">
        <f>IF(F22=F36,0,X22-X36)</f>
        <v>-108739180</v>
      </c>
      <c r="Y38" s="106">
        <f t="shared" si="2"/>
        <v>148769045</v>
      </c>
      <c r="Z38" s="201">
        <f>+IF(X38&lt;&gt;0,+(Y38/X38)*100,0)</f>
        <v>-136.8127339198254</v>
      </c>
      <c r="AA38" s="199">
        <f>+AA22-AA36</f>
        <v>-84099478</v>
      </c>
    </row>
    <row r="39" spans="1:27" ht="13.5">
      <c r="A39" s="181" t="s">
        <v>46</v>
      </c>
      <c r="B39" s="185"/>
      <c r="C39" s="155">
        <v>45590352</v>
      </c>
      <c r="D39" s="155">
        <v>0</v>
      </c>
      <c r="E39" s="156">
        <v>61066150</v>
      </c>
      <c r="F39" s="60">
        <v>61066150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61066146</v>
      </c>
      <c r="Y39" s="60">
        <v>-61066146</v>
      </c>
      <c r="Z39" s="140">
        <v>-100</v>
      </c>
      <c r="AA39" s="155">
        <v>61066150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-4</v>
      </c>
      <c r="Y41" s="202">
        <v>4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-126922891</v>
      </c>
      <c r="D42" s="206">
        <f>SUM(D38:D41)</f>
        <v>0</v>
      </c>
      <c r="E42" s="207">
        <f t="shared" si="3"/>
        <v>-47673018</v>
      </c>
      <c r="F42" s="88">
        <f t="shared" si="3"/>
        <v>-23033328</v>
      </c>
      <c r="G42" s="88">
        <f t="shared" si="3"/>
        <v>43049897</v>
      </c>
      <c r="H42" s="88">
        <f t="shared" si="3"/>
        <v>8584952</v>
      </c>
      <c r="I42" s="88">
        <f t="shared" si="3"/>
        <v>-10884653</v>
      </c>
      <c r="J42" s="88">
        <f t="shared" si="3"/>
        <v>40750196</v>
      </c>
      <c r="K42" s="88">
        <f t="shared" si="3"/>
        <v>-1737818</v>
      </c>
      <c r="L42" s="88">
        <f t="shared" si="3"/>
        <v>-7166891</v>
      </c>
      <c r="M42" s="88">
        <f t="shared" si="3"/>
        <v>0</v>
      </c>
      <c r="N42" s="88">
        <f t="shared" si="3"/>
        <v>-8904709</v>
      </c>
      <c r="O42" s="88">
        <f t="shared" si="3"/>
        <v>-25599317</v>
      </c>
      <c r="P42" s="88">
        <f t="shared" si="3"/>
        <v>187378</v>
      </c>
      <c r="Q42" s="88">
        <f t="shared" si="3"/>
        <v>30185324</v>
      </c>
      <c r="R42" s="88">
        <f t="shared" si="3"/>
        <v>4773385</v>
      </c>
      <c r="S42" s="88">
        <f t="shared" si="3"/>
        <v>7595996</v>
      </c>
      <c r="T42" s="88">
        <f t="shared" si="3"/>
        <v>-10657574</v>
      </c>
      <c r="U42" s="88">
        <f t="shared" si="3"/>
        <v>6472571</v>
      </c>
      <c r="V42" s="88">
        <f t="shared" si="3"/>
        <v>3410993</v>
      </c>
      <c r="W42" s="88">
        <f t="shared" si="3"/>
        <v>40029865</v>
      </c>
      <c r="X42" s="88">
        <f t="shared" si="3"/>
        <v>-47673038</v>
      </c>
      <c r="Y42" s="88">
        <f t="shared" si="3"/>
        <v>87702903</v>
      </c>
      <c r="Z42" s="208">
        <f>+IF(X42&lt;&gt;0,+(Y42/X42)*100,0)</f>
        <v>-183.96751430022144</v>
      </c>
      <c r="AA42" s="206">
        <f>SUM(AA38:AA41)</f>
        <v>-23033328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-126922891</v>
      </c>
      <c r="D44" s="210">
        <f>+D42-D43</f>
        <v>0</v>
      </c>
      <c r="E44" s="211">
        <f t="shared" si="4"/>
        <v>-47673018</v>
      </c>
      <c r="F44" s="77">
        <f t="shared" si="4"/>
        <v>-23033328</v>
      </c>
      <c r="G44" s="77">
        <f t="shared" si="4"/>
        <v>43049897</v>
      </c>
      <c r="H44" s="77">
        <f t="shared" si="4"/>
        <v>8584952</v>
      </c>
      <c r="I44" s="77">
        <f t="shared" si="4"/>
        <v>-10884653</v>
      </c>
      <c r="J44" s="77">
        <f t="shared" si="4"/>
        <v>40750196</v>
      </c>
      <c r="K44" s="77">
        <f t="shared" si="4"/>
        <v>-1737818</v>
      </c>
      <c r="L44" s="77">
        <f t="shared" si="4"/>
        <v>-7166891</v>
      </c>
      <c r="M44" s="77">
        <f t="shared" si="4"/>
        <v>0</v>
      </c>
      <c r="N44" s="77">
        <f t="shared" si="4"/>
        <v>-8904709</v>
      </c>
      <c r="O44" s="77">
        <f t="shared" si="4"/>
        <v>-25599317</v>
      </c>
      <c r="P44" s="77">
        <f t="shared" si="4"/>
        <v>187378</v>
      </c>
      <c r="Q44" s="77">
        <f t="shared" si="4"/>
        <v>30185324</v>
      </c>
      <c r="R44" s="77">
        <f t="shared" si="4"/>
        <v>4773385</v>
      </c>
      <c r="S44" s="77">
        <f t="shared" si="4"/>
        <v>7595996</v>
      </c>
      <c r="T44" s="77">
        <f t="shared" si="4"/>
        <v>-10657574</v>
      </c>
      <c r="U44" s="77">
        <f t="shared" si="4"/>
        <v>6472571</v>
      </c>
      <c r="V44" s="77">
        <f t="shared" si="4"/>
        <v>3410993</v>
      </c>
      <c r="W44" s="77">
        <f t="shared" si="4"/>
        <v>40029865</v>
      </c>
      <c r="X44" s="77">
        <f t="shared" si="4"/>
        <v>-47673038</v>
      </c>
      <c r="Y44" s="77">
        <f t="shared" si="4"/>
        <v>87702903</v>
      </c>
      <c r="Z44" s="212">
        <f>+IF(X44&lt;&gt;0,+(Y44/X44)*100,0)</f>
        <v>-183.96751430022144</v>
      </c>
      <c r="AA44" s="210">
        <f>+AA42-AA43</f>
        <v>-23033328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-126922891</v>
      </c>
      <c r="D46" s="206">
        <f>SUM(D44:D45)</f>
        <v>0</v>
      </c>
      <c r="E46" s="207">
        <f t="shared" si="5"/>
        <v>-47673018</v>
      </c>
      <c r="F46" s="88">
        <f t="shared" si="5"/>
        <v>-23033328</v>
      </c>
      <c r="G46" s="88">
        <f t="shared" si="5"/>
        <v>43049897</v>
      </c>
      <c r="H46" s="88">
        <f t="shared" si="5"/>
        <v>8584952</v>
      </c>
      <c r="I46" s="88">
        <f t="shared" si="5"/>
        <v>-10884653</v>
      </c>
      <c r="J46" s="88">
        <f t="shared" si="5"/>
        <v>40750196</v>
      </c>
      <c r="K46" s="88">
        <f t="shared" si="5"/>
        <v>-1737818</v>
      </c>
      <c r="L46" s="88">
        <f t="shared" si="5"/>
        <v>-7166891</v>
      </c>
      <c r="M46" s="88">
        <f t="shared" si="5"/>
        <v>0</v>
      </c>
      <c r="N46" s="88">
        <f t="shared" si="5"/>
        <v>-8904709</v>
      </c>
      <c r="O46" s="88">
        <f t="shared" si="5"/>
        <v>-25599317</v>
      </c>
      <c r="P46" s="88">
        <f t="shared" si="5"/>
        <v>187378</v>
      </c>
      <c r="Q46" s="88">
        <f t="shared" si="5"/>
        <v>30185324</v>
      </c>
      <c r="R46" s="88">
        <f t="shared" si="5"/>
        <v>4773385</v>
      </c>
      <c r="S46" s="88">
        <f t="shared" si="5"/>
        <v>7595996</v>
      </c>
      <c r="T46" s="88">
        <f t="shared" si="5"/>
        <v>-10657574</v>
      </c>
      <c r="U46" s="88">
        <f t="shared" si="5"/>
        <v>6472571</v>
      </c>
      <c r="V46" s="88">
        <f t="shared" si="5"/>
        <v>3410993</v>
      </c>
      <c r="W46" s="88">
        <f t="shared" si="5"/>
        <v>40029865</v>
      </c>
      <c r="X46" s="88">
        <f t="shared" si="5"/>
        <v>-47673038</v>
      </c>
      <c r="Y46" s="88">
        <f t="shared" si="5"/>
        <v>87702903</v>
      </c>
      <c r="Z46" s="208">
        <f>+IF(X46&lt;&gt;0,+(Y46/X46)*100,0)</f>
        <v>-183.96751430022144</v>
      </c>
      <c r="AA46" s="206">
        <f>SUM(AA44:AA45)</f>
        <v>-23033328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-126922891</v>
      </c>
      <c r="D48" s="217">
        <f>SUM(D46:D47)</f>
        <v>0</v>
      </c>
      <c r="E48" s="218">
        <f t="shared" si="6"/>
        <v>-47673018</v>
      </c>
      <c r="F48" s="219">
        <f t="shared" si="6"/>
        <v>-23033328</v>
      </c>
      <c r="G48" s="219">
        <f t="shared" si="6"/>
        <v>43049897</v>
      </c>
      <c r="H48" s="220">
        <f t="shared" si="6"/>
        <v>8584952</v>
      </c>
      <c r="I48" s="220">
        <f t="shared" si="6"/>
        <v>-10884653</v>
      </c>
      <c r="J48" s="220">
        <f t="shared" si="6"/>
        <v>40750196</v>
      </c>
      <c r="K48" s="220">
        <f t="shared" si="6"/>
        <v>-1737818</v>
      </c>
      <c r="L48" s="220">
        <f t="shared" si="6"/>
        <v>-7166891</v>
      </c>
      <c r="M48" s="219">
        <f t="shared" si="6"/>
        <v>0</v>
      </c>
      <c r="N48" s="219">
        <f t="shared" si="6"/>
        <v>-8904709</v>
      </c>
      <c r="O48" s="220">
        <f t="shared" si="6"/>
        <v>-25599317</v>
      </c>
      <c r="P48" s="220">
        <f t="shared" si="6"/>
        <v>187378</v>
      </c>
      <c r="Q48" s="220">
        <f t="shared" si="6"/>
        <v>30185324</v>
      </c>
      <c r="R48" s="220">
        <f t="shared" si="6"/>
        <v>4773385</v>
      </c>
      <c r="S48" s="220">
        <f t="shared" si="6"/>
        <v>7595996</v>
      </c>
      <c r="T48" s="219">
        <f t="shared" si="6"/>
        <v>-10657574</v>
      </c>
      <c r="U48" s="219">
        <f t="shared" si="6"/>
        <v>6472571</v>
      </c>
      <c r="V48" s="220">
        <f t="shared" si="6"/>
        <v>3410993</v>
      </c>
      <c r="W48" s="220">
        <f t="shared" si="6"/>
        <v>40029865</v>
      </c>
      <c r="X48" s="220">
        <f t="shared" si="6"/>
        <v>-47673038</v>
      </c>
      <c r="Y48" s="220">
        <f t="shared" si="6"/>
        <v>87702903</v>
      </c>
      <c r="Z48" s="221">
        <f>+IF(X48&lt;&gt;0,+(Y48/X48)*100,0)</f>
        <v>-183.96751430022144</v>
      </c>
      <c r="AA48" s="222">
        <f>SUM(AA46:AA47)</f>
        <v>-23033328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28834000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28834000</v>
      </c>
      <c r="Y5" s="100">
        <f t="shared" si="0"/>
        <v>-28834000</v>
      </c>
      <c r="Z5" s="137">
        <f>+IF(X5&lt;&gt;0,+(Y5/X5)*100,0)</f>
        <v>-100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>
        <v>28834000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28834000</v>
      </c>
      <c r="Y6" s="60">
        <v>-28834000</v>
      </c>
      <c r="Z6" s="140">
        <v>-100</v>
      </c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202440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361890</v>
      </c>
      <c r="Q9" s="100">
        <f t="shared" si="1"/>
        <v>674055</v>
      </c>
      <c r="R9" s="100">
        <f t="shared" si="1"/>
        <v>1035945</v>
      </c>
      <c r="S9" s="100">
        <f t="shared" si="1"/>
        <v>0</v>
      </c>
      <c r="T9" s="100">
        <f t="shared" si="1"/>
        <v>672960</v>
      </c>
      <c r="U9" s="100">
        <f t="shared" si="1"/>
        <v>1474450</v>
      </c>
      <c r="V9" s="100">
        <f t="shared" si="1"/>
        <v>2147410</v>
      </c>
      <c r="W9" s="100">
        <f t="shared" si="1"/>
        <v>3183355</v>
      </c>
      <c r="X9" s="100">
        <f t="shared" si="1"/>
        <v>4</v>
      </c>
      <c r="Y9" s="100">
        <f t="shared" si="1"/>
        <v>3183351</v>
      </c>
      <c r="Z9" s="137">
        <f>+IF(X9&lt;&gt;0,+(Y9/X9)*100,0)</f>
        <v>79583775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</v>
      </c>
      <c r="Y10" s="60">
        <v>-4</v>
      </c>
      <c r="Z10" s="140">
        <v>-100</v>
      </c>
      <c r="AA10" s="62"/>
    </row>
    <row r="11" spans="1:27" ht="13.5">
      <c r="A11" s="138" t="s">
        <v>80</v>
      </c>
      <c r="B11" s="136"/>
      <c r="C11" s="155">
        <v>202440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>
        <v>361890</v>
      </c>
      <c r="Q11" s="60">
        <v>674055</v>
      </c>
      <c r="R11" s="60">
        <v>1035945</v>
      </c>
      <c r="S11" s="60"/>
      <c r="T11" s="60">
        <v>672960</v>
      </c>
      <c r="U11" s="60">
        <v>1474450</v>
      </c>
      <c r="V11" s="60">
        <v>2147410</v>
      </c>
      <c r="W11" s="60">
        <v>3183355</v>
      </c>
      <c r="X11" s="60"/>
      <c r="Y11" s="60">
        <v>3183355</v>
      </c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395399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543903</v>
      </c>
      <c r="P15" s="100">
        <f t="shared" si="2"/>
        <v>713777</v>
      </c>
      <c r="Q15" s="100">
        <f t="shared" si="2"/>
        <v>0</v>
      </c>
      <c r="R15" s="100">
        <f t="shared" si="2"/>
        <v>1257680</v>
      </c>
      <c r="S15" s="100">
        <f t="shared" si="2"/>
        <v>236471</v>
      </c>
      <c r="T15" s="100">
        <f t="shared" si="2"/>
        <v>0</v>
      </c>
      <c r="U15" s="100">
        <f t="shared" si="2"/>
        <v>270090</v>
      </c>
      <c r="V15" s="100">
        <f t="shared" si="2"/>
        <v>506561</v>
      </c>
      <c r="W15" s="100">
        <f t="shared" si="2"/>
        <v>1764241</v>
      </c>
      <c r="X15" s="100">
        <f t="shared" si="2"/>
        <v>4</v>
      </c>
      <c r="Y15" s="100">
        <f t="shared" si="2"/>
        <v>1764237</v>
      </c>
      <c r="Z15" s="137">
        <f>+IF(X15&lt;&gt;0,+(Y15/X15)*100,0)</f>
        <v>44105925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</v>
      </c>
      <c r="Y16" s="60">
        <v>-4</v>
      </c>
      <c r="Z16" s="140">
        <v>-100</v>
      </c>
      <c r="AA16" s="62"/>
    </row>
    <row r="17" spans="1:27" ht="13.5">
      <c r="A17" s="138" t="s">
        <v>86</v>
      </c>
      <c r="B17" s="136"/>
      <c r="C17" s="155">
        <v>395399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>
        <v>543903</v>
      </c>
      <c r="P17" s="60">
        <v>713777</v>
      </c>
      <c r="Q17" s="60"/>
      <c r="R17" s="60">
        <v>1257680</v>
      </c>
      <c r="S17" s="60">
        <v>236471</v>
      </c>
      <c r="T17" s="60"/>
      <c r="U17" s="60">
        <v>270090</v>
      </c>
      <c r="V17" s="60">
        <v>506561</v>
      </c>
      <c r="W17" s="60">
        <v>1764241</v>
      </c>
      <c r="X17" s="60"/>
      <c r="Y17" s="60">
        <v>1764241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33168765</v>
      </c>
      <c r="D19" s="153">
        <f>SUM(D20:D23)</f>
        <v>0</v>
      </c>
      <c r="E19" s="154">
        <f t="shared" si="3"/>
        <v>61066150</v>
      </c>
      <c r="F19" s="100">
        <f t="shared" si="3"/>
        <v>61066150</v>
      </c>
      <c r="G19" s="100">
        <f t="shared" si="3"/>
        <v>289375</v>
      </c>
      <c r="H19" s="100">
        <f t="shared" si="3"/>
        <v>0</v>
      </c>
      <c r="I19" s="100">
        <f t="shared" si="3"/>
        <v>0</v>
      </c>
      <c r="J19" s="100">
        <f t="shared" si="3"/>
        <v>289375</v>
      </c>
      <c r="K19" s="100">
        <f t="shared" si="3"/>
        <v>0</v>
      </c>
      <c r="L19" s="100">
        <f t="shared" si="3"/>
        <v>3253906</v>
      </c>
      <c r="M19" s="100">
        <f t="shared" si="3"/>
        <v>0</v>
      </c>
      <c r="N19" s="100">
        <f t="shared" si="3"/>
        <v>3253906</v>
      </c>
      <c r="O19" s="100">
        <f t="shared" si="3"/>
        <v>1943519</v>
      </c>
      <c r="P19" s="100">
        <f t="shared" si="3"/>
        <v>4441824</v>
      </c>
      <c r="Q19" s="100">
        <f t="shared" si="3"/>
        <v>377272</v>
      </c>
      <c r="R19" s="100">
        <f t="shared" si="3"/>
        <v>6762615</v>
      </c>
      <c r="S19" s="100">
        <f t="shared" si="3"/>
        <v>3327541</v>
      </c>
      <c r="T19" s="100">
        <f t="shared" si="3"/>
        <v>5815324</v>
      </c>
      <c r="U19" s="100">
        <f t="shared" si="3"/>
        <v>5760865</v>
      </c>
      <c r="V19" s="100">
        <f t="shared" si="3"/>
        <v>14903730</v>
      </c>
      <c r="W19" s="100">
        <f t="shared" si="3"/>
        <v>25209626</v>
      </c>
      <c r="X19" s="100">
        <f t="shared" si="3"/>
        <v>61066146</v>
      </c>
      <c r="Y19" s="100">
        <f t="shared" si="3"/>
        <v>-35856520</v>
      </c>
      <c r="Z19" s="137">
        <f>+IF(X19&lt;&gt;0,+(Y19/X19)*100,0)</f>
        <v>-58.71750937090413</v>
      </c>
      <c r="AA19" s="102">
        <f>SUM(AA20:AA23)</f>
        <v>61066150</v>
      </c>
    </row>
    <row r="20" spans="1:27" ht="13.5">
      <c r="A20" s="138" t="s">
        <v>89</v>
      </c>
      <c r="B20" s="136"/>
      <c r="C20" s="155">
        <v>11175195</v>
      </c>
      <c r="D20" s="155"/>
      <c r="E20" s="156">
        <v>12638000</v>
      </c>
      <c r="F20" s="60">
        <v>12638000</v>
      </c>
      <c r="G20" s="60">
        <v>289375</v>
      </c>
      <c r="H20" s="60"/>
      <c r="I20" s="60"/>
      <c r="J20" s="60">
        <v>289375</v>
      </c>
      <c r="K20" s="60"/>
      <c r="L20" s="60">
        <v>1916968</v>
      </c>
      <c r="M20" s="60"/>
      <c r="N20" s="60">
        <v>1916968</v>
      </c>
      <c r="O20" s="60">
        <v>1943519</v>
      </c>
      <c r="P20" s="60">
        <v>3578891</v>
      </c>
      <c r="Q20" s="60">
        <v>377272</v>
      </c>
      <c r="R20" s="60">
        <v>5899682</v>
      </c>
      <c r="S20" s="60">
        <v>1820888</v>
      </c>
      <c r="T20" s="60">
        <v>2249152</v>
      </c>
      <c r="U20" s="60">
        <v>466946</v>
      </c>
      <c r="V20" s="60">
        <v>4536986</v>
      </c>
      <c r="W20" s="60">
        <v>12643011</v>
      </c>
      <c r="X20" s="60">
        <v>12638000</v>
      </c>
      <c r="Y20" s="60">
        <v>5011</v>
      </c>
      <c r="Z20" s="140">
        <v>0.04</v>
      </c>
      <c r="AA20" s="62">
        <v>12638000</v>
      </c>
    </row>
    <row r="21" spans="1:27" ht="13.5">
      <c r="A21" s="138" t="s">
        <v>90</v>
      </c>
      <c r="B21" s="136"/>
      <c r="C21" s="155">
        <v>21993570</v>
      </c>
      <c r="D21" s="155"/>
      <c r="E21" s="156">
        <v>48428150</v>
      </c>
      <c r="F21" s="60">
        <v>48428150</v>
      </c>
      <c r="G21" s="60"/>
      <c r="H21" s="60"/>
      <c r="I21" s="60"/>
      <c r="J21" s="60"/>
      <c r="K21" s="60"/>
      <c r="L21" s="60">
        <v>1336938</v>
      </c>
      <c r="M21" s="60"/>
      <c r="N21" s="60">
        <v>1336938</v>
      </c>
      <c r="O21" s="60"/>
      <c r="P21" s="60">
        <v>862933</v>
      </c>
      <c r="Q21" s="60"/>
      <c r="R21" s="60">
        <v>862933</v>
      </c>
      <c r="S21" s="60">
        <v>1110963</v>
      </c>
      <c r="T21" s="60">
        <v>2314328</v>
      </c>
      <c r="U21" s="60">
        <v>3050782</v>
      </c>
      <c r="V21" s="60">
        <v>6476073</v>
      </c>
      <c r="W21" s="60">
        <v>8675944</v>
      </c>
      <c r="X21" s="60">
        <v>48428150</v>
      </c>
      <c r="Y21" s="60">
        <v>-39752206</v>
      </c>
      <c r="Z21" s="140">
        <v>-82.08</v>
      </c>
      <c r="AA21" s="62">
        <v>48428150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>
        <v>395690</v>
      </c>
      <c r="T22" s="159">
        <v>1251844</v>
      </c>
      <c r="U22" s="159">
        <v>2243137</v>
      </c>
      <c r="V22" s="159">
        <v>3890671</v>
      </c>
      <c r="W22" s="159">
        <v>3890671</v>
      </c>
      <c r="X22" s="159">
        <v>-4</v>
      </c>
      <c r="Y22" s="159">
        <v>3890675</v>
      </c>
      <c r="Z22" s="141">
        <v>-97266875</v>
      </c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33766604</v>
      </c>
      <c r="D25" s="217">
        <f>+D5+D9+D15+D19+D24</f>
        <v>0</v>
      </c>
      <c r="E25" s="230">
        <f t="shared" si="4"/>
        <v>89900150</v>
      </c>
      <c r="F25" s="219">
        <f t="shared" si="4"/>
        <v>61066150</v>
      </c>
      <c r="G25" s="219">
        <f t="shared" si="4"/>
        <v>289375</v>
      </c>
      <c r="H25" s="219">
        <f t="shared" si="4"/>
        <v>0</v>
      </c>
      <c r="I25" s="219">
        <f t="shared" si="4"/>
        <v>0</v>
      </c>
      <c r="J25" s="219">
        <f t="shared" si="4"/>
        <v>289375</v>
      </c>
      <c r="K25" s="219">
        <f t="shared" si="4"/>
        <v>0</v>
      </c>
      <c r="L25" s="219">
        <f t="shared" si="4"/>
        <v>3253906</v>
      </c>
      <c r="M25" s="219">
        <f t="shared" si="4"/>
        <v>0</v>
      </c>
      <c r="N25" s="219">
        <f t="shared" si="4"/>
        <v>3253906</v>
      </c>
      <c r="O25" s="219">
        <f t="shared" si="4"/>
        <v>2487422</v>
      </c>
      <c r="P25" s="219">
        <f t="shared" si="4"/>
        <v>5517491</v>
      </c>
      <c r="Q25" s="219">
        <f t="shared" si="4"/>
        <v>1051327</v>
      </c>
      <c r="R25" s="219">
        <f t="shared" si="4"/>
        <v>9056240</v>
      </c>
      <c r="S25" s="219">
        <f t="shared" si="4"/>
        <v>3564012</v>
      </c>
      <c r="T25" s="219">
        <f t="shared" si="4"/>
        <v>6488284</v>
      </c>
      <c r="U25" s="219">
        <f t="shared" si="4"/>
        <v>7505405</v>
      </c>
      <c r="V25" s="219">
        <f t="shared" si="4"/>
        <v>17557701</v>
      </c>
      <c r="W25" s="219">
        <f t="shared" si="4"/>
        <v>30157222</v>
      </c>
      <c r="X25" s="219">
        <f t="shared" si="4"/>
        <v>89900154</v>
      </c>
      <c r="Y25" s="219">
        <f t="shared" si="4"/>
        <v>-59742932</v>
      </c>
      <c r="Z25" s="231">
        <f>+IF(X25&lt;&gt;0,+(Y25/X25)*100,0)</f>
        <v>-66.45476046681745</v>
      </c>
      <c r="AA25" s="232">
        <f>+AA5+AA9+AA15+AA19+AA24</f>
        <v>61066150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33766604</v>
      </c>
      <c r="D28" s="155"/>
      <c r="E28" s="156">
        <v>61066150</v>
      </c>
      <c r="F28" s="60">
        <v>61066150</v>
      </c>
      <c r="G28" s="60">
        <v>289375</v>
      </c>
      <c r="H28" s="60"/>
      <c r="I28" s="60"/>
      <c r="J28" s="60">
        <v>289375</v>
      </c>
      <c r="K28" s="60"/>
      <c r="L28" s="60">
        <v>3253906</v>
      </c>
      <c r="M28" s="60"/>
      <c r="N28" s="60">
        <v>3253906</v>
      </c>
      <c r="O28" s="60">
        <v>2487422</v>
      </c>
      <c r="P28" s="60">
        <v>5517491</v>
      </c>
      <c r="Q28" s="60">
        <v>1051327</v>
      </c>
      <c r="R28" s="60">
        <v>9056240</v>
      </c>
      <c r="S28" s="60">
        <v>3564012</v>
      </c>
      <c r="T28" s="60">
        <v>6488284</v>
      </c>
      <c r="U28" s="60">
        <v>7505405</v>
      </c>
      <c r="V28" s="60">
        <v>17557701</v>
      </c>
      <c r="W28" s="60">
        <v>30157222</v>
      </c>
      <c r="X28" s="60">
        <v>61066154</v>
      </c>
      <c r="Y28" s="60">
        <v>-30908932</v>
      </c>
      <c r="Z28" s="140">
        <v>-50.62</v>
      </c>
      <c r="AA28" s="155">
        <v>61066150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33766604</v>
      </c>
      <c r="D32" s="210">
        <f>SUM(D28:D31)</f>
        <v>0</v>
      </c>
      <c r="E32" s="211">
        <f t="shared" si="5"/>
        <v>61066150</v>
      </c>
      <c r="F32" s="77">
        <f t="shared" si="5"/>
        <v>61066150</v>
      </c>
      <c r="G32" s="77">
        <f t="shared" si="5"/>
        <v>289375</v>
      </c>
      <c r="H32" s="77">
        <f t="shared" si="5"/>
        <v>0</v>
      </c>
      <c r="I32" s="77">
        <f t="shared" si="5"/>
        <v>0</v>
      </c>
      <c r="J32" s="77">
        <f t="shared" si="5"/>
        <v>289375</v>
      </c>
      <c r="K32" s="77">
        <f t="shared" si="5"/>
        <v>0</v>
      </c>
      <c r="L32" s="77">
        <f t="shared" si="5"/>
        <v>3253906</v>
      </c>
      <c r="M32" s="77">
        <f t="shared" si="5"/>
        <v>0</v>
      </c>
      <c r="N32" s="77">
        <f t="shared" si="5"/>
        <v>3253906</v>
      </c>
      <c r="O32" s="77">
        <f t="shared" si="5"/>
        <v>2487422</v>
      </c>
      <c r="P32" s="77">
        <f t="shared" si="5"/>
        <v>5517491</v>
      </c>
      <c r="Q32" s="77">
        <f t="shared" si="5"/>
        <v>1051327</v>
      </c>
      <c r="R32" s="77">
        <f t="shared" si="5"/>
        <v>9056240</v>
      </c>
      <c r="S32" s="77">
        <f t="shared" si="5"/>
        <v>3564012</v>
      </c>
      <c r="T32" s="77">
        <f t="shared" si="5"/>
        <v>6488284</v>
      </c>
      <c r="U32" s="77">
        <f t="shared" si="5"/>
        <v>7505405</v>
      </c>
      <c r="V32" s="77">
        <f t="shared" si="5"/>
        <v>17557701</v>
      </c>
      <c r="W32" s="77">
        <f t="shared" si="5"/>
        <v>30157222</v>
      </c>
      <c r="X32" s="77">
        <f t="shared" si="5"/>
        <v>61066154</v>
      </c>
      <c r="Y32" s="77">
        <f t="shared" si="5"/>
        <v>-30908932</v>
      </c>
      <c r="Z32" s="212">
        <f>+IF(X32&lt;&gt;0,+(Y32/X32)*100,0)</f>
        <v>-50.615488245747386</v>
      </c>
      <c r="AA32" s="79">
        <f>SUM(AA28:AA31)</f>
        <v>61066150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28834000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28834000</v>
      </c>
      <c r="Y33" s="60">
        <v>-28834000</v>
      </c>
      <c r="Z33" s="140">
        <v>-100</v>
      </c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33766604</v>
      </c>
      <c r="D36" s="222">
        <f>SUM(D32:D35)</f>
        <v>0</v>
      </c>
      <c r="E36" s="218">
        <f t="shared" si="6"/>
        <v>89900150</v>
      </c>
      <c r="F36" s="220">
        <f t="shared" si="6"/>
        <v>61066150</v>
      </c>
      <c r="G36" s="220">
        <f t="shared" si="6"/>
        <v>289375</v>
      </c>
      <c r="H36" s="220">
        <f t="shared" si="6"/>
        <v>0</v>
      </c>
      <c r="I36" s="220">
        <f t="shared" si="6"/>
        <v>0</v>
      </c>
      <c r="J36" s="220">
        <f t="shared" si="6"/>
        <v>289375</v>
      </c>
      <c r="K36" s="220">
        <f t="shared" si="6"/>
        <v>0</v>
      </c>
      <c r="L36" s="220">
        <f t="shared" si="6"/>
        <v>3253906</v>
      </c>
      <c r="M36" s="220">
        <f t="shared" si="6"/>
        <v>0</v>
      </c>
      <c r="N36" s="220">
        <f t="shared" si="6"/>
        <v>3253906</v>
      </c>
      <c r="O36" s="220">
        <f t="shared" si="6"/>
        <v>2487422</v>
      </c>
      <c r="P36" s="220">
        <f t="shared" si="6"/>
        <v>5517491</v>
      </c>
      <c r="Q36" s="220">
        <f t="shared" si="6"/>
        <v>1051327</v>
      </c>
      <c r="R36" s="220">
        <f t="shared" si="6"/>
        <v>9056240</v>
      </c>
      <c r="S36" s="220">
        <f t="shared" si="6"/>
        <v>3564012</v>
      </c>
      <c r="T36" s="220">
        <f t="shared" si="6"/>
        <v>6488284</v>
      </c>
      <c r="U36" s="220">
        <f t="shared" si="6"/>
        <v>7505405</v>
      </c>
      <c r="V36" s="220">
        <f t="shared" si="6"/>
        <v>17557701</v>
      </c>
      <c r="W36" s="220">
        <f t="shared" si="6"/>
        <v>30157222</v>
      </c>
      <c r="X36" s="220">
        <f t="shared" si="6"/>
        <v>89900154</v>
      </c>
      <c r="Y36" s="220">
        <f t="shared" si="6"/>
        <v>-59742932</v>
      </c>
      <c r="Z36" s="221">
        <f>+IF(X36&lt;&gt;0,+(Y36/X36)*100,0)</f>
        <v>-66.45476046681745</v>
      </c>
      <c r="AA36" s="239">
        <f>SUM(AA32:AA35)</f>
        <v>61066150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29958706</v>
      </c>
      <c r="D6" s="155"/>
      <c r="E6" s="59">
        <v>32570</v>
      </c>
      <c r="F6" s="60">
        <v>500000</v>
      </c>
      <c r="G6" s="60">
        <v>16435893</v>
      </c>
      <c r="H6" s="60">
        <v>2842054</v>
      </c>
      <c r="I6" s="60">
        <v>44808692</v>
      </c>
      <c r="J6" s="60">
        <v>44808692</v>
      </c>
      <c r="K6" s="60">
        <v>11821636</v>
      </c>
      <c r="L6" s="60">
        <v>1279795</v>
      </c>
      <c r="M6" s="60">
        <v>4777205</v>
      </c>
      <c r="N6" s="60">
        <v>4777205</v>
      </c>
      <c r="O6" s="60">
        <v>3601069</v>
      </c>
      <c r="P6" s="60">
        <v>7169594</v>
      </c>
      <c r="Q6" s="60">
        <v>27092931</v>
      </c>
      <c r="R6" s="60">
        <v>27092931</v>
      </c>
      <c r="S6" s="60"/>
      <c r="T6" s="60"/>
      <c r="U6" s="60">
        <v>32570</v>
      </c>
      <c r="V6" s="60">
        <v>32570</v>
      </c>
      <c r="W6" s="60">
        <v>32570</v>
      </c>
      <c r="X6" s="60">
        <v>500000</v>
      </c>
      <c r="Y6" s="60">
        <v>-467430</v>
      </c>
      <c r="Z6" s="140">
        <v>-93.49</v>
      </c>
      <c r="AA6" s="62">
        <v>500000</v>
      </c>
    </row>
    <row r="7" spans="1:27" ht="13.5">
      <c r="A7" s="249" t="s">
        <v>144</v>
      </c>
      <c r="B7" s="182"/>
      <c r="C7" s="155"/>
      <c r="D7" s="155"/>
      <c r="E7" s="59">
        <v>15000000</v>
      </c>
      <c r="F7" s="60">
        <v>15266538</v>
      </c>
      <c r="G7" s="60">
        <v>27663842</v>
      </c>
      <c r="H7" s="60">
        <v>16334640</v>
      </c>
      <c r="I7" s="60">
        <v>9459271</v>
      </c>
      <c r="J7" s="60">
        <v>9459271</v>
      </c>
      <c r="K7" s="60">
        <v>3470774</v>
      </c>
      <c r="L7" s="60">
        <v>22116974</v>
      </c>
      <c r="M7" s="60">
        <v>15153262</v>
      </c>
      <c r="N7" s="60">
        <v>15153262</v>
      </c>
      <c r="O7" s="60">
        <v>10189633</v>
      </c>
      <c r="P7" s="60">
        <v>9896627</v>
      </c>
      <c r="Q7" s="60">
        <v>9896627</v>
      </c>
      <c r="R7" s="60">
        <v>9896627</v>
      </c>
      <c r="S7" s="60"/>
      <c r="T7" s="60">
        <v>17872213</v>
      </c>
      <c r="U7" s="60">
        <v>19178927</v>
      </c>
      <c r="V7" s="60">
        <v>19178927</v>
      </c>
      <c r="W7" s="60">
        <v>19178927</v>
      </c>
      <c r="X7" s="60">
        <v>15266538</v>
      </c>
      <c r="Y7" s="60">
        <v>3912389</v>
      </c>
      <c r="Z7" s="140">
        <v>25.63</v>
      </c>
      <c r="AA7" s="62">
        <v>15266538</v>
      </c>
    </row>
    <row r="8" spans="1:27" ht="13.5">
      <c r="A8" s="249" t="s">
        <v>145</v>
      </c>
      <c r="B8" s="182"/>
      <c r="C8" s="155">
        <v>42687200</v>
      </c>
      <c r="D8" s="155"/>
      <c r="E8" s="59">
        <v>247730288</v>
      </c>
      <c r="F8" s="60">
        <v>71585576</v>
      </c>
      <c r="G8" s="60">
        <v>101720377</v>
      </c>
      <c r="H8" s="60">
        <v>60281679</v>
      </c>
      <c r="I8" s="60">
        <v>66402217</v>
      </c>
      <c r="J8" s="60">
        <v>66402217</v>
      </c>
      <c r="K8" s="60">
        <v>59281146</v>
      </c>
      <c r="L8" s="60">
        <v>63832823</v>
      </c>
      <c r="M8" s="60">
        <v>66416347</v>
      </c>
      <c r="N8" s="60">
        <v>66416347</v>
      </c>
      <c r="O8" s="60">
        <v>75157285</v>
      </c>
      <c r="P8" s="60">
        <v>134670817</v>
      </c>
      <c r="Q8" s="60">
        <v>141576245</v>
      </c>
      <c r="R8" s="60">
        <v>141576245</v>
      </c>
      <c r="S8" s="60"/>
      <c r="T8" s="60">
        <v>101698049</v>
      </c>
      <c r="U8" s="60">
        <v>77809690</v>
      </c>
      <c r="V8" s="60">
        <v>77809690</v>
      </c>
      <c r="W8" s="60">
        <v>77809690</v>
      </c>
      <c r="X8" s="60">
        <v>71585576</v>
      </c>
      <c r="Y8" s="60">
        <v>6224114</v>
      </c>
      <c r="Z8" s="140">
        <v>8.69</v>
      </c>
      <c r="AA8" s="62">
        <v>71585576</v>
      </c>
    </row>
    <row r="9" spans="1:27" ht="13.5">
      <c r="A9" s="249" t="s">
        <v>146</v>
      </c>
      <c r="B9" s="182"/>
      <c r="C9" s="155">
        <v>10605214</v>
      </c>
      <c r="D9" s="155"/>
      <c r="E9" s="59"/>
      <c r="F9" s="60">
        <v>48669800</v>
      </c>
      <c r="G9" s="60">
        <v>15992490</v>
      </c>
      <c r="H9" s="60">
        <v>46997225</v>
      </c>
      <c r="I9" s="60">
        <v>46915650</v>
      </c>
      <c r="J9" s="60">
        <v>46915650</v>
      </c>
      <c r="K9" s="60">
        <v>48364567</v>
      </c>
      <c r="L9" s="60">
        <v>47641105</v>
      </c>
      <c r="M9" s="60">
        <v>47579407</v>
      </c>
      <c r="N9" s="60">
        <v>47579407</v>
      </c>
      <c r="O9" s="60">
        <v>48669751</v>
      </c>
      <c r="P9" s="60">
        <v>16334649</v>
      </c>
      <c r="Q9" s="60">
        <v>19315636</v>
      </c>
      <c r="R9" s="60">
        <v>19315636</v>
      </c>
      <c r="S9" s="60"/>
      <c r="T9" s="60">
        <v>48510665</v>
      </c>
      <c r="U9" s="60">
        <v>48510665</v>
      </c>
      <c r="V9" s="60">
        <v>48510665</v>
      </c>
      <c r="W9" s="60">
        <v>48510665</v>
      </c>
      <c r="X9" s="60">
        <v>48669800</v>
      </c>
      <c r="Y9" s="60">
        <v>-159135</v>
      </c>
      <c r="Z9" s="140">
        <v>-0.33</v>
      </c>
      <c r="AA9" s="62">
        <v>48669800</v>
      </c>
    </row>
    <row r="10" spans="1:27" ht="13.5">
      <c r="A10" s="249" t="s">
        <v>147</v>
      </c>
      <c r="B10" s="182"/>
      <c r="C10" s="155">
        <v>34828452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7934341</v>
      </c>
      <c r="D11" s="155"/>
      <c r="E11" s="59">
        <v>3643978</v>
      </c>
      <c r="F11" s="60">
        <v>7934338</v>
      </c>
      <c r="G11" s="60">
        <v>4493744</v>
      </c>
      <c r="H11" s="60">
        <v>7525080</v>
      </c>
      <c r="I11" s="60">
        <v>8628839</v>
      </c>
      <c r="J11" s="60">
        <v>8628839</v>
      </c>
      <c r="K11" s="60">
        <v>9917604</v>
      </c>
      <c r="L11" s="60">
        <v>9923934</v>
      </c>
      <c r="M11" s="60">
        <v>10921996</v>
      </c>
      <c r="N11" s="60">
        <v>10921996</v>
      </c>
      <c r="O11" s="60">
        <v>10156463</v>
      </c>
      <c r="P11" s="60">
        <v>4716370</v>
      </c>
      <c r="Q11" s="60">
        <v>5979620</v>
      </c>
      <c r="R11" s="60">
        <v>5979620</v>
      </c>
      <c r="S11" s="60"/>
      <c r="T11" s="60">
        <v>10072124</v>
      </c>
      <c r="U11" s="60">
        <v>10072124</v>
      </c>
      <c r="V11" s="60">
        <v>10072124</v>
      </c>
      <c r="W11" s="60">
        <v>10072124</v>
      </c>
      <c r="X11" s="60">
        <v>7934338</v>
      </c>
      <c r="Y11" s="60">
        <v>2137786</v>
      </c>
      <c r="Z11" s="140">
        <v>26.94</v>
      </c>
      <c r="AA11" s="62">
        <v>7934338</v>
      </c>
    </row>
    <row r="12" spans="1:27" ht="13.5">
      <c r="A12" s="250" t="s">
        <v>56</v>
      </c>
      <c r="B12" s="251"/>
      <c r="C12" s="168">
        <f aca="true" t="shared" si="0" ref="C12:Y12">SUM(C6:C11)</f>
        <v>126013913</v>
      </c>
      <c r="D12" s="168">
        <f>SUM(D6:D11)</f>
        <v>0</v>
      </c>
      <c r="E12" s="72">
        <f t="shared" si="0"/>
        <v>266406836</v>
      </c>
      <c r="F12" s="73">
        <f t="shared" si="0"/>
        <v>143956252</v>
      </c>
      <c r="G12" s="73">
        <f t="shared" si="0"/>
        <v>166306346</v>
      </c>
      <c r="H12" s="73">
        <f t="shared" si="0"/>
        <v>133980678</v>
      </c>
      <c r="I12" s="73">
        <f t="shared" si="0"/>
        <v>176214669</v>
      </c>
      <c r="J12" s="73">
        <f t="shared" si="0"/>
        <v>176214669</v>
      </c>
      <c r="K12" s="73">
        <f t="shared" si="0"/>
        <v>132855727</v>
      </c>
      <c r="L12" s="73">
        <f t="shared" si="0"/>
        <v>144794631</v>
      </c>
      <c r="M12" s="73">
        <f t="shared" si="0"/>
        <v>144848217</v>
      </c>
      <c r="N12" s="73">
        <f t="shared" si="0"/>
        <v>144848217</v>
      </c>
      <c r="O12" s="73">
        <f t="shared" si="0"/>
        <v>147774201</v>
      </c>
      <c r="P12" s="73">
        <f t="shared" si="0"/>
        <v>172788057</v>
      </c>
      <c r="Q12" s="73">
        <f t="shared" si="0"/>
        <v>203861059</v>
      </c>
      <c r="R12" s="73">
        <f t="shared" si="0"/>
        <v>203861059</v>
      </c>
      <c r="S12" s="73">
        <f t="shared" si="0"/>
        <v>0</v>
      </c>
      <c r="T12" s="73">
        <f t="shared" si="0"/>
        <v>178153051</v>
      </c>
      <c r="U12" s="73">
        <f t="shared" si="0"/>
        <v>155603976</v>
      </c>
      <c r="V12" s="73">
        <f t="shared" si="0"/>
        <v>155603976</v>
      </c>
      <c r="W12" s="73">
        <f t="shared" si="0"/>
        <v>155603976</v>
      </c>
      <c r="X12" s="73">
        <f t="shared" si="0"/>
        <v>143956252</v>
      </c>
      <c r="Y12" s="73">
        <f t="shared" si="0"/>
        <v>11647724</v>
      </c>
      <c r="Z12" s="170">
        <f>+IF(X12&lt;&gt;0,+(Y12/X12)*100,0)</f>
        <v>8.091155360171506</v>
      </c>
      <c r="AA12" s="74">
        <f>SUM(AA6:AA11)</f>
        <v>143956252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56097589</v>
      </c>
      <c r="D17" s="155"/>
      <c r="E17" s="59"/>
      <c r="F17" s="60">
        <v>56097600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>
        <v>56097589</v>
      </c>
      <c r="V17" s="60">
        <v>56097589</v>
      </c>
      <c r="W17" s="60">
        <v>56097589</v>
      </c>
      <c r="X17" s="60">
        <v>56097600</v>
      </c>
      <c r="Y17" s="60">
        <v>-11</v>
      </c>
      <c r="Z17" s="140"/>
      <c r="AA17" s="62">
        <v>56097600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1769319793</v>
      </c>
      <c r="D19" s="155"/>
      <c r="E19" s="59">
        <v>1498437979</v>
      </c>
      <c r="F19" s="60">
        <v>1814369406</v>
      </c>
      <c r="G19" s="60">
        <v>1525531949</v>
      </c>
      <c r="H19" s="60">
        <v>1695120047</v>
      </c>
      <c r="I19" s="60">
        <v>1695120047</v>
      </c>
      <c r="J19" s="60">
        <v>1695120047</v>
      </c>
      <c r="K19" s="60">
        <v>1695120047</v>
      </c>
      <c r="L19" s="60">
        <v>1774858191</v>
      </c>
      <c r="M19" s="60">
        <v>1785300615</v>
      </c>
      <c r="N19" s="60">
        <v>1785300615</v>
      </c>
      <c r="O19" s="60">
        <v>1787788037</v>
      </c>
      <c r="P19" s="60">
        <v>1530760064</v>
      </c>
      <c r="Q19" s="60">
        <v>1526441086</v>
      </c>
      <c r="R19" s="60">
        <v>1526441086</v>
      </c>
      <c r="S19" s="60"/>
      <c r="T19" s="60">
        <v>1810468124</v>
      </c>
      <c r="U19" s="60">
        <v>1811914555</v>
      </c>
      <c r="V19" s="60">
        <v>1811914555</v>
      </c>
      <c r="W19" s="60">
        <v>1811914555</v>
      </c>
      <c r="X19" s="60">
        <v>1814369406</v>
      </c>
      <c r="Y19" s="60">
        <v>-2454851</v>
      </c>
      <c r="Z19" s="140">
        <v>-0.14</v>
      </c>
      <c r="AA19" s="62">
        <v>1814369406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25263</v>
      </c>
      <c r="F22" s="60"/>
      <c r="G22" s="60">
        <v>25263</v>
      </c>
      <c r="H22" s="60"/>
      <c r="I22" s="60"/>
      <c r="J22" s="60"/>
      <c r="K22" s="60"/>
      <c r="L22" s="60"/>
      <c r="M22" s="60"/>
      <c r="N22" s="60"/>
      <c r="O22" s="60"/>
      <c r="P22" s="60">
        <v>25263</v>
      </c>
      <c r="Q22" s="60">
        <v>25263</v>
      </c>
      <c r="R22" s="60">
        <v>25263</v>
      </c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1069102</v>
      </c>
      <c r="D23" s="155"/>
      <c r="E23" s="59">
        <v>1129628</v>
      </c>
      <c r="F23" s="60">
        <v>1069102</v>
      </c>
      <c r="G23" s="159">
        <v>1069102</v>
      </c>
      <c r="H23" s="159">
        <v>1069102</v>
      </c>
      <c r="I23" s="159">
        <v>1069102</v>
      </c>
      <c r="J23" s="60">
        <v>1069102</v>
      </c>
      <c r="K23" s="159">
        <v>1069102</v>
      </c>
      <c r="L23" s="159">
        <v>1069102</v>
      </c>
      <c r="M23" s="60"/>
      <c r="N23" s="159"/>
      <c r="O23" s="159">
        <v>1069102</v>
      </c>
      <c r="P23" s="159">
        <v>1069102</v>
      </c>
      <c r="Q23" s="60">
        <v>1069102</v>
      </c>
      <c r="R23" s="159">
        <v>1069102</v>
      </c>
      <c r="S23" s="159"/>
      <c r="T23" s="60">
        <v>1069102</v>
      </c>
      <c r="U23" s="159">
        <v>1069102</v>
      </c>
      <c r="V23" s="159">
        <v>1069102</v>
      </c>
      <c r="W23" s="159">
        <v>1069102</v>
      </c>
      <c r="X23" s="60">
        <v>1069102</v>
      </c>
      <c r="Y23" s="159"/>
      <c r="Z23" s="141"/>
      <c r="AA23" s="225">
        <v>1069102</v>
      </c>
    </row>
    <row r="24" spans="1:27" ht="13.5">
      <c r="A24" s="250" t="s">
        <v>57</v>
      </c>
      <c r="B24" s="253"/>
      <c r="C24" s="168">
        <f aca="true" t="shared" si="1" ref="C24:Y24">SUM(C15:C23)</f>
        <v>1826486484</v>
      </c>
      <c r="D24" s="168">
        <f>SUM(D15:D23)</f>
        <v>0</v>
      </c>
      <c r="E24" s="76">
        <f t="shared" si="1"/>
        <v>1499592870</v>
      </c>
      <c r="F24" s="77">
        <f t="shared" si="1"/>
        <v>1871536108</v>
      </c>
      <c r="G24" s="77">
        <f t="shared" si="1"/>
        <v>1526626314</v>
      </c>
      <c r="H24" s="77">
        <f t="shared" si="1"/>
        <v>1696189149</v>
      </c>
      <c r="I24" s="77">
        <f t="shared" si="1"/>
        <v>1696189149</v>
      </c>
      <c r="J24" s="77">
        <f t="shared" si="1"/>
        <v>1696189149</v>
      </c>
      <c r="K24" s="77">
        <f t="shared" si="1"/>
        <v>1696189149</v>
      </c>
      <c r="L24" s="77">
        <f t="shared" si="1"/>
        <v>1775927293</v>
      </c>
      <c r="M24" s="77">
        <f t="shared" si="1"/>
        <v>1785300615</v>
      </c>
      <c r="N24" s="77">
        <f t="shared" si="1"/>
        <v>1785300615</v>
      </c>
      <c r="O24" s="77">
        <f t="shared" si="1"/>
        <v>1788857139</v>
      </c>
      <c r="P24" s="77">
        <f t="shared" si="1"/>
        <v>1531854429</v>
      </c>
      <c r="Q24" s="77">
        <f t="shared" si="1"/>
        <v>1527535451</v>
      </c>
      <c r="R24" s="77">
        <f t="shared" si="1"/>
        <v>1527535451</v>
      </c>
      <c r="S24" s="77">
        <f t="shared" si="1"/>
        <v>0</v>
      </c>
      <c r="T24" s="77">
        <f t="shared" si="1"/>
        <v>1811537226</v>
      </c>
      <c r="U24" s="77">
        <f t="shared" si="1"/>
        <v>1869081246</v>
      </c>
      <c r="V24" s="77">
        <f t="shared" si="1"/>
        <v>1869081246</v>
      </c>
      <c r="W24" s="77">
        <f t="shared" si="1"/>
        <v>1869081246</v>
      </c>
      <c r="X24" s="77">
        <f t="shared" si="1"/>
        <v>1871536108</v>
      </c>
      <c r="Y24" s="77">
        <f t="shared" si="1"/>
        <v>-2454862</v>
      </c>
      <c r="Z24" s="212">
        <f>+IF(X24&lt;&gt;0,+(Y24/X24)*100,0)</f>
        <v>-0.13116829483046233</v>
      </c>
      <c r="AA24" s="79">
        <f>SUM(AA15:AA23)</f>
        <v>1871536108</v>
      </c>
    </row>
    <row r="25" spans="1:27" ht="13.5">
      <c r="A25" s="250" t="s">
        <v>159</v>
      </c>
      <c r="B25" s="251"/>
      <c r="C25" s="168">
        <f aca="true" t="shared" si="2" ref="C25:Y25">+C12+C24</f>
        <v>1952500397</v>
      </c>
      <c r="D25" s="168">
        <f>+D12+D24</f>
        <v>0</v>
      </c>
      <c r="E25" s="72">
        <f t="shared" si="2"/>
        <v>1765999706</v>
      </c>
      <c r="F25" s="73">
        <f t="shared" si="2"/>
        <v>2015492360</v>
      </c>
      <c r="G25" s="73">
        <f t="shared" si="2"/>
        <v>1692932660</v>
      </c>
      <c r="H25" s="73">
        <f t="shared" si="2"/>
        <v>1830169827</v>
      </c>
      <c r="I25" s="73">
        <f t="shared" si="2"/>
        <v>1872403818</v>
      </c>
      <c r="J25" s="73">
        <f t="shared" si="2"/>
        <v>1872403818</v>
      </c>
      <c r="K25" s="73">
        <f t="shared" si="2"/>
        <v>1829044876</v>
      </c>
      <c r="L25" s="73">
        <f t="shared" si="2"/>
        <v>1920721924</v>
      </c>
      <c r="M25" s="73">
        <f t="shared" si="2"/>
        <v>1930148832</v>
      </c>
      <c r="N25" s="73">
        <f t="shared" si="2"/>
        <v>1930148832</v>
      </c>
      <c r="O25" s="73">
        <f t="shared" si="2"/>
        <v>1936631340</v>
      </c>
      <c r="P25" s="73">
        <f t="shared" si="2"/>
        <v>1704642486</v>
      </c>
      <c r="Q25" s="73">
        <f t="shared" si="2"/>
        <v>1731396510</v>
      </c>
      <c r="R25" s="73">
        <f t="shared" si="2"/>
        <v>1731396510</v>
      </c>
      <c r="S25" s="73">
        <f t="shared" si="2"/>
        <v>0</v>
      </c>
      <c r="T25" s="73">
        <f t="shared" si="2"/>
        <v>1989690277</v>
      </c>
      <c r="U25" s="73">
        <f t="shared" si="2"/>
        <v>2024685222</v>
      </c>
      <c r="V25" s="73">
        <f t="shared" si="2"/>
        <v>2024685222</v>
      </c>
      <c r="W25" s="73">
        <f t="shared" si="2"/>
        <v>2024685222</v>
      </c>
      <c r="X25" s="73">
        <f t="shared" si="2"/>
        <v>2015492360</v>
      </c>
      <c r="Y25" s="73">
        <f t="shared" si="2"/>
        <v>9192862</v>
      </c>
      <c r="Z25" s="170">
        <f>+IF(X25&lt;&gt;0,+(Y25/X25)*100,0)</f>
        <v>0.45610998991829466</v>
      </c>
      <c r="AA25" s="74">
        <f>+AA12+AA24</f>
        <v>2015492360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6000000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3924981</v>
      </c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1219802</v>
      </c>
      <c r="D30" s="155"/>
      <c r="E30" s="59"/>
      <c r="F30" s="60">
        <v>1219802</v>
      </c>
      <c r="G30" s="60">
        <v>2247971</v>
      </c>
      <c r="H30" s="60">
        <v>1219802</v>
      </c>
      <c r="I30" s="60">
        <v>1219802</v>
      </c>
      <c r="J30" s="60">
        <v>1219802</v>
      </c>
      <c r="K30" s="60">
        <v>1219802</v>
      </c>
      <c r="L30" s="60">
        <v>1219802</v>
      </c>
      <c r="M30" s="60">
        <v>1219802</v>
      </c>
      <c r="N30" s="60">
        <v>1219802</v>
      </c>
      <c r="O30" s="60">
        <v>1219802</v>
      </c>
      <c r="P30" s="60">
        <v>2247971</v>
      </c>
      <c r="Q30" s="60">
        <v>3353341</v>
      </c>
      <c r="R30" s="60">
        <v>3353341</v>
      </c>
      <c r="S30" s="60"/>
      <c r="T30" s="60">
        <v>15891</v>
      </c>
      <c r="U30" s="60">
        <v>15891</v>
      </c>
      <c r="V30" s="60">
        <v>15891</v>
      </c>
      <c r="W30" s="60">
        <v>15891</v>
      </c>
      <c r="X30" s="60">
        <v>1219802</v>
      </c>
      <c r="Y30" s="60">
        <v>-1203911</v>
      </c>
      <c r="Z30" s="140">
        <v>-98.7</v>
      </c>
      <c r="AA30" s="62">
        <v>1219802</v>
      </c>
    </row>
    <row r="31" spans="1:27" ht="13.5">
      <c r="A31" s="249" t="s">
        <v>163</v>
      </c>
      <c r="B31" s="182"/>
      <c r="C31" s="155">
        <v>10688167</v>
      </c>
      <c r="D31" s="155"/>
      <c r="E31" s="59">
        <v>9374414</v>
      </c>
      <c r="F31" s="60">
        <v>10688164</v>
      </c>
      <c r="G31" s="60">
        <v>9459190</v>
      </c>
      <c r="H31" s="60">
        <v>10936812</v>
      </c>
      <c r="I31" s="60">
        <v>11066383</v>
      </c>
      <c r="J31" s="60">
        <v>11066383</v>
      </c>
      <c r="K31" s="60">
        <v>11196342</v>
      </c>
      <c r="L31" s="60">
        <v>11275875</v>
      </c>
      <c r="M31" s="60">
        <v>11346709</v>
      </c>
      <c r="N31" s="60">
        <v>11346709</v>
      </c>
      <c r="O31" s="60">
        <v>11388898</v>
      </c>
      <c r="P31" s="60">
        <v>10091158</v>
      </c>
      <c r="Q31" s="60">
        <v>10218545</v>
      </c>
      <c r="R31" s="60">
        <v>10218545</v>
      </c>
      <c r="S31" s="60"/>
      <c r="T31" s="60">
        <v>11625685</v>
      </c>
      <c r="U31" s="60">
        <v>10688167</v>
      </c>
      <c r="V31" s="60">
        <v>10688167</v>
      </c>
      <c r="W31" s="60">
        <v>10688167</v>
      </c>
      <c r="X31" s="60">
        <v>10688164</v>
      </c>
      <c r="Y31" s="60">
        <v>3</v>
      </c>
      <c r="Z31" s="140"/>
      <c r="AA31" s="62">
        <v>10688164</v>
      </c>
    </row>
    <row r="32" spans="1:27" ht="13.5">
      <c r="A32" s="249" t="s">
        <v>164</v>
      </c>
      <c r="B32" s="182"/>
      <c r="C32" s="155">
        <v>480658367</v>
      </c>
      <c r="D32" s="155"/>
      <c r="E32" s="59">
        <v>164399423</v>
      </c>
      <c r="F32" s="60">
        <v>332216777</v>
      </c>
      <c r="G32" s="60">
        <v>358910343</v>
      </c>
      <c r="H32" s="60">
        <v>367283043</v>
      </c>
      <c r="I32" s="60">
        <v>373079004</v>
      </c>
      <c r="J32" s="60">
        <v>373079004</v>
      </c>
      <c r="K32" s="60">
        <v>262636021</v>
      </c>
      <c r="L32" s="60">
        <v>252341498</v>
      </c>
      <c r="M32" s="60">
        <v>337876567</v>
      </c>
      <c r="N32" s="60">
        <v>337876567</v>
      </c>
      <c r="O32" s="60">
        <v>333811466</v>
      </c>
      <c r="P32" s="60">
        <v>24089474</v>
      </c>
      <c r="Q32" s="60">
        <v>6619231</v>
      </c>
      <c r="R32" s="60">
        <v>6619231</v>
      </c>
      <c r="S32" s="60"/>
      <c r="T32" s="60">
        <v>358694364</v>
      </c>
      <c r="U32" s="60">
        <v>343955913</v>
      </c>
      <c r="V32" s="60">
        <v>343955913</v>
      </c>
      <c r="W32" s="60">
        <v>343955913</v>
      </c>
      <c r="X32" s="60">
        <v>332216777</v>
      </c>
      <c r="Y32" s="60">
        <v>11739136</v>
      </c>
      <c r="Z32" s="140">
        <v>3.53</v>
      </c>
      <c r="AA32" s="62">
        <v>332216777</v>
      </c>
    </row>
    <row r="33" spans="1:27" ht="13.5">
      <c r="A33" s="249" t="s">
        <v>165</v>
      </c>
      <c r="B33" s="182"/>
      <c r="C33" s="155">
        <v>558061</v>
      </c>
      <c r="D33" s="155"/>
      <c r="E33" s="59"/>
      <c r="F33" s="60">
        <v>558061</v>
      </c>
      <c r="G33" s="60">
        <v>5021000</v>
      </c>
      <c r="H33" s="60"/>
      <c r="I33" s="60">
        <v>678113</v>
      </c>
      <c r="J33" s="60">
        <v>678113</v>
      </c>
      <c r="K33" s="60">
        <v>678113</v>
      </c>
      <c r="L33" s="60">
        <v>558061</v>
      </c>
      <c r="M33" s="60">
        <v>558061</v>
      </c>
      <c r="N33" s="60">
        <v>558061</v>
      </c>
      <c r="O33" s="60">
        <v>558061</v>
      </c>
      <c r="P33" s="60">
        <v>5021000</v>
      </c>
      <c r="Q33" s="60">
        <v>5021000</v>
      </c>
      <c r="R33" s="60">
        <v>5021000</v>
      </c>
      <c r="S33" s="60"/>
      <c r="T33" s="60">
        <v>558061</v>
      </c>
      <c r="U33" s="60">
        <v>558061</v>
      </c>
      <c r="V33" s="60">
        <v>558061</v>
      </c>
      <c r="W33" s="60">
        <v>558061</v>
      </c>
      <c r="X33" s="60">
        <v>558061</v>
      </c>
      <c r="Y33" s="60"/>
      <c r="Z33" s="140"/>
      <c r="AA33" s="62">
        <v>558061</v>
      </c>
    </row>
    <row r="34" spans="1:27" ht="13.5">
      <c r="A34" s="250" t="s">
        <v>58</v>
      </c>
      <c r="B34" s="251"/>
      <c r="C34" s="168">
        <f aca="true" t="shared" si="3" ref="C34:Y34">SUM(C29:C33)</f>
        <v>493124397</v>
      </c>
      <c r="D34" s="168">
        <f>SUM(D29:D33)</f>
        <v>0</v>
      </c>
      <c r="E34" s="72">
        <f t="shared" si="3"/>
        <v>179773837</v>
      </c>
      <c r="F34" s="73">
        <f t="shared" si="3"/>
        <v>344682804</v>
      </c>
      <c r="G34" s="73">
        <f t="shared" si="3"/>
        <v>375638504</v>
      </c>
      <c r="H34" s="73">
        <f t="shared" si="3"/>
        <v>379439657</v>
      </c>
      <c r="I34" s="73">
        <f t="shared" si="3"/>
        <v>386043302</v>
      </c>
      <c r="J34" s="73">
        <f t="shared" si="3"/>
        <v>386043302</v>
      </c>
      <c r="K34" s="73">
        <f t="shared" si="3"/>
        <v>275730278</v>
      </c>
      <c r="L34" s="73">
        <f t="shared" si="3"/>
        <v>265395236</v>
      </c>
      <c r="M34" s="73">
        <f t="shared" si="3"/>
        <v>351001139</v>
      </c>
      <c r="N34" s="73">
        <f t="shared" si="3"/>
        <v>351001139</v>
      </c>
      <c r="O34" s="73">
        <f t="shared" si="3"/>
        <v>346978227</v>
      </c>
      <c r="P34" s="73">
        <f t="shared" si="3"/>
        <v>41449603</v>
      </c>
      <c r="Q34" s="73">
        <f t="shared" si="3"/>
        <v>25212117</v>
      </c>
      <c r="R34" s="73">
        <f t="shared" si="3"/>
        <v>25212117</v>
      </c>
      <c r="S34" s="73">
        <f t="shared" si="3"/>
        <v>0</v>
      </c>
      <c r="T34" s="73">
        <f t="shared" si="3"/>
        <v>374818982</v>
      </c>
      <c r="U34" s="73">
        <f t="shared" si="3"/>
        <v>355218032</v>
      </c>
      <c r="V34" s="73">
        <f t="shared" si="3"/>
        <v>355218032</v>
      </c>
      <c r="W34" s="73">
        <f t="shared" si="3"/>
        <v>355218032</v>
      </c>
      <c r="X34" s="73">
        <f t="shared" si="3"/>
        <v>344682804</v>
      </c>
      <c r="Y34" s="73">
        <f t="shared" si="3"/>
        <v>10535228</v>
      </c>
      <c r="Z34" s="170">
        <f>+IF(X34&lt;&gt;0,+(Y34/X34)*100,0)</f>
        <v>3.0564994475326364</v>
      </c>
      <c r="AA34" s="74">
        <f>SUM(AA29:AA33)</f>
        <v>344682804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38313261</v>
      </c>
      <c r="D37" s="155"/>
      <c r="E37" s="59"/>
      <c r="F37" s="60">
        <v>569000</v>
      </c>
      <c r="G37" s="60">
        <v>1659762</v>
      </c>
      <c r="H37" s="60">
        <v>38065777</v>
      </c>
      <c r="I37" s="60">
        <v>37946167</v>
      </c>
      <c r="J37" s="60">
        <v>37946167</v>
      </c>
      <c r="K37" s="60">
        <v>37825299</v>
      </c>
      <c r="L37" s="60">
        <v>37825299</v>
      </c>
      <c r="M37" s="60">
        <v>37581044</v>
      </c>
      <c r="N37" s="60">
        <v>37581044</v>
      </c>
      <c r="O37" s="60">
        <v>37457967</v>
      </c>
      <c r="P37" s="60">
        <v>808522</v>
      </c>
      <c r="Q37" s="60">
        <v>682971</v>
      </c>
      <c r="R37" s="60">
        <v>682971</v>
      </c>
      <c r="S37" s="60"/>
      <c r="T37" s="60">
        <v>71111012</v>
      </c>
      <c r="U37" s="60">
        <v>624193</v>
      </c>
      <c r="V37" s="60">
        <v>624193</v>
      </c>
      <c r="W37" s="60">
        <v>624193</v>
      </c>
      <c r="X37" s="60">
        <v>569000</v>
      </c>
      <c r="Y37" s="60">
        <v>55193</v>
      </c>
      <c r="Z37" s="140">
        <v>9.7</v>
      </c>
      <c r="AA37" s="62">
        <v>569000</v>
      </c>
    </row>
    <row r="38" spans="1:27" ht="13.5">
      <c r="A38" s="249" t="s">
        <v>165</v>
      </c>
      <c r="B38" s="182"/>
      <c r="C38" s="155">
        <v>32797751</v>
      </c>
      <c r="D38" s="155"/>
      <c r="E38" s="59">
        <v>73393991</v>
      </c>
      <c r="F38" s="60">
        <v>71099776</v>
      </c>
      <c r="G38" s="60">
        <v>68372991</v>
      </c>
      <c r="H38" s="60">
        <v>30705139</v>
      </c>
      <c r="I38" s="60">
        <v>30705139</v>
      </c>
      <c r="J38" s="60">
        <v>30705139</v>
      </c>
      <c r="K38" s="60">
        <v>30705139</v>
      </c>
      <c r="L38" s="60">
        <v>32797751</v>
      </c>
      <c r="M38" s="60">
        <v>32797751</v>
      </c>
      <c r="N38" s="60">
        <v>32797751</v>
      </c>
      <c r="O38" s="60">
        <v>32797751</v>
      </c>
      <c r="P38" s="60">
        <v>68372991</v>
      </c>
      <c r="Q38" s="60">
        <v>68372991</v>
      </c>
      <c r="R38" s="60">
        <v>68372991</v>
      </c>
      <c r="S38" s="60"/>
      <c r="T38" s="60"/>
      <c r="U38" s="60">
        <v>71099776</v>
      </c>
      <c r="V38" s="60">
        <v>71099776</v>
      </c>
      <c r="W38" s="60">
        <v>71099776</v>
      </c>
      <c r="X38" s="60">
        <v>71099776</v>
      </c>
      <c r="Y38" s="60"/>
      <c r="Z38" s="140"/>
      <c r="AA38" s="62">
        <v>71099776</v>
      </c>
    </row>
    <row r="39" spans="1:27" ht="13.5">
      <c r="A39" s="250" t="s">
        <v>59</v>
      </c>
      <c r="B39" s="253"/>
      <c r="C39" s="168">
        <f aca="true" t="shared" si="4" ref="C39:Y39">SUM(C37:C38)</f>
        <v>71111012</v>
      </c>
      <c r="D39" s="168">
        <f>SUM(D37:D38)</f>
        <v>0</v>
      </c>
      <c r="E39" s="76">
        <f t="shared" si="4"/>
        <v>73393991</v>
      </c>
      <c r="F39" s="77">
        <f t="shared" si="4"/>
        <v>71668776</v>
      </c>
      <c r="G39" s="77">
        <f t="shared" si="4"/>
        <v>70032753</v>
      </c>
      <c r="H39" s="77">
        <f t="shared" si="4"/>
        <v>68770916</v>
      </c>
      <c r="I39" s="77">
        <f t="shared" si="4"/>
        <v>68651306</v>
      </c>
      <c r="J39" s="77">
        <f t="shared" si="4"/>
        <v>68651306</v>
      </c>
      <c r="K39" s="77">
        <f t="shared" si="4"/>
        <v>68530438</v>
      </c>
      <c r="L39" s="77">
        <f t="shared" si="4"/>
        <v>70623050</v>
      </c>
      <c r="M39" s="77">
        <f t="shared" si="4"/>
        <v>70378795</v>
      </c>
      <c r="N39" s="77">
        <f t="shared" si="4"/>
        <v>70378795</v>
      </c>
      <c r="O39" s="77">
        <f t="shared" si="4"/>
        <v>70255718</v>
      </c>
      <c r="P39" s="77">
        <f t="shared" si="4"/>
        <v>69181513</v>
      </c>
      <c r="Q39" s="77">
        <f t="shared" si="4"/>
        <v>69055962</v>
      </c>
      <c r="R39" s="77">
        <f t="shared" si="4"/>
        <v>69055962</v>
      </c>
      <c r="S39" s="77">
        <f t="shared" si="4"/>
        <v>0</v>
      </c>
      <c r="T39" s="77">
        <f t="shared" si="4"/>
        <v>71111012</v>
      </c>
      <c r="U39" s="77">
        <f t="shared" si="4"/>
        <v>71723969</v>
      </c>
      <c r="V39" s="77">
        <f t="shared" si="4"/>
        <v>71723969</v>
      </c>
      <c r="W39" s="77">
        <f t="shared" si="4"/>
        <v>71723969</v>
      </c>
      <c r="X39" s="77">
        <f t="shared" si="4"/>
        <v>71668776</v>
      </c>
      <c r="Y39" s="77">
        <f t="shared" si="4"/>
        <v>55193</v>
      </c>
      <c r="Z39" s="212">
        <f>+IF(X39&lt;&gt;0,+(Y39/X39)*100,0)</f>
        <v>0.07701122173483191</v>
      </c>
      <c r="AA39" s="79">
        <f>SUM(AA37:AA38)</f>
        <v>71668776</v>
      </c>
    </row>
    <row r="40" spans="1:27" ht="13.5">
      <c r="A40" s="250" t="s">
        <v>167</v>
      </c>
      <c r="B40" s="251"/>
      <c r="C40" s="168">
        <f aca="true" t="shared" si="5" ref="C40:Y40">+C34+C39</f>
        <v>564235409</v>
      </c>
      <c r="D40" s="168">
        <f>+D34+D39</f>
        <v>0</v>
      </c>
      <c r="E40" s="72">
        <f t="shared" si="5"/>
        <v>253167828</v>
      </c>
      <c r="F40" s="73">
        <f t="shared" si="5"/>
        <v>416351580</v>
      </c>
      <c r="G40" s="73">
        <f t="shared" si="5"/>
        <v>445671257</v>
      </c>
      <c r="H40" s="73">
        <f t="shared" si="5"/>
        <v>448210573</v>
      </c>
      <c r="I40" s="73">
        <f t="shared" si="5"/>
        <v>454694608</v>
      </c>
      <c r="J40" s="73">
        <f t="shared" si="5"/>
        <v>454694608</v>
      </c>
      <c r="K40" s="73">
        <f t="shared" si="5"/>
        <v>344260716</v>
      </c>
      <c r="L40" s="73">
        <f t="shared" si="5"/>
        <v>336018286</v>
      </c>
      <c r="M40" s="73">
        <f t="shared" si="5"/>
        <v>421379934</v>
      </c>
      <c r="N40" s="73">
        <f t="shared" si="5"/>
        <v>421379934</v>
      </c>
      <c r="O40" s="73">
        <f t="shared" si="5"/>
        <v>417233945</v>
      </c>
      <c r="P40" s="73">
        <f t="shared" si="5"/>
        <v>110631116</v>
      </c>
      <c r="Q40" s="73">
        <f t="shared" si="5"/>
        <v>94268079</v>
      </c>
      <c r="R40" s="73">
        <f t="shared" si="5"/>
        <v>94268079</v>
      </c>
      <c r="S40" s="73">
        <f t="shared" si="5"/>
        <v>0</v>
      </c>
      <c r="T40" s="73">
        <f t="shared" si="5"/>
        <v>445929994</v>
      </c>
      <c r="U40" s="73">
        <f t="shared" si="5"/>
        <v>426942001</v>
      </c>
      <c r="V40" s="73">
        <f t="shared" si="5"/>
        <v>426942001</v>
      </c>
      <c r="W40" s="73">
        <f t="shared" si="5"/>
        <v>426942001</v>
      </c>
      <c r="X40" s="73">
        <f t="shared" si="5"/>
        <v>416351580</v>
      </c>
      <c r="Y40" s="73">
        <f t="shared" si="5"/>
        <v>10590421</v>
      </c>
      <c r="Z40" s="170">
        <f>+IF(X40&lt;&gt;0,+(Y40/X40)*100,0)</f>
        <v>2.5436245492331264</v>
      </c>
      <c r="AA40" s="74">
        <f>+AA34+AA39</f>
        <v>416351580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1388264988</v>
      </c>
      <c r="D42" s="257">
        <f>+D25-D40</f>
        <v>0</v>
      </c>
      <c r="E42" s="258">
        <f t="shared" si="6"/>
        <v>1512831878</v>
      </c>
      <c r="F42" s="259">
        <f t="shared" si="6"/>
        <v>1599140780</v>
      </c>
      <c r="G42" s="259">
        <f t="shared" si="6"/>
        <v>1247261403</v>
      </c>
      <c r="H42" s="259">
        <f t="shared" si="6"/>
        <v>1381959254</v>
      </c>
      <c r="I42" s="259">
        <f t="shared" si="6"/>
        <v>1417709210</v>
      </c>
      <c r="J42" s="259">
        <f t="shared" si="6"/>
        <v>1417709210</v>
      </c>
      <c r="K42" s="259">
        <f t="shared" si="6"/>
        <v>1484784160</v>
      </c>
      <c r="L42" s="259">
        <f t="shared" si="6"/>
        <v>1584703638</v>
      </c>
      <c r="M42" s="259">
        <f t="shared" si="6"/>
        <v>1508768898</v>
      </c>
      <c r="N42" s="259">
        <f t="shared" si="6"/>
        <v>1508768898</v>
      </c>
      <c r="O42" s="259">
        <f t="shared" si="6"/>
        <v>1519397395</v>
      </c>
      <c r="P42" s="259">
        <f t="shared" si="6"/>
        <v>1594011370</v>
      </c>
      <c r="Q42" s="259">
        <f t="shared" si="6"/>
        <v>1637128431</v>
      </c>
      <c r="R42" s="259">
        <f t="shared" si="6"/>
        <v>1637128431</v>
      </c>
      <c r="S42" s="259">
        <f t="shared" si="6"/>
        <v>0</v>
      </c>
      <c r="T42" s="259">
        <f t="shared" si="6"/>
        <v>1543760283</v>
      </c>
      <c r="U42" s="259">
        <f t="shared" si="6"/>
        <v>1597743221</v>
      </c>
      <c r="V42" s="259">
        <f t="shared" si="6"/>
        <v>1597743221</v>
      </c>
      <c r="W42" s="259">
        <f t="shared" si="6"/>
        <v>1597743221</v>
      </c>
      <c r="X42" s="259">
        <f t="shared" si="6"/>
        <v>1599140780</v>
      </c>
      <c r="Y42" s="259">
        <f t="shared" si="6"/>
        <v>-1397559</v>
      </c>
      <c r="Z42" s="260">
        <f>+IF(X42&lt;&gt;0,+(Y42/X42)*100,0)</f>
        <v>-0.08739436936878064</v>
      </c>
      <c r="AA42" s="261">
        <f>+AA25-AA40</f>
        <v>1599140780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1388264988</v>
      </c>
      <c r="D45" s="155"/>
      <c r="E45" s="59">
        <v>1512831878</v>
      </c>
      <c r="F45" s="60">
        <v>1599140780</v>
      </c>
      <c r="G45" s="60"/>
      <c r="H45" s="60">
        <v>1381959254</v>
      </c>
      <c r="I45" s="60">
        <v>1417709210</v>
      </c>
      <c r="J45" s="60">
        <v>1417709210</v>
      </c>
      <c r="K45" s="60">
        <v>1484784160</v>
      </c>
      <c r="L45" s="60">
        <v>1584703638</v>
      </c>
      <c r="M45" s="60">
        <v>1508768898</v>
      </c>
      <c r="N45" s="60">
        <v>1508768898</v>
      </c>
      <c r="O45" s="60">
        <v>1519397395</v>
      </c>
      <c r="P45" s="60">
        <v>1594011370</v>
      </c>
      <c r="Q45" s="60">
        <v>1637128431</v>
      </c>
      <c r="R45" s="60">
        <v>1637128431</v>
      </c>
      <c r="S45" s="60"/>
      <c r="T45" s="60">
        <v>1543760283</v>
      </c>
      <c r="U45" s="60">
        <v>1597743221</v>
      </c>
      <c r="V45" s="60">
        <v>1597743221</v>
      </c>
      <c r="W45" s="60">
        <v>1597743221</v>
      </c>
      <c r="X45" s="60">
        <v>1599140780</v>
      </c>
      <c r="Y45" s="60">
        <v>-1397559</v>
      </c>
      <c r="Z45" s="139">
        <v>-0.09</v>
      </c>
      <c r="AA45" s="62">
        <v>1599140780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>
        <v>1247261403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1388264988</v>
      </c>
      <c r="D48" s="217">
        <f>SUM(D45:D47)</f>
        <v>0</v>
      </c>
      <c r="E48" s="264">
        <f t="shared" si="7"/>
        <v>1512831878</v>
      </c>
      <c r="F48" s="219">
        <f t="shared" si="7"/>
        <v>1599140780</v>
      </c>
      <c r="G48" s="219">
        <f t="shared" si="7"/>
        <v>1247261403</v>
      </c>
      <c r="H48" s="219">
        <f t="shared" si="7"/>
        <v>1381959254</v>
      </c>
      <c r="I48" s="219">
        <f t="shared" si="7"/>
        <v>1417709210</v>
      </c>
      <c r="J48" s="219">
        <f t="shared" si="7"/>
        <v>1417709210</v>
      </c>
      <c r="K48" s="219">
        <f t="shared" si="7"/>
        <v>1484784160</v>
      </c>
      <c r="L48" s="219">
        <f t="shared" si="7"/>
        <v>1584703638</v>
      </c>
      <c r="M48" s="219">
        <f t="shared" si="7"/>
        <v>1508768898</v>
      </c>
      <c r="N48" s="219">
        <f t="shared" si="7"/>
        <v>1508768898</v>
      </c>
      <c r="O48" s="219">
        <f t="shared" si="7"/>
        <v>1519397395</v>
      </c>
      <c r="P48" s="219">
        <f t="shared" si="7"/>
        <v>1594011370</v>
      </c>
      <c r="Q48" s="219">
        <f t="shared" si="7"/>
        <v>1637128431</v>
      </c>
      <c r="R48" s="219">
        <f t="shared" si="7"/>
        <v>1637128431</v>
      </c>
      <c r="S48" s="219">
        <f t="shared" si="7"/>
        <v>0</v>
      </c>
      <c r="T48" s="219">
        <f t="shared" si="7"/>
        <v>1543760283</v>
      </c>
      <c r="U48" s="219">
        <f t="shared" si="7"/>
        <v>1597743221</v>
      </c>
      <c r="V48" s="219">
        <f t="shared" si="7"/>
        <v>1597743221</v>
      </c>
      <c r="W48" s="219">
        <f t="shared" si="7"/>
        <v>1597743221</v>
      </c>
      <c r="X48" s="219">
        <f t="shared" si="7"/>
        <v>1599140780</v>
      </c>
      <c r="Y48" s="219">
        <f t="shared" si="7"/>
        <v>-1397559</v>
      </c>
      <c r="Z48" s="265">
        <f>+IF(X48&lt;&gt;0,+(Y48/X48)*100,0)</f>
        <v>-0.08739436936878064</v>
      </c>
      <c r="AA48" s="232">
        <f>SUM(AA45:AA47)</f>
        <v>1599140780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63830597</v>
      </c>
      <c r="D6" s="155"/>
      <c r="E6" s="59">
        <v>54393396</v>
      </c>
      <c r="F6" s="60">
        <v>71975477</v>
      </c>
      <c r="G6" s="60">
        <v>4589218</v>
      </c>
      <c r="H6" s="60">
        <v>6384105</v>
      </c>
      <c r="I6" s="60">
        <v>5142059</v>
      </c>
      <c r="J6" s="60">
        <v>16115382</v>
      </c>
      <c r="K6" s="60">
        <v>8130258</v>
      </c>
      <c r="L6" s="60">
        <v>5670846</v>
      </c>
      <c r="M6" s="60">
        <v>6169610</v>
      </c>
      <c r="N6" s="60">
        <v>19970714</v>
      </c>
      <c r="O6" s="60">
        <v>4645660</v>
      </c>
      <c r="P6" s="60">
        <v>5003202</v>
      </c>
      <c r="Q6" s="60">
        <v>5149322</v>
      </c>
      <c r="R6" s="60">
        <v>14798184</v>
      </c>
      <c r="S6" s="60">
        <v>6861607</v>
      </c>
      <c r="T6" s="60">
        <v>4964946</v>
      </c>
      <c r="U6" s="60">
        <v>5583099</v>
      </c>
      <c r="V6" s="60">
        <v>17409652</v>
      </c>
      <c r="W6" s="60">
        <v>68293932</v>
      </c>
      <c r="X6" s="60">
        <v>71975477</v>
      </c>
      <c r="Y6" s="60">
        <v>-3681545</v>
      </c>
      <c r="Z6" s="140">
        <v>-5.11</v>
      </c>
      <c r="AA6" s="62">
        <v>71975477</v>
      </c>
    </row>
    <row r="7" spans="1:27" ht="13.5">
      <c r="A7" s="249" t="s">
        <v>32</v>
      </c>
      <c r="B7" s="182"/>
      <c r="C7" s="155">
        <v>232503532</v>
      </c>
      <c r="D7" s="155"/>
      <c r="E7" s="59">
        <v>237854104</v>
      </c>
      <c r="F7" s="60">
        <v>265317777</v>
      </c>
      <c r="G7" s="60">
        <v>18138623</v>
      </c>
      <c r="H7" s="60">
        <v>26663408</v>
      </c>
      <c r="I7" s="60">
        <v>19388360</v>
      </c>
      <c r="J7" s="60">
        <v>64190391</v>
      </c>
      <c r="K7" s="60">
        <v>29965303</v>
      </c>
      <c r="L7" s="60">
        <v>19312272</v>
      </c>
      <c r="M7" s="60">
        <v>21290558</v>
      </c>
      <c r="N7" s="60">
        <v>70568133</v>
      </c>
      <c r="O7" s="60">
        <v>15875492</v>
      </c>
      <c r="P7" s="60">
        <v>23218510</v>
      </c>
      <c r="Q7" s="60">
        <v>21298446</v>
      </c>
      <c r="R7" s="60">
        <v>60392448</v>
      </c>
      <c r="S7" s="60">
        <v>23055476</v>
      </c>
      <c r="T7" s="60">
        <v>20041549</v>
      </c>
      <c r="U7" s="60">
        <v>19361747</v>
      </c>
      <c r="V7" s="60">
        <v>62458772</v>
      </c>
      <c r="W7" s="60">
        <v>257609744</v>
      </c>
      <c r="X7" s="60">
        <v>265317777</v>
      </c>
      <c r="Y7" s="60">
        <v>-7708033</v>
      </c>
      <c r="Z7" s="140">
        <v>-2.91</v>
      </c>
      <c r="AA7" s="62">
        <v>265317777</v>
      </c>
    </row>
    <row r="8" spans="1:27" ht="13.5">
      <c r="A8" s="249" t="s">
        <v>178</v>
      </c>
      <c r="B8" s="182"/>
      <c r="C8" s="155"/>
      <c r="D8" s="155"/>
      <c r="E8" s="59">
        <v>30484962</v>
      </c>
      <c r="F8" s="60">
        <v>26509407</v>
      </c>
      <c r="G8" s="60">
        <v>282083</v>
      </c>
      <c r="H8" s="60">
        <v>230815</v>
      </c>
      <c r="I8" s="60">
        <v>2788821</v>
      </c>
      <c r="J8" s="60">
        <v>3301719</v>
      </c>
      <c r="K8" s="60">
        <v>1159758</v>
      </c>
      <c r="L8" s="60">
        <v>2611964</v>
      </c>
      <c r="M8" s="60">
        <v>1177290</v>
      </c>
      <c r="N8" s="60">
        <v>4949012</v>
      </c>
      <c r="O8" s="60">
        <v>1224411</v>
      </c>
      <c r="P8" s="60">
        <v>502643</v>
      </c>
      <c r="Q8" s="60">
        <v>1462697</v>
      </c>
      <c r="R8" s="60">
        <v>3189751</v>
      </c>
      <c r="S8" s="60">
        <v>1079907</v>
      </c>
      <c r="T8" s="60">
        <v>2930255</v>
      </c>
      <c r="U8" s="60">
        <v>1449839</v>
      </c>
      <c r="V8" s="60">
        <v>5460001</v>
      </c>
      <c r="W8" s="60">
        <v>16900483</v>
      </c>
      <c r="X8" s="60">
        <v>26509407</v>
      </c>
      <c r="Y8" s="60">
        <v>-9608924</v>
      </c>
      <c r="Z8" s="140">
        <v>-36.25</v>
      </c>
      <c r="AA8" s="62">
        <v>26509407</v>
      </c>
    </row>
    <row r="9" spans="1:27" ht="13.5">
      <c r="A9" s="249" t="s">
        <v>179</v>
      </c>
      <c r="B9" s="182"/>
      <c r="C9" s="155">
        <v>152958149</v>
      </c>
      <c r="D9" s="155"/>
      <c r="E9" s="59">
        <v>121232850</v>
      </c>
      <c r="F9" s="60">
        <v>152356850</v>
      </c>
      <c r="G9" s="60">
        <v>50372000</v>
      </c>
      <c r="H9" s="60">
        <v>541297</v>
      </c>
      <c r="I9" s="60">
        <v>9170681</v>
      </c>
      <c r="J9" s="60">
        <v>60083978</v>
      </c>
      <c r="K9" s="60"/>
      <c r="L9" s="60">
        <v>125</v>
      </c>
      <c r="M9" s="60">
        <v>35278848</v>
      </c>
      <c r="N9" s="60">
        <v>35278973</v>
      </c>
      <c r="O9" s="60"/>
      <c r="P9" s="60"/>
      <c r="Q9" s="60">
        <v>31124000</v>
      </c>
      <c r="R9" s="60">
        <v>31124000</v>
      </c>
      <c r="S9" s="60">
        <v>415663</v>
      </c>
      <c r="T9" s="60"/>
      <c r="U9" s="60"/>
      <c r="V9" s="60">
        <v>415663</v>
      </c>
      <c r="W9" s="60">
        <v>126902614</v>
      </c>
      <c r="X9" s="60">
        <v>152356850</v>
      </c>
      <c r="Y9" s="60">
        <v>-25454236</v>
      </c>
      <c r="Z9" s="140">
        <v>-16.71</v>
      </c>
      <c r="AA9" s="62">
        <v>152356850</v>
      </c>
    </row>
    <row r="10" spans="1:27" ht="13.5">
      <c r="A10" s="249" t="s">
        <v>180</v>
      </c>
      <c r="B10" s="182"/>
      <c r="C10" s="155"/>
      <c r="D10" s="155"/>
      <c r="E10" s="59">
        <v>61066150</v>
      </c>
      <c r="F10" s="60">
        <v>61066150</v>
      </c>
      <c r="G10" s="60"/>
      <c r="H10" s="60"/>
      <c r="I10" s="60"/>
      <c r="J10" s="60"/>
      <c r="K10" s="60"/>
      <c r="L10" s="60"/>
      <c r="M10" s="60">
        <v>38738000</v>
      </c>
      <c r="N10" s="60">
        <v>38738000</v>
      </c>
      <c r="O10" s="60"/>
      <c r="P10" s="60">
        <v>4849000</v>
      </c>
      <c r="Q10" s="60">
        <v>4060600</v>
      </c>
      <c r="R10" s="60">
        <v>8909600</v>
      </c>
      <c r="S10" s="60"/>
      <c r="T10" s="60"/>
      <c r="U10" s="60"/>
      <c r="V10" s="60"/>
      <c r="W10" s="60">
        <v>47647600</v>
      </c>
      <c r="X10" s="60">
        <v>61066150</v>
      </c>
      <c r="Y10" s="60">
        <v>-13418550</v>
      </c>
      <c r="Z10" s="140">
        <v>-21.97</v>
      </c>
      <c r="AA10" s="62">
        <v>61066150</v>
      </c>
    </row>
    <row r="11" spans="1:27" ht="13.5">
      <c r="A11" s="249" t="s">
        <v>181</v>
      </c>
      <c r="B11" s="182"/>
      <c r="C11" s="155">
        <v>21320790</v>
      </c>
      <c r="D11" s="155"/>
      <c r="E11" s="59">
        <v>6592104</v>
      </c>
      <c r="F11" s="60">
        <v>1992886</v>
      </c>
      <c r="G11" s="60">
        <v>1779709</v>
      </c>
      <c r="H11" s="60">
        <v>1804808</v>
      </c>
      <c r="I11" s="60">
        <v>11780348</v>
      </c>
      <c r="J11" s="60">
        <v>15364865</v>
      </c>
      <c r="K11" s="60">
        <v>1968760</v>
      </c>
      <c r="L11" s="60">
        <v>-8134882</v>
      </c>
      <c r="M11" s="60">
        <v>1958554</v>
      </c>
      <c r="N11" s="60">
        <v>-4207568</v>
      </c>
      <c r="O11" s="60">
        <v>1366290</v>
      </c>
      <c r="P11" s="60">
        <v>13709</v>
      </c>
      <c r="Q11" s="60">
        <v>97972</v>
      </c>
      <c r="R11" s="60">
        <v>1477971</v>
      </c>
      <c r="S11" s="60">
        <v>1754134</v>
      </c>
      <c r="T11" s="60">
        <v>101453</v>
      </c>
      <c r="U11" s="60">
        <v>435817</v>
      </c>
      <c r="V11" s="60">
        <v>2291404</v>
      </c>
      <c r="W11" s="60">
        <v>14926672</v>
      </c>
      <c r="X11" s="60">
        <v>1992886</v>
      </c>
      <c r="Y11" s="60">
        <v>12933786</v>
      </c>
      <c r="Z11" s="140">
        <v>649</v>
      </c>
      <c r="AA11" s="62">
        <v>1992886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>
        <v>68</v>
      </c>
      <c r="J12" s="60">
        <v>68</v>
      </c>
      <c r="K12" s="60">
        <v>1496293</v>
      </c>
      <c r="L12" s="60"/>
      <c r="M12" s="60"/>
      <c r="N12" s="60">
        <v>1496293</v>
      </c>
      <c r="O12" s="60"/>
      <c r="P12" s="60"/>
      <c r="Q12" s="60"/>
      <c r="R12" s="60"/>
      <c r="S12" s="60"/>
      <c r="T12" s="60"/>
      <c r="U12" s="60"/>
      <c r="V12" s="60"/>
      <c r="W12" s="60">
        <v>1496361</v>
      </c>
      <c r="X12" s="60"/>
      <c r="Y12" s="60">
        <v>1496361</v>
      </c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-401329715</v>
      </c>
      <c r="D14" s="155"/>
      <c r="E14" s="59">
        <v>-496463039</v>
      </c>
      <c r="F14" s="60">
        <v>-559719479</v>
      </c>
      <c r="G14" s="60">
        <v>-40267843</v>
      </c>
      <c r="H14" s="60">
        <v>-26929837</v>
      </c>
      <c r="I14" s="60">
        <v>-64843828</v>
      </c>
      <c r="J14" s="60">
        <v>-132041508</v>
      </c>
      <c r="K14" s="60">
        <v>-35933679</v>
      </c>
      <c r="L14" s="60">
        <v>-30165641</v>
      </c>
      <c r="M14" s="60">
        <v>-30948383</v>
      </c>
      <c r="N14" s="60">
        <v>-97047703</v>
      </c>
      <c r="O14" s="60">
        <v>-58458123</v>
      </c>
      <c r="P14" s="60">
        <v>-35405832</v>
      </c>
      <c r="Q14" s="60">
        <v>-35157293</v>
      </c>
      <c r="R14" s="60">
        <v>-129021248</v>
      </c>
      <c r="S14" s="60">
        <v>-25010018</v>
      </c>
      <c r="T14" s="60">
        <v>-48111510</v>
      </c>
      <c r="U14" s="60">
        <v>-26697055</v>
      </c>
      <c r="V14" s="60">
        <v>-99818583</v>
      </c>
      <c r="W14" s="60">
        <v>-457929042</v>
      </c>
      <c r="X14" s="60">
        <v>-559719479</v>
      </c>
      <c r="Y14" s="60">
        <v>101790437</v>
      </c>
      <c r="Z14" s="140">
        <v>-18.19</v>
      </c>
      <c r="AA14" s="62">
        <v>-559719479</v>
      </c>
    </row>
    <row r="15" spans="1:27" ht="13.5">
      <c r="A15" s="249" t="s">
        <v>40</v>
      </c>
      <c r="B15" s="182"/>
      <c r="C15" s="155">
        <v>-17226387</v>
      </c>
      <c r="D15" s="155"/>
      <c r="E15" s="59">
        <v>-10597005</v>
      </c>
      <c r="F15" s="60">
        <v>-135000</v>
      </c>
      <c r="G15" s="60"/>
      <c r="H15" s="60">
        <v>-603065</v>
      </c>
      <c r="I15" s="60">
        <v>-568111</v>
      </c>
      <c r="J15" s="60">
        <v>-1171176</v>
      </c>
      <c r="K15" s="60">
        <v>-229569</v>
      </c>
      <c r="L15" s="60">
        <v>-430634</v>
      </c>
      <c r="M15" s="60">
        <v>-3144105</v>
      </c>
      <c r="N15" s="60">
        <v>-3804308</v>
      </c>
      <c r="O15" s="60">
        <v>-128047</v>
      </c>
      <c r="P15" s="60">
        <v>-123155</v>
      </c>
      <c r="Q15" s="60">
        <v>-6435</v>
      </c>
      <c r="R15" s="60">
        <v>-257637</v>
      </c>
      <c r="S15" s="60">
        <v>-131542</v>
      </c>
      <c r="T15" s="60">
        <v>-5489</v>
      </c>
      <c r="U15" s="60"/>
      <c r="V15" s="60">
        <v>-137031</v>
      </c>
      <c r="W15" s="60">
        <v>-5370152</v>
      </c>
      <c r="X15" s="60">
        <v>-135000</v>
      </c>
      <c r="Y15" s="60">
        <v>-5235152</v>
      </c>
      <c r="Z15" s="140">
        <v>3877.89</v>
      </c>
      <c r="AA15" s="62">
        <v>-135000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52056966</v>
      </c>
      <c r="D17" s="168">
        <f t="shared" si="0"/>
        <v>0</v>
      </c>
      <c r="E17" s="72">
        <f t="shared" si="0"/>
        <v>4563522</v>
      </c>
      <c r="F17" s="73">
        <f t="shared" si="0"/>
        <v>19364068</v>
      </c>
      <c r="G17" s="73">
        <f t="shared" si="0"/>
        <v>34893790</v>
      </c>
      <c r="H17" s="73">
        <f t="shared" si="0"/>
        <v>8091531</v>
      </c>
      <c r="I17" s="73">
        <f t="shared" si="0"/>
        <v>-17141602</v>
      </c>
      <c r="J17" s="73">
        <f t="shared" si="0"/>
        <v>25843719</v>
      </c>
      <c r="K17" s="73">
        <f t="shared" si="0"/>
        <v>6557124</v>
      </c>
      <c r="L17" s="73">
        <f t="shared" si="0"/>
        <v>-11135950</v>
      </c>
      <c r="M17" s="73">
        <f t="shared" si="0"/>
        <v>70520372</v>
      </c>
      <c r="N17" s="73">
        <f t="shared" si="0"/>
        <v>65941546</v>
      </c>
      <c r="O17" s="73">
        <f t="shared" si="0"/>
        <v>-35474317</v>
      </c>
      <c r="P17" s="73">
        <f t="shared" si="0"/>
        <v>-1941923</v>
      </c>
      <c r="Q17" s="73">
        <f t="shared" si="0"/>
        <v>28029309</v>
      </c>
      <c r="R17" s="73">
        <f t="shared" si="0"/>
        <v>-9386931</v>
      </c>
      <c r="S17" s="73">
        <f t="shared" si="0"/>
        <v>8025227</v>
      </c>
      <c r="T17" s="73">
        <f t="shared" si="0"/>
        <v>-20078796</v>
      </c>
      <c r="U17" s="73">
        <f t="shared" si="0"/>
        <v>133447</v>
      </c>
      <c r="V17" s="73">
        <f t="shared" si="0"/>
        <v>-11920122</v>
      </c>
      <c r="W17" s="73">
        <f t="shared" si="0"/>
        <v>70478212</v>
      </c>
      <c r="X17" s="73">
        <f t="shared" si="0"/>
        <v>19364068</v>
      </c>
      <c r="Y17" s="73">
        <f t="shared" si="0"/>
        <v>51114144</v>
      </c>
      <c r="Z17" s="170">
        <f>+IF(X17&lt;&gt;0,+(Y17/X17)*100,0)</f>
        <v>263.96387370670254</v>
      </c>
      <c r="AA17" s="74">
        <f>SUM(AA6:AA16)</f>
        <v>19364068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-20103439</v>
      </c>
      <c r="D21" s="155"/>
      <c r="E21" s="59">
        <v>500001</v>
      </c>
      <c r="F21" s="60">
        <v>1335001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1335001</v>
      </c>
      <c r="Y21" s="159">
        <v>-1335001</v>
      </c>
      <c r="Z21" s="141">
        <v>-100</v>
      </c>
      <c r="AA21" s="225">
        <v>1335001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/>
      <c r="D26" s="155"/>
      <c r="E26" s="59">
        <v>-61066000</v>
      </c>
      <c r="F26" s="60">
        <v>-45799612</v>
      </c>
      <c r="G26" s="60">
        <v>-289375</v>
      </c>
      <c r="H26" s="60">
        <v>-1995117</v>
      </c>
      <c r="I26" s="60"/>
      <c r="J26" s="60">
        <v>-2284492</v>
      </c>
      <c r="K26" s="60"/>
      <c r="L26" s="60">
        <v>-3253906</v>
      </c>
      <c r="M26" s="60">
        <v>-10442424</v>
      </c>
      <c r="N26" s="60">
        <v>-13696330</v>
      </c>
      <c r="O26" s="60">
        <v>-2487423</v>
      </c>
      <c r="P26" s="60">
        <v>-5517491</v>
      </c>
      <c r="Q26" s="60">
        <v>-1198512</v>
      </c>
      <c r="R26" s="60">
        <v>-9203426</v>
      </c>
      <c r="S26" s="60">
        <v>-14485865</v>
      </c>
      <c r="T26" s="60">
        <v>-7209517</v>
      </c>
      <c r="U26" s="60">
        <v>-7505405</v>
      </c>
      <c r="V26" s="60">
        <v>-29200787</v>
      </c>
      <c r="W26" s="60">
        <v>-54385035</v>
      </c>
      <c r="X26" s="60">
        <v>-45799612</v>
      </c>
      <c r="Y26" s="60">
        <v>-8585423</v>
      </c>
      <c r="Z26" s="140">
        <v>18.75</v>
      </c>
      <c r="AA26" s="62">
        <v>-45799612</v>
      </c>
    </row>
    <row r="27" spans="1:27" ht="13.5">
      <c r="A27" s="250" t="s">
        <v>192</v>
      </c>
      <c r="B27" s="251"/>
      <c r="C27" s="168">
        <f aca="true" t="shared" si="1" ref="C27:Y27">SUM(C21:C26)</f>
        <v>-20103439</v>
      </c>
      <c r="D27" s="168">
        <f>SUM(D21:D26)</f>
        <v>0</v>
      </c>
      <c r="E27" s="72">
        <f t="shared" si="1"/>
        <v>-60565999</v>
      </c>
      <c r="F27" s="73">
        <f t="shared" si="1"/>
        <v>-44464611</v>
      </c>
      <c r="G27" s="73">
        <f t="shared" si="1"/>
        <v>-289375</v>
      </c>
      <c r="H27" s="73">
        <f t="shared" si="1"/>
        <v>-1995117</v>
      </c>
      <c r="I27" s="73">
        <f t="shared" si="1"/>
        <v>0</v>
      </c>
      <c r="J27" s="73">
        <f t="shared" si="1"/>
        <v>-2284492</v>
      </c>
      <c r="K27" s="73">
        <f t="shared" si="1"/>
        <v>0</v>
      </c>
      <c r="L27" s="73">
        <f t="shared" si="1"/>
        <v>-3253906</v>
      </c>
      <c r="M27" s="73">
        <f t="shared" si="1"/>
        <v>-10442424</v>
      </c>
      <c r="N27" s="73">
        <f t="shared" si="1"/>
        <v>-13696330</v>
      </c>
      <c r="O27" s="73">
        <f t="shared" si="1"/>
        <v>-2487423</v>
      </c>
      <c r="P27" s="73">
        <f t="shared" si="1"/>
        <v>-5517491</v>
      </c>
      <c r="Q27" s="73">
        <f t="shared" si="1"/>
        <v>-1198512</v>
      </c>
      <c r="R27" s="73">
        <f t="shared" si="1"/>
        <v>-9203426</v>
      </c>
      <c r="S27" s="73">
        <f t="shared" si="1"/>
        <v>-14485865</v>
      </c>
      <c r="T27" s="73">
        <f t="shared" si="1"/>
        <v>-7209517</v>
      </c>
      <c r="U27" s="73">
        <f t="shared" si="1"/>
        <v>-7505405</v>
      </c>
      <c r="V27" s="73">
        <f t="shared" si="1"/>
        <v>-29200787</v>
      </c>
      <c r="W27" s="73">
        <f t="shared" si="1"/>
        <v>-54385035</v>
      </c>
      <c r="X27" s="73">
        <f t="shared" si="1"/>
        <v>-44464611</v>
      </c>
      <c r="Y27" s="73">
        <f t="shared" si="1"/>
        <v>-9920424</v>
      </c>
      <c r="Z27" s="170">
        <f>+IF(X27&lt;&gt;0,+(Y27/X27)*100,0)</f>
        <v>22.310830516430247</v>
      </c>
      <c r="AA27" s="74">
        <f>SUM(AA21:AA26)</f>
        <v>-44464611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-2484446</v>
      </c>
      <c r="D35" s="155"/>
      <c r="E35" s="59">
        <v>-1789000</v>
      </c>
      <c r="F35" s="60"/>
      <c r="G35" s="60">
        <v>-128772</v>
      </c>
      <c r="H35" s="60">
        <v>-247484</v>
      </c>
      <c r="I35" s="60">
        <v>-367094</v>
      </c>
      <c r="J35" s="60">
        <v>-743350</v>
      </c>
      <c r="K35" s="60">
        <v>-487962</v>
      </c>
      <c r="L35" s="60"/>
      <c r="M35" s="60">
        <v>-732024</v>
      </c>
      <c r="N35" s="60">
        <v>-1219986</v>
      </c>
      <c r="O35" s="60">
        <v>-123270</v>
      </c>
      <c r="P35" s="60">
        <v>-124526</v>
      </c>
      <c r="Q35" s="60">
        <v>-125551</v>
      </c>
      <c r="R35" s="60">
        <v>-373347</v>
      </c>
      <c r="S35" s="60">
        <v>-58778</v>
      </c>
      <c r="T35" s="60">
        <v>-102189</v>
      </c>
      <c r="U35" s="60">
        <v>-102189</v>
      </c>
      <c r="V35" s="60">
        <v>-263156</v>
      </c>
      <c r="W35" s="60">
        <v>-2599839</v>
      </c>
      <c r="X35" s="60"/>
      <c r="Y35" s="60">
        <v>-2599839</v>
      </c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-2484446</v>
      </c>
      <c r="D36" s="168">
        <f>SUM(D31:D35)</f>
        <v>0</v>
      </c>
      <c r="E36" s="72">
        <f t="shared" si="2"/>
        <v>-1789000</v>
      </c>
      <c r="F36" s="73">
        <f t="shared" si="2"/>
        <v>0</v>
      </c>
      <c r="G36" s="73">
        <f t="shared" si="2"/>
        <v>-128772</v>
      </c>
      <c r="H36" s="73">
        <f t="shared" si="2"/>
        <v>-247484</v>
      </c>
      <c r="I36" s="73">
        <f t="shared" si="2"/>
        <v>-367094</v>
      </c>
      <c r="J36" s="73">
        <f t="shared" si="2"/>
        <v>-743350</v>
      </c>
      <c r="K36" s="73">
        <f t="shared" si="2"/>
        <v>-487962</v>
      </c>
      <c r="L36" s="73">
        <f t="shared" si="2"/>
        <v>0</v>
      </c>
      <c r="M36" s="73">
        <f t="shared" si="2"/>
        <v>-732024</v>
      </c>
      <c r="N36" s="73">
        <f t="shared" si="2"/>
        <v>-1219986</v>
      </c>
      <c r="O36" s="73">
        <f t="shared" si="2"/>
        <v>-123270</v>
      </c>
      <c r="P36" s="73">
        <f t="shared" si="2"/>
        <v>-124526</v>
      </c>
      <c r="Q36" s="73">
        <f t="shared" si="2"/>
        <v>-125551</v>
      </c>
      <c r="R36" s="73">
        <f t="shared" si="2"/>
        <v>-373347</v>
      </c>
      <c r="S36" s="73">
        <f t="shared" si="2"/>
        <v>-58778</v>
      </c>
      <c r="T36" s="73">
        <f t="shared" si="2"/>
        <v>-102189</v>
      </c>
      <c r="U36" s="73">
        <f t="shared" si="2"/>
        <v>-102189</v>
      </c>
      <c r="V36" s="73">
        <f t="shared" si="2"/>
        <v>-263156</v>
      </c>
      <c r="W36" s="73">
        <f t="shared" si="2"/>
        <v>-2599839</v>
      </c>
      <c r="X36" s="73">
        <f t="shared" si="2"/>
        <v>0</v>
      </c>
      <c r="Y36" s="73">
        <f t="shared" si="2"/>
        <v>-2599839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29469081</v>
      </c>
      <c r="D38" s="153">
        <f>+D17+D27+D36</f>
        <v>0</v>
      </c>
      <c r="E38" s="99">
        <f t="shared" si="3"/>
        <v>-57791477</v>
      </c>
      <c r="F38" s="100">
        <f t="shared" si="3"/>
        <v>-25100543</v>
      </c>
      <c r="G38" s="100">
        <f t="shared" si="3"/>
        <v>34475643</v>
      </c>
      <c r="H38" s="100">
        <f t="shared" si="3"/>
        <v>5848930</v>
      </c>
      <c r="I38" s="100">
        <f t="shared" si="3"/>
        <v>-17508696</v>
      </c>
      <c r="J38" s="100">
        <f t="shared" si="3"/>
        <v>22815877</v>
      </c>
      <c r="K38" s="100">
        <f t="shared" si="3"/>
        <v>6069162</v>
      </c>
      <c r="L38" s="100">
        <f t="shared" si="3"/>
        <v>-14389856</v>
      </c>
      <c r="M38" s="100">
        <f t="shared" si="3"/>
        <v>59345924</v>
      </c>
      <c r="N38" s="100">
        <f t="shared" si="3"/>
        <v>51025230</v>
      </c>
      <c r="O38" s="100">
        <f t="shared" si="3"/>
        <v>-38085010</v>
      </c>
      <c r="P38" s="100">
        <f t="shared" si="3"/>
        <v>-7583940</v>
      </c>
      <c r="Q38" s="100">
        <f t="shared" si="3"/>
        <v>26705246</v>
      </c>
      <c r="R38" s="100">
        <f t="shared" si="3"/>
        <v>-18963704</v>
      </c>
      <c r="S38" s="100">
        <f t="shared" si="3"/>
        <v>-6519416</v>
      </c>
      <c r="T38" s="100">
        <f t="shared" si="3"/>
        <v>-27390502</v>
      </c>
      <c r="U38" s="100">
        <f t="shared" si="3"/>
        <v>-7474147</v>
      </c>
      <c r="V38" s="100">
        <f t="shared" si="3"/>
        <v>-41384065</v>
      </c>
      <c r="W38" s="100">
        <f t="shared" si="3"/>
        <v>13493338</v>
      </c>
      <c r="X38" s="100">
        <f t="shared" si="3"/>
        <v>-25100543</v>
      </c>
      <c r="Y38" s="100">
        <f t="shared" si="3"/>
        <v>38593881</v>
      </c>
      <c r="Z38" s="137">
        <f>+IF(X38&lt;&gt;0,+(Y38/X38)*100,0)</f>
        <v>-153.75715577149066</v>
      </c>
      <c r="AA38" s="102">
        <f>+AA17+AA27+AA36</f>
        <v>-25100543</v>
      </c>
    </row>
    <row r="39" spans="1:27" ht="13.5">
      <c r="A39" s="249" t="s">
        <v>200</v>
      </c>
      <c r="B39" s="182"/>
      <c r="C39" s="153">
        <v>489616</v>
      </c>
      <c r="D39" s="153"/>
      <c r="E39" s="99">
        <v>-11135075</v>
      </c>
      <c r="F39" s="100">
        <v>29958612</v>
      </c>
      <c r="G39" s="100">
        <v>982565</v>
      </c>
      <c r="H39" s="100">
        <v>35458208</v>
      </c>
      <c r="I39" s="100">
        <v>41307138</v>
      </c>
      <c r="J39" s="100">
        <v>982565</v>
      </c>
      <c r="K39" s="100">
        <v>23798442</v>
      </c>
      <c r="L39" s="100">
        <v>29867604</v>
      </c>
      <c r="M39" s="100">
        <v>15477748</v>
      </c>
      <c r="N39" s="100">
        <v>23798442</v>
      </c>
      <c r="O39" s="100">
        <v>74823672</v>
      </c>
      <c r="P39" s="100">
        <v>36738662</v>
      </c>
      <c r="Q39" s="100">
        <v>29154722</v>
      </c>
      <c r="R39" s="100">
        <v>74823672</v>
      </c>
      <c r="S39" s="100">
        <v>55859968</v>
      </c>
      <c r="T39" s="100">
        <v>49340552</v>
      </c>
      <c r="U39" s="100">
        <v>21950050</v>
      </c>
      <c r="V39" s="100">
        <v>55859968</v>
      </c>
      <c r="W39" s="100">
        <v>982565</v>
      </c>
      <c r="X39" s="100">
        <v>29958612</v>
      </c>
      <c r="Y39" s="100">
        <v>-28976047</v>
      </c>
      <c r="Z39" s="137">
        <v>-96.72</v>
      </c>
      <c r="AA39" s="102">
        <v>29958612</v>
      </c>
    </row>
    <row r="40" spans="1:27" ht="13.5">
      <c r="A40" s="269" t="s">
        <v>201</v>
      </c>
      <c r="B40" s="256"/>
      <c r="C40" s="257">
        <v>29958697</v>
      </c>
      <c r="D40" s="257"/>
      <c r="E40" s="258">
        <v>-68926552</v>
      </c>
      <c r="F40" s="259">
        <v>4858070</v>
      </c>
      <c r="G40" s="259">
        <v>35458208</v>
      </c>
      <c r="H40" s="259">
        <v>41307138</v>
      </c>
      <c r="I40" s="259">
        <v>23798442</v>
      </c>
      <c r="J40" s="259">
        <v>23798442</v>
      </c>
      <c r="K40" s="259">
        <v>29867604</v>
      </c>
      <c r="L40" s="259">
        <v>15477748</v>
      </c>
      <c r="M40" s="259">
        <v>74823672</v>
      </c>
      <c r="N40" s="259">
        <v>74823672</v>
      </c>
      <c r="O40" s="259">
        <v>36738662</v>
      </c>
      <c r="P40" s="259">
        <v>29154722</v>
      </c>
      <c r="Q40" s="259">
        <v>55859968</v>
      </c>
      <c r="R40" s="259">
        <v>36738662</v>
      </c>
      <c r="S40" s="259">
        <v>49340552</v>
      </c>
      <c r="T40" s="259">
        <v>21950050</v>
      </c>
      <c r="U40" s="259">
        <v>14475903</v>
      </c>
      <c r="V40" s="259">
        <v>14475903</v>
      </c>
      <c r="W40" s="259">
        <v>14475903</v>
      </c>
      <c r="X40" s="259">
        <v>4858070</v>
      </c>
      <c r="Y40" s="259">
        <v>9617833</v>
      </c>
      <c r="Z40" s="260">
        <v>197.98</v>
      </c>
      <c r="AA40" s="261">
        <v>4858070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33766604</v>
      </c>
      <c r="D5" s="200">
        <f t="shared" si="0"/>
        <v>0</v>
      </c>
      <c r="E5" s="106">
        <f t="shared" si="0"/>
        <v>89900150</v>
      </c>
      <c r="F5" s="106">
        <f t="shared" si="0"/>
        <v>61066150</v>
      </c>
      <c r="G5" s="106">
        <f t="shared" si="0"/>
        <v>289375</v>
      </c>
      <c r="H5" s="106">
        <f t="shared" si="0"/>
        <v>0</v>
      </c>
      <c r="I5" s="106">
        <f t="shared" si="0"/>
        <v>0</v>
      </c>
      <c r="J5" s="106">
        <f t="shared" si="0"/>
        <v>289375</v>
      </c>
      <c r="K5" s="106">
        <f t="shared" si="0"/>
        <v>0</v>
      </c>
      <c r="L5" s="106">
        <f t="shared" si="0"/>
        <v>3253906</v>
      </c>
      <c r="M5" s="106">
        <f t="shared" si="0"/>
        <v>0</v>
      </c>
      <c r="N5" s="106">
        <f t="shared" si="0"/>
        <v>3253906</v>
      </c>
      <c r="O5" s="106">
        <f t="shared" si="0"/>
        <v>2487422</v>
      </c>
      <c r="P5" s="106">
        <f t="shared" si="0"/>
        <v>5517491</v>
      </c>
      <c r="Q5" s="106">
        <f t="shared" si="0"/>
        <v>1051327</v>
      </c>
      <c r="R5" s="106">
        <f t="shared" si="0"/>
        <v>9056240</v>
      </c>
      <c r="S5" s="106">
        <f t="shared" si="0"/>
        <v>3564012</v>
      </c>
      <c r="T5" s="106">
        <f t="shared" si="0"/>
        <v>6488284</v>
      </c>
      <c r="U5" s="106">
        <f t="shared" si="0"/>
        <v>7505405</v>
      </c>
      <c r="V5" s="106">
        <f t="shared" si="0"/>
        <v>17557701</v>
      </c>
      <c r="W5" s="106">
        <f t="shared" si="0"/>
        <v>30157222</v>
      </c>
      <c r="X5" s="106">
        <f t="shared" si="0"/>
        <v>61066150</v>
      </c>
      <c r="Y5" s="106">
        <f t="shared" si="0"/>
        <v>-30908928</v>
      </c>
      <c r="Z5" s="201">
        <f>+IF(X5&lt;&gt;0,+(Y5/X5)*100,0)</f>
        <v>-50.615485010926676</v>
      </c>
      <c r="AA5" s="199">
        <f>SUM(AA11:AA18)</f>
        <v>61066150</v>
      </c>
    </row>
    <row r="6" spans="1:27" ht="13.5">
      <c r="A6" s="291" t="s">
        <v>205</v>
      </c>
      <c r="B6" s="142"/>
      <c r="C6" s="62">
        <v>395399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>
        <v>543903</v>
      </c>
      <c r="P6" s="60">
        <v>713777</v>
      </c>
      <c r="Q6" s="60"/>
      <c r="R6" s="60">
        <v>1257680</v>
      </c>
      <c r="S6" s="60">
        <v>236471</v>
      </c>
      <c r="T6" s="60"/>
      <c r="U6" s="60">
        <v>270090</v>
      </c>
      <c r="V6" s="60">
        <v>506561</v>
      </c>
      <c r="W6" s="60">
        <v>1764241</v>
      </c>
      <c r="X6" s="60"/>
      <c r="Y6" s="60">
        <v>1764241</v>
      </c>
      <c r="Z6" s="140"/>
      <c r="AA6" s="155"/>
    </row>
    <row r="7" spans="1:27" ht="13.5">
      <c r="A7" s="291" t="s">
        <v>206</v>
      </c>
      <c r="B7" s="142"/>
      <c r="C7" s="62">
        <v>11175195</v>
      </c>
      <c r="D7" s="156"/>
      <c r="E7" s="60">
        <v>29122000</v>
      </c>
      <c r="F7" s="60">
        <v>12638000</v>
      </c>
      <c r="G7" s="60">
        <v>289375</v>
      </c>
      <c r="H7" s="60"/>
      <c r="I7" s="60"/>
      <c r="J7" s="60">
        <v>289375</v>
      </c>
      <c r="K7" s="60"/>
      <c r="L7" s="60">
        <v>1916968</v>
      </c>
      <c r="M7" s="60"/>
      <c r="N7" s="60">
        <v>1916968</v>
      </c>
      <c r="O7" s="60">
        <v>1943519</v>
      </c>
      <c r="P7" s="60">
        <v>3578891</v>
      </c>
      <c r="Q7" s="60">
        <v>377272</v>
      </c>
      <c r="R7" s="60">
        <v>5899682</v>
      </c>
      <c r="S7" s="60">
        <v>1820888</v>
      </c>
      <c r="T7" s="60">
        <v>2249152</v>
      </c>
      <c r="U7" s="60">
        <v>466946</v>
      </c>
      <c r="V7" s="60">
        <v>4536986</v>
      </c>
      <c r="W7" s="60">
        <v>12643011</v>
      </c>
      <c r="X7" s="60">
        <v>12638000</v>
      </c>
      <c r="Y7" s="60">
        <v>5011</v>
      </c>
      <c r="Z7" s="140">
        <v>0.04</v>
      </c>
      <c r="AA7" s="155">
        <v>12638000</v>
      </c>
    </row>
    <row r="8" spans="1:27" ht="13.5">
      <c r="A8" s="291" t="s">
        <v>207</v>
      </c>
      <c r="B8" s="142"/>
      <c r="C8" s="62">
        <v>10272280</v>
      </c>
      <c r="D8" s="156"/>
      <c r="E8" s="60">
        <v>60778150</v>
      </c>
      <c r="F8" s="60">
        <v>48428150</v>
      </c>
      <c r="G8" s="60"/>
      <c r="H8" s="60"/>
      <c r="I8" s="60"/>
      <c r="J8" s="60"/>
      <c r="K8" s="60"/>
      <c r="L8" s="60">
        <v>1336938</v>
      </c>
      <c r="M8" s="60"/>
      <c r="N8" s="60">
        <v>1336938</v>
      </c>
      <c r="O8" s="60"/>
      <c r="P8" s="60">
        <v>862933</v>
      </c>
      <c r="Q8" s="60"/>
      <c r="R8" s="60">
        <v>862933</v>
      </c>
      <c r="S8" s="60">
        <v>1110963</v>
      </c>
      <c r="T8" s="60">
        <v>2314328</v>
      </c>
      <c r="U8" s="60">
        <v>3050782</v>
      </c>
      <c r="V8" s="60">
        <v>6476073</v>
      </c>
      <c r="W8" s="60">
        <v>8675944</v>
      </c>
      <c r="X8" s="60">
        <v>48428150</v>
      </c>
      <c r="Y8" s="60">
        <v>-39752206</v>
      </c>
      <c r="Z8" s="140">
        <v>-82.08</v>
      </c>
      <c r="AA8" s="155">
        <v>48428150</v>
      </c>
    </row>
    <row r="9" spans="1:27" ht="13.5">
      <c r="A9" s="291" t="s">
        <v>208</v>
      </c>
      <c r="B9" s="142"/>
      <c r="C9" s="62">
        <v>11721290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>
        <v>395690</v>
      </c>
      <c r="T9" s="60">
        <v>1251844</v>
      </c>
      <c r="U9" s="60">
        <v>2243137</v>
      </c>
      <c r="V9" s="60">
        <v>3890671</v>
      </c>
      <c r="W9" s="60">
        <v>3890671</v>
      </c>
      <c r="X9" s="60"/>
      <c r="Y9" s="60">
        <v>3890671</v>
      </c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33564164</v>
      </c>
      <c r="D11" s="294">
        <f t="shared" si="1"/>
        <v>0</v>
      </c>
      <c r="E11" s="295">
        <f t="shared" si="1"/>
        <v>89900150</v>
      </c>
      <c r="F11" s="295">
        <f t="shared" si="1"/>
        <v>61066150</v>
      </c>
      <c r="G11" s="295">
        <f t="shared" si="1"/>
        <v>289375</v>
      </c>
      <c r="H11" s="295">
        <f t="shared" si="1"/>
        <v>0</v>
      </c>
      <c r="I11" s="295">
        <f t="shared" si="1"/>
        <v>0</v>
      </c>
      <c r="J11" s="295">
        <f t="shared" si="1"/>
        <v>289375</v>
      </c>
      <c r="K11" s="295">
        <f t="shared" si="1"/>
        <v>0</v>
      </c>
      <c r="L11" s="295">
        <f t="shared" si="1"/>
        <v>3253906</v>
      </c>
      <c r="M11" s="295">
        <f t="shared" si="1"/>
        <v>0</v>
      </c>
      <c r="N11" s="295">
        <f t="shared" si="1"/>
        <v>3253906</v>
      </c>
      <c r="O11" s="295">
        <f t="shared" si="1"/>
        <v>2487422</v>
      </c>
      <c r="P11" s="295">
        <f t="shared" si="1"/>
        <v>5155601</v>
      </c>
      <c r="Q11" s="295">
        <f t="shared" si="1"/>
        <v>377272</v>
      </c>
      <c r="R11" s="295">
        <f t="shared" si="1"/>
        <v>8020295</v>
      </c>
      <c r="S11" s="295">
        <f t="shared" si="1"/>
        <v>3564012</v>
      </c>
      <c r="T11" s="295">
        <f t="shared" si="1"/>
        <v>5815324</v>
      </c>
      <c r="U11" s="295">
        <f t="shared" si="1"/>
        <v>6030955</v>
      </c>
      <c r="V11" s="295">
        <f t="shared" si="1"/>
        <v>15410291</v>
      </c>
      <c r="W11" s="295">
        <f t="shared" si="1"/>
        <v>26973867</v>
      </c>
      <c r="X11" s="295">
        <f t="shared" si="1"/>
        <v>61066150</v>
      </c>
      <c r="Y11" s="295">
        <f t="shared" si="1"/>
        <v>-34092283</v>
      </c>
      <c r="Z11" s="296">
        <f>+IF(X11&lt;&gt;0,+(Y11/X11)*100,0)</f>
        <v>-55.828446692643965</v>
      </c>
      <c r="AA11" s="297">
        <f>SUM(AA6:AA10)</f>
        <v>61066150</v>
      </c>
    </row>
    <row r="12" spans="1:27" ht="13.5">
      <c r="A12" s="298" t="s">
        <v>211</v>
      </c>
      <c r="B12" s="136"/>
      <c r="C12" s="62">
        <v>202440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>
        <v>361890</v>
      </c>
      <c r="Q12" s="60">
        <v>674055</v>
      </c>
      <c r="R12" s="60">
        <v>1035945</v>
      </c>
      <c r="S12" s="60"/>
      <c r="T12" s="60">
        <v>672960</v>
      </c>
      <c r="U12" s="60">
        <v>1474450</v>
      </c>
      <c r="V12" s="60">
        <v>2147410</v>
      </c>
      <c r="W12" s="60">
        <v>3183355</v>
      </c>
      <c r="X12" s="60"/>
      <c r="Y12" s="60">
        <v>3183355</v>
      </c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395399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543903</v>
      </c>
      <c r="P36" s="60">
        <f t="shared" si="4"/>
        <v>713777</v>
      </c>
      <c r="Q36" s="60">
        <f t="shared" si="4"/>
        <v>0</v>
      </c>
      <c r="R36" s="60">
        <f t="shared" si="4"/>
        <v>1257680</v>
      </c>
      <c r="S36" s="60">
        <f t="shared" si="4"/>
        <v>236471</v>
      </c>
      <c r="T36" s="60">
        <f t="shared" si="4"/>
        <v>0</v>
      </c>
      <c r="U36" s="60">
        <f t="shared" si="4"/>
        <v>270090</v>
      </c>
      <c r="V36" s="60">
        <f t="shared" si="4"/>
        <v>506561</v>
      </c>
      <c r="W36" s="60">
        <f t="shared" si="4"/>
        <v>1764241</v>
      </c>
      <c r="X36" s="60">
        <f t="shared" si="4"/>
        <v>0</v>
      </c>
      <c r="Y36" s="60">
        <f t="shared" si="4"/>
        <v>1764241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11175195</v>
      </c>
      <c r="D37" s="156">
        <f t="shared" si="4"/>
        <v>0</v>
      </c>
      <c r="E37" s="60">
        <f t="shared" si="4"/>
        <v>29122000</v>
      </c>
      <c r="F37" s="60">
        <f t="shared" si="4"/>
        <v>12638000</v>
      </c>
      <c r="G37" s="60">
        <f t="shared" si="4"/>
        <v>289375</v>
      </c>
      <c r="H37" s="60">
        <f t="shared" si="4"/>
        <v>0</v>
      </c>
      <c r="I37" s="60">
        <f t="shared" si="4"/>
        <v>0</v>
      </c>
      <c r="J37" s="60">
        <f t="shared" si="4"/>
        <v>289375</v>
      </c>
      <c r="K37" s="60">
        <f t="shared" si="4"/>
        <v>0</v>
      </c>
      <c r="L37" s="60">
        <f t="shared" si="4"/>
        <v>1916968</v>
      </c>
      <c r="M37" s="60">
        <f t="shared" si="4"/>
        <v>0</v>
      </c>
      <c r="N37" s="60">
        <f t="shared" si="4"/>
        <v>1916968</v>
      </c>
      <c r="O37" s="60">
        <f t="shared" si="4"/>
        <v>1943519</v>
      </c>
      <c r="P37" s="60">
        <f t="shared" si="4"/>
        <v>3578891</v>
      </c>
      <c r="Q37" s="60">
        <f t="shared" si="4"/>
        <v>377272</v>
      </c>
      <c r="R37" s="60">
        <f t="shared" si="4"/>
        <v>5899682</v>
      </c>
      <c r="S37" s="60">
        <f t="shared" si="4"/>
        <v>1820888</v>
      </c>
      <c r="T37" s="60">
        <f t="shared" si="4"/>
        <v>2249152</v>
      </c>
      <c r="U37" s="60">
        <f t="shared" si="4"/>
        <v>466946</v>
      </c>
      <c r="V37" s="60">
        <f t="shared" si="4"/>
        <v>4536986</v>
      </c>
      <c r="W37" s="60">
        <f t="shared" si="4"/>
        <v>12643011</v>
      </c>
      <c r="X37" s="60">
        <f t="shared" si="4"/>
        <v>12638000</v>
      </c>
      <c r="Y37" s="60">
        <f t="shared" si="4"/>
        <v>5011</v>
      </c>
      <c r="Z37" s="140">
        <f t="shared" si="5"/>
        <v>0.03965026111726539</v>
      </c>
      <c r="AA37" s="155">
        <f>AA7+AA22</f>
        <v>12638000</v>
      </c>
    </row>
    <row r="38" spans="1:27" ht="13.5">
      <c r="A38" s="291" t="s">
        <v>207</v>
      </c>
      <c r="B38" s="142"/>
      <c r="C38" s="62">
        <f t="shared" si="4"/>
        <v>10272280</v>
      </c>
      <c r="D38" s="156">
        <f t="shared" si="4"/>
        <v>0</v>
      </c>
      <c r="E38" s="60">
        <f t="shared" si="4"/>
        <v>60778150</v>
      </c>
      <c r="F38" s="60">
        <f t="shared" si="4"/>
        <v>48428150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1336938</v>
      </c>
      <c r="M38" s="60">
        <f t="shared" si="4"/>
        <v>0</v>
      </c>
      <c r="N38" s="60">
        <f t="shared" si="4"/>
        <v>1336938</v>
      </c>
      <c r="O38" s="60">
        <f t="shared" si="4"/>
        <v>0</v>
      </c>
      <c r="P38" s="60">
        <f t="shared" si="4"/>
        <v>862933</v>
      </c>
      <c r="Q38" s="60">
        <f t="shared" si="4"/>
        <v>0</v>
      </c>
      <c r="R38" s="60">
        <f t="shared" si="4"/>
        <v>862933</v>
      </c>
      <c r="S38" s="60">
        <f t="shared" si="4"/>
        <v>1110963</v>
      </c>
      <c r="T38" s="60">
        <f t="shared" si="4"/>
        <v>2314328</v>
      </c>
      <c r="U38" s="60">
        <f t="shared" si="4"/>
        <v>3050782</v>
      </c>
      <c r="V38" s="60">
        <f t="shared" si="4"/>
        <v>6476073</v>
      </c>
      <c r="W38" s="60">
        <f t="shared" si="4"/>
        <v>8675944</v>
      </c>
      <c r="X38" s="60">
        <f t="shared" si="4"/>
        <v>48428150</v>
      </c>
      <c r="Y38" s="60">
        <f t="shared" si="4"/>
        <v>-39752206</v>
      </c>
      <c r="Z38" s="140">
        <f t="shared" si="5"/>
        <v>-82.08491548820263</v>
      </c>
      <c r="AA38" s="155">
        <f>AA8+AA23</f>
        <v>48428150</v>
      </c>
    </row>
    <row r="39" spans="1:27" ht="13.5">
      <c r="A39" s="291" t="s">
        <v>208</v>
      </c>
      <c r="B39" s="142"/>
      <c r="C39" s="62">
        <f t="shared" si="4"/>
        <v>11721290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395690</v>
      </c>
      <c r="T39" s="60">
        <f t="shared" si="4"/>
        <v>1251844</v>
      </c>
      <c r="U39" s="60">
        <f t="shared" si="4"/>
        <v>2243137</v>
      </c>
      <c r="V39" s="60">
        <f t="shared" si="4"/>
        <v>3890671</v>
      </c>
      <c r="W39" s="60">
        <f t="shared" si="4"/>
        <v>3890671</v>
      </c>
      <c r="X39" s="60">
        <f t="shared" si="4"/>
        <v>0</v>
      </c>
      <c r="Y39" s="60">
        <f t="shared" si="4"/>
        <v>3890671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33564164</v>
      </c>
      <c r="D41" s="294">
        <f t="shared" si="6"/>
        <v>0</v>
      </c>
      <c r="E41" s="295">
        <f t="shared" si="6"/>
        <v>89900150</v>
      </c>
      <c r="F41" s="295">
        <f t="shared" si="6"/>
        <v>61066150</v>
      </c>
      <c r="G41" s="295">
        <f t="shared" si="6"/>
        <v>289375</v>
      </c>
      <c r="H41" s="295">
        <f t="shared" si="6"/>
        <v>0</v>
      </c>
      <c r="I41" s="295">
        <f t="shared" si="6"/>
        <v>0</v>
      </c>
      <c r="J41" s="295">
        <f t="shared" si="6"/>
        <v>289375</v>
      </c>
      <c r="K41" s="295">
        <f t="shared" si="6"/>
        <v>0</v>
      </c>
      <c r="L41" s="295">
        <f t="shared" si="6"/>
        <v>3253906</v>
      </c>
      <c r="M41" s="295">
        <f t="shared" si="6"/>
        <v>0</v>
      </c>
      <c r="N41" s="295">
        <f t="shared" si="6"/>
        <v>3253906</v>
      </c>
      <c r="O41" s="295">
        <f t="shared" si="6"/>
        <v>2487422</v>
      </c>
      <c r="P41" s="295">
        <f t="shared" si="6"/>
        <v>5155601</v>
      </c>
      <c r="Q41" s="295">
        <f t="shared" si="6"/>
        <v>377272</v>
      </c>
      <c r="R41" s="295">
        <f t="shared" si="6"/>
        <v>8020295</v>
      </c>
      <c r="S41" s="295">
        <f t="shared" si="6"/>
        <v>3564012</v>
      </c>
      <c r="T41" s="295">
        <f t="shared" si="6"/>
        <v>5815324</v>
      </c>
      <c r="U41" s="295">
        <f t="shared" si="6"/>
        <v>6030955</v>
      </c>
      <c r="V41" s="295">
        <f t="shared" si="6"/>
        <v>15410291</v>
      </c>
      <c r="W41" s="295">
        <f t="shared" si="6"/>
        <v>26973867</v>
      </c>
      <c r="X41" s="295">
        <f t="shared" si="6"/>
        <v>61066150</v>
      </c>
      <c r="Y41" s="295">
        <f t="shared" si="6"/>
        <v>-34092283</v>
      </c>
      <c r="Z41" s="296">
        <f t="shared" si="5"/>
        <v>-55.828446692643965</v>
      </c>
      <c r="AA41" s="297">
        <f>SUM(AA36:AA40)</f>
        <v>61066150</v>
      </c>
    </row>
    <row r="42" spans="1:27" ht="13.5">
      <c r="A42" s="298" t="s">
        <v>211</v>
      </c>
      <c r="B42" s="136"/>
      <c r="C42" s="95">
        <f aca="true" t="shared" si="7" ref="C42:Y48">C12+C27</f>
        <v>202440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361890</v>
      </c>
      <c r="Q42" s="54">
        <f t="shared" si="7"/>
        <v>674055</v>
      </c>
      <c r="R42" s="54">
        <f t="shared" si="7"/>
        <v>1035945</v>
      </c>
      <c r="S42" s="54">
        <f t="shared" si="7"/>
        <v>0</v>
      </c>
      <c r="T42" s="54">
        <f t="shared" si="7"/>
        <v>672960</v>
      </c>
      <c r="U42" s="54">
        <f t="shared" si="7"/>
        <v>1474450</v>
      </c>
      <c r="V42" s="54">
        <f t="shared" si="7"/>
        <v>2147410</v>
      </c>
      <c r="W42" s="54">
        <f t="shared" si="7"/>
        <v>3183355</v>
      </c>
      <c r="X42" s="54">
        <f t="shared" si="7"/>
        <v>0</v>
      </c>
      <c r="Y42" s="54">
        <f t="shared" si="7"/>
        <v>3183355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33766604</v>
      </c>
      <c r="D49" s="218">
        <f t="shared" si="9"/>
        <v>0</v>
      </c>
      <c r="E49" s="220">
        <f t="shared" si="9"/>
        <v>89900150</v>
      </c>
      <c r="F49" s="220">
        <f t="shared" si="9"/>
        <v>61066150</v>
      </c>
      <c r="G49" s="220">
        <f t="shared" si="9"/>
        <v>289375</v>
      </c>
      <c r="H49" s="220">
        <f t="shared" si="9"/>
        <v>0</v>
      </c>
      <c r="I49" s="220">
        <f t="shared" si="9"/>
        <v>0</v>
      </c>
      <c r="J49" s="220">
        <f t="shared" si="9"/>
        <v>289375</v>
      </c>
      <c r="K49" s="220">
        <f t="shared" si="9"/>
        <v>0</v>
      </c>
      <c r="L49" s="220">
        <f t="shared" si="9"/>
        <v>3253906</v>
      </c>
      <c r="M49" s="220">
        <f t="shared" si="9"/>
        <v>0</v>
      </c>
      <c r="N49" s="220">
        <f t="shared" si="9"/>
        <v>3253906</v>
      </c>
      <c r="O49" s="220">
        <f t="shared" si="9"/>
        <v>2487422</v>
      </c>
      <c r="P49" s="220">
        <f t="shared" si="9"/>
        <v>5517491</v>
      </c>
      <c r="Q49" s="220">
        <f t="shared" si="9"/>
        <v>1051327</v>
      </c>
      <c r="R49" s="220">
        <f t="shared" si="9"/>
        <v>9056240</v>
      </c>
      <c r="S49" s="220">
        <f t="shared" si="9"/>
        <v>3564012</v>
      </c>
      <c r="T49" s="220">
        <f t="shared" si="9"/>
        <v>6488284</v>
      </c>
      <c r="U49" s="220">
        <f t="shared" si="9"/>
        <v>7505405</v>
      </c>
      <c r="V49" s="220">
        <f t="shared" si="9"/>
        <v>17557701</v>
      </c>
      <c r="W49" s="220">
        <f t="shared" si="9"/>
        <v>30157222</v>
      </c>
      <c r="X49" s="220">
        <f t="shared" si="9"/>
        <v>61066150</v>
      </c>
      <c r="Y49" s="220">
        <f t="shared" si="9"/>
        <v>-30908928</v>
      </c>
      <c r="Z49" s="221">
        <f t="shared" si="5"/>
        <v>-50.615485010926676</v>
      </c>
      <c r="AA49" s="222">
        <f>SUM(AA41:AA48)</f>
        <v>61066150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30376039</v>
      </c>
      <c r="D51" s="129">
        <f t="shared" si="10"/>
        <v>0</v>
      </c>
      <c r="E51" s="54">
        <f t="shared" si="10"/>
        <v>34190868</v>
      </c>
      <c r="F51" s="54">
        <f t="shared" si="10"/>
        <v>0</v>
      </c>
      <c r="G51" s="54">
        <f t="shared" si="10"/>
        <v>1702836</v>
      </c>
      <c r="H51" s="54">
        <f t="shared" si="10"/>
        <v>0</v>
      </c>
      <c r="I51" s="54">
        <f t="shared" si="10"/>
        <v>1881855</v>
      </c>
      <c r="J51" s="54">
        <f t="shared" si="10"/>
        <v>3584691</v>
      </c>
      <c r="K51" s="54">
        <f t="shared" si="10"/>
        <v>2038578</v>
      </c>
      <c r="L51" s="54">
        <f t="shared" si="10"/>
        <v>743647</v>
      </c>
      <c r="M51" s="54">
        <f t="shared" si="10"/>
        <v>0</v>
      </c>
      <c r="N51" s="54">
        <f t="shared" si="10"/>
        <v>2782225</v>
      </c>
      <c r="O51" s="54">
        <f t="shared" si="10"/>
        <v>3062948</v>
      </c>
      <c r="P51" s="54">
        <f t="shared" si="10"/>
        <v>2253038</v>
      </c>
      <c r="Q51" s="54">
        <f t="shared" si="10"/>
        <v>2122967</v>
      </c>
      <c r="R51" s="54">
        <f t="shared" si="10"/>
        <v>7438953</v>
      </c>
      <c r="S51" s="54">
        <f t="shared" si="10"/>
        <v>1368251</v>
      </c>
      <c r="T51" s="54">
        <f t="shared" si="10"/>
        <v>1494243</v>
      </c>
      <c r="U51" s="54">
        <f t="shared" si="10"/>
        <v>3599724</v>
      </c>
      <c r="V51" s="54">
        <f t="shared" si="10"/>
        <v>6462218</v>
      </c>
      <c r="W51" s="54">
        <f t="shared" si="10"/>
        <v>20268087</v>
      </c>
      <c r="X51" s="54">
        <f t="shared" si="10"/>
        <v>0</v>
      </c>
      <c r="Y51" s="54">
        <f t="shared" si="10"/>
        <v>20268087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>
        <v>1136145</v>
      </c>
      <c r="D52" s="156"/>
      <c r="E52" s="60">
        <v>6150000</v>
      </c>
      <c r="F52" s="60"/>
      <c r="G52" s="60">
        <v>191211</v>
      </c>
      <c r="H52" s="60"/>
      <c r="I52" s="60">
        <v>197600</v>
      </c>
      <c r="J52" s="60">
        <v>388811</v>
      </c>
      <c r="K52" s="60">
        <v>15744</v>
      </c>
      <c r="L52" s="60">
        <v>171861</v>
      </c>
      <c r="M52" s="60"/>
      <c r="N52" s="60">
        <v>187605</v>
      </c>
      <c r="O52" s="60">
        <v>178837</v>
      </c>
      <c r="P52" s="60">
        <v>182293</v>
      </c>
      <c r="Q52" s="60">
        <v>144227</v>
      </c>
      <c r="R52" s="60">
        <v>505357</v>
      </c>
      <c r="S52" s="60">
        <v>280327</v>
      </c>
      <c r="T52" s="60">
        <v>194295</v>
      </c>
      <c r="U52" s="60">
        <v>-18571</v>
      </c>
      <c r="V52" s="60">
        <v>456051</v>
      </c>
      <c r="W52" s="60">
        <v>1537824</v>
      </c>
      <c r="X52" s="60"/>
      <c r="Y52" s="60">
        <v>1537824</v>
      </c>
      <c r="Z52" s="140"/>
      <c r="AA52" s="155"/>
    </row>
    <row r="53" spans="1:27" ht="13.5">
      <c r="A53" s="310" t="s">
        <v>206</v>
      </c>
      <c r="B53" s="142"/>
      <c r="C53" s="62">
        <v>6716516</v>
      </c>
      <c r="D53" s="156"/>
      <c r="E53" s="60">
        <v>10400000</v>
      </c>
      <c r="F53" s="60"/>
      <c r="G53" s="60">
        <v>790671</v>
      </c>
      <c r="H53" s="60"/>
      <c r="I53" s="60">
        <v>1160490</v>
      </c>
      <c r="J53" s="60">
        <v>1951161</v>
      </c>
      <c r="K53" s="60">
        <v>402541</v>
      </c>
      <c r="L53" s="60">
        <v>413715</v>
      </c>
      <c r="M53" s="60"/>
      <c r="N53" s="60">
        <v>816256</v>
      </c>
      <c r="O53" s="60">
        <v>1828956</v>
      </c>
      <c r="P53" s="60">
        <v>1480878</v>
      </c>
      <c r="Q53" s="60">
        <v>738812</v>
      </c>
      <c r="R53" s="60">
        <v>4048646</v>
      </c>
      <c r="S53" s="60">
        <v>605541</v>
      </c>
      <c r="T53" s="60">
        <v>751221</v>
      </c>
      <c r="U53" s="60">
        <v>2252618</v>
      </c>
      <c r="V53" s="60">
        <v>3609380</v>
      </c>
      <c r="W53" s="60">
        <v>10425443</v>
      </c>
      <c r="X53" s="60"/>
      <c r="Y53" s="60">
        <v>10425443</v>
      </c>
      <c r="Z53" s="140"/>
      <c r="AA53" s="155"/>
    </row>
    <row r="54" spans="1:27" ht="13.5">
      <c r="A54" s="310" t="s">
        <v>207</v>
      </c>
      <c r="B54" s="142"/>
      <c r="C54" s="62">
        <v>15564183</v>
      </c>
      <c r="D54" s="156"/>
      <c r="E54" s="60">
        <v>3360000</v>
      </c>
      <c r="F54" s="60"/>
      <c r="G54" s="60">
        <v>178469</v>
      </c>
      <c r="H54" s="60"/>
      <c r="I54" s="60">
        <v>93382</v>
      </c>
      <c r="J54" s="60">
        <v>271851</v>
      </c>
      <c r="K54" s="60">
        <v>789184</v>
      </c>
      <c r="L54" s="60">
        <v>68427</v>
      </c>
      <c r="M54" s="60"/>
      <c r="N54" s="60">
        <v>857611</v>
      </c>
      <c r="O54" s="60">
        <v>300352</v>
      </c>
      <c r="P54" s="60">
        <v>98848</v>
      </c>
      <c r="Q54" s="60">
        <v>185801</v>
      </c>
      <c r="R54" s="60">
        <v>585001</v>
      </c>
      <c r="S54" s="60">
        <v>120438</v>
      </c>
      <c r="T54" s="60">
        <v>227470</v>
      </c>
      <c r="U54" s="60">
        <v>533625</v>
      </c>
      <c r="V54" s="60">
        <v>881533</v>
      </c>
      <c r="W54" s="60">
        <v>2595996</v>
      </c>
      <c r="X54" s="60"/>
      <c r="Y54" s="60">
        <v>2595996</v>
      </c>
      <c r="Z54" s="140"/>
      <c r="AA54" s="155"/>
    </row>
    <row r="55" spans="1:27" ht="13.5">
      <c r="A55" s="310" t="s">
        <v>208</v>
      </c>
      <c r="B55" s="142"/>
      <c r="C55" s="62">
        <v>594160</v>
      </c>
      <c r="D55" s="156"/>
      <c r="E55" s="60">
        <v>1251000</v>
      </c>
      <c r="F55" s="60"/>
      <c r="G55" s="60">
        <v>90116</v>
      </c>
      <c r="H55" s="60"/>
      <c r="I55" s="60">
        <v>3508</v>
      </c>
      <c r="J55" s="60">
        <v>93624</v>
      </c>
      <c r="K55" s="60">
        <v>182699</v>
      </c>
      <c r="L55" s="60">
        <v>7000</v>
      </c>
      <c r="M55" s="60"/>
      <c r="N55" s="60">
        <v>189699</v>
      </c>
      <c r="O55" s="60">
        <v>78269</v>
      </c>
      <c r="P55" s="60">
        <v>62015</v>
      </c>
      <c r="Q55" s="60">
        <v>212794</v>
      </c>
      <c r="R55" s="60">
        <v>353078</v>
      </c>
      <c r="S55" s="60">
        <v>133167</v>
      </c>
      <c r="T55" s="60">
        <v>2578</v>
      </c>
      <c r="U55" s="60">
        <v>175682</v>
      </c>
      <c r="V55" s="60">
        <v>311427</v>
      </c>
      <c r="W55" s="60">
        <v>947828</v>
      </c>
      <c r="X55" s="60"/>
      <c r="Y55" s="60">
        <v>947828</v>
      </c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1755000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24011004</v>
      </c>
      <c r="D57" s="294">
        <f t="shared" si="11"/>
        <v>0</v>
      </c>
      <c r="E57" s="295">
        <f t="shared" si="11"/>
        <v>22916000</v>
      </c>
      <c r="F57" s="295">
        <f t="shared" si="11"/>
        <v>0</v>
      </c>
      <c r="G57" s="295">
        <f t="shared" si="11"/>
        <v>1250467</v>
      </c>
      <c r="H57" s="295">
        <f t="shared" si="11"/>
        <v>0</v>
      </c>
      <c r="I57" s="295">
        <f t="shared" si="11"/>
        <v>1454980</v>
      </c>
      <c r="J57" s="295">
        <f t="shared" si="11"/>
        <v>2705447</v>
      </c>
      <c r="K57" s="295">
        <f t="shared" si="11"/>
        <v>1390168</v>
      </c>
      <c r="L57" s="295">
        <f t="shared" si="11"/>
        <v>661003</v>
      </c>
      <c r="M57" s="295">
        <f t="shared" si="11"/>
        <v>0</v>
      </c>
      <c r="N57" s="295">
        <f t="shared" si="11"/>
        <v>2051171</v>
      </c>
      <c r="O57" s="295">
        <f t="shared" si="11"/>
        <v>2386414</v>
      </c>
      <c r="P57" s="295">
        <f t="shared" si="11"/>
        <v>1824034</v>
      </c>
      <c r="Q57" s="295">
        <f t="shared" si="11"/>
        <v>1281634</v>
      </c>
      <c r="R57" s="295">
        <f t="shared" si="11"/>
        <v>5492082</v>
      </c>
      <c r="S57" s="295">
        <f t="shared" si="11"/>
        <v>1139473</v>
      </c>
      <c r="T57" s="295">
        <f t="shared" si="11"/>
        <v>1175564</v>
      </c>
      <c r="U57" s="295">
        <f t="shared" si="11"/>
        <v>2943354</v>
      </c>
      <c r="V57" s="295">
        <f t="shared" si="11"/>
        <v>5258391</v>
      </c>
      <c r="W57" s="295">
        <f t="shared" si="11"/>
        <v>15507091</v>
      </c>
      <c r="X57" s="295">
        <f t="shared" si="11"/>
        <v>0</v>
      </c>
      <c r="Y57" s="295">
        <f t="shared" si="11"/>
        <v>15507091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>
        <v>1014642</v>
      </c>
      <c r="D58" s="156"/>
      <c r="E58" s="60">
        <v>2645470</v>
      </c>
      <c r="F58" s="60"/>
      <c r="G58" s="60">
        <v>171271</v>
      </c>
      <c r="H58" s="60"/>
      <c r="I58" s="60">
        <v>201387</v>
      </c>
      <c r="J58" s="60">
        <v>372658</v>
      </c>
      <c r="K58" s="60">
        <v>44657</v>
      </c>
      <c r="L58" s="60">
        <v>982</v>
      </c>
      <c r="M58" s="60"/>
      <c r="N58" s="60">
        <v>45639</v>
      </c>
      <c r="O58" s="60">
        <v>46752</v>
      </c>
      <c r="P58" s="60">
        <v>49147</v>
      </c>
      <c r="Q58" s="60">
        <v>193253</v>
      </c>
      <c r="R58" s="60">
        <v>289152</v>
      </c>
      <c r="S58" s="60">
        <v>35415</v>
      </c>
      <c r="T58" s="60">
        <v>65610</v>
      </c>
      <c r="U58" s="60">
        <v>66849</v>
      </c>
      <c r="V58" s="60">
        <v>167874</v>
      </c>
      <c r="W58" s="60">
        <v>875323</v>
      </c>
      <c r="X58" s="60"/>
      <c r="Y58" s="60">
        <v>875323</v>
      </c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5350393</v>
      </c>
      <c r="D61" s="156"/>
      <c r="E61" s="60">
        <v>8629398</v>
      </c>
      <c r="F61" s="60"/>
      <c r="G61" s="60">
        <v>281098</v>
      </c>
      <c r="H61" s="60"/>
      <c r="I61" s="60">
        <v>225488</v>
      </c>
      <c r="J61" s="60">
        <v>506586</v>
      </c>
      <c r="K61" s="60">
        <v>603753</v>
      </c>
      <c r="L61" s="60">
        <v>81662</v>
      </c>
      <c r="M61" s="60"/>
      <c r="N61" s="60">
        <v>685415</v>
      </c>
      <c r="O61" s="60">
        <v>629782</v>
      </c>
      <c r="P61" s="60">
        <v>379857</v>
      </c>
      <c r="Q61" s="60">
        <v>648080</v>
      </c>
      <c r="R61" s="60">
        <v>1657719</v>
      </c>
      <c r="S61" s="60">
        <v>193363</v>
      </c>
      <c r="T61" s="60">
        <v>253069</v>
      </c>
      <c r="U61" s="60">
        <v>589521</v>
      </c>
      <c r="V61" s="60">
        <v>1035953</v>
      </c>
      <c r="W61" s="60">
        <v>3885673</v>
      </c>
      <c r="X61" s="60"/>
      <c r="Y61" s="60">
        <v>3885673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1702834</v>
      </c>
      <c r="H68" s="60">
        <v>3044111</v>
      </c>
      <c r="I68" s="60">
        <v>1881855</v>
      </c>
      <c r="J68" s="60">
        <v>6628800</v>
      </c>
      <c r="K68" s="60">
        <v>2038577</v>
      </c>
      <c r="L68" s="60">
        <v>743648</v>
      </c>
      <c r="M68" s="60">
        <v>2117589</v>
      </c>
      <c r="N68" s="60">
        <v>4899814</v>
      </c>
      <c r="O68" s="60">
        <v>3062946</v>
      </c>
      <c r="P68" s="60">
        <v>2253038</v>
      </c>
      <c r="Q68" s="60">
        <v>2122968</v>
      </c>
      <c r="R68" s="60">
        <v>7438952</v>
      </c>
      <c r="S68" s="60">
        <v>1368250</v>
      </c>
      <c r="T68" s="60">
        <v>1494244</v>
      </c>
      <c r="U68" s="60"/>
      <c r="V68" s="60">
        <v>2862494</v>
      </c>
      <c r="W68" s="60">
        <v>21830060</v>
      </c>
      <c r="X68" s="60"/>
      <c r="Y68" s="60">
        <v>21830060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1702834</v>
      </c>
      <c r="H69" s="220">
        <f t="shared" si="12"/>
        <v>3044111</v>
      </c>
      <c r="I69" s="220">
        <f t="shared" si="12"/>
        <v>1881855</v>
      </c>
      <c r="J69" s="220">
        <f t="shared" si="12"/>
        <v>6628800</v>
      </c>
      <c r="K69" s="220">
        <f t="shared" si="12"/>
        <v>2038577</v>
      </c>
      <c r="L69" s="220">
        <f t="shared" si="12"/>
        <v>743648</v>
      </c>
      <c r="M69" s="220">
        <f t="shared" si="12"/>
        <v>2117589</v>
      </c>
      <c r="N69" s="220">
        <f t="shared" si="12"/>
        <v>4899814</v>
      </c>
      <c r="O69" s="220">
        <f t="shared" si="12"/>
        <v>3062946</v>
      </c>
      <c r="P69" s="220">
        <f t="shared" si="12"/>
        <v>2253038</v>
      </c>
      <c r="Q69" s="220">
        <f t="shared" si="12"/>
        <v>2122968</v>
      </c>
      <c r="R69" s="220">
        <f t="shared" si="12"/>
        <v>7438952</v>
      </c>
      <c r="S69" s="220">
        <f t="shared" si="12"/>
        <v>1368250</v>
      </c>
      <c r="T69" s="220">
        <f t="shared" si="12"/>
        <v>1494244</v>
      </c>
      <c r="U69" s="220">
        <f t="shared" si="12"/>
        <v>0</v>
      </c>
      <c r="V69" s="220">
        <f t="shared" si="12"/>
        <v>2862494</v>
      </c>
      <c r="W69" s="220">
        <f t="shared" si="12"/>
        <v>21830060</v>
      </c>
      <c r="X69" s="220">
        <f t="shared" si="12"/>
        <v>0</v>
      </c>
      <c r="Y69" s="220">
        <f t="shared" si="12"/>
        <v>21830060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33564164</v>
      </c>
      <c r="D5" s="357">
        <f t="shared" si="0"/>
        <v>0</v>
      </c>
      <c r="E5" s="356">
        <f t="shared" si="0"/>
        <v>89900150</v>
      </c>
      <c r="F5" s="358">
        <f t="shared" si="0"/>
        <v>61066150</v>
      </c>
      <c r="G5" s="358">
        <f t="shared" si="0"/>
        <v>289375</v>
      </c>
      <c r="H5" s="356">
        <f t="shared" si="0"/>
        <v>0</v>
      </c>
      <c r="I5" s="356">
        <f t="shared" si="0"/>
        <v>0</v>
      </c>
      <c r="J5" s="358">
        <f t="shared" si="0"/>
        <v>289375</v>
      </c>
      <c r="K5" s="358">
        <f t="shared" si="0"/>
        <v>0</v>
      </c>
      <c r="L5" s="356">
        <f t="shared" si="0"/>
        <v>3253906</v>
      </c>
      <c r="M5" s="356">
        <f t="shared" si="0"/>
        <v>0</v>
      </c>
      <c r="N5" s="358">
        <f t="shared" si="0"/>
        <v>3253906</v>
      </c>
      <c r="O5" s="358">
        <f t="shared" si="0"/>
        <v>2487422</v>
      </c>
      <c r="P5" s="356">
        <f t="shared" si="0"/>
        <v>5155601</v>
      </c>
      <c r="Q5" s="356">
        <f t="shared" si="0"/>
        <v>377272</v>
      </c>
      <c r="R5" s="358">
        <f t="shared" si="0"/>
        <v>8020295</v>
      </c>
      <c r="S5" s="358">
        <f t="shared" si="0"/>
        <v>3564012</v>
      </c>
      <c r="T5" s="356">
        <f t="shared" si="0"/>
        <v>5815324</v>
      </c>
      <c r="U5" s="356">
        <f t="shared" si="0"/>
        <v>6030955</v>
      </c>
      <c r="V5" s="358">
        <f t="shared" si="0"/>
        <v>15410291</v>
      </c>
      <c r="W5" s="358">
        <f t="shared" si="0"/>
        <v>26973867</v>
      </c>
      <c r="X5" s="356">
        <f t="shared" si="0"/>
        <v>61066150</v>
      </c>
      <c r="Y5" s="358">
        <f t="shared" si="0"/>
        <v>-34092283</v>
      </c>
      <c r="Z5" s="359">
        <f>+IF(X5&lt;&gt;0,+(Y5/X5)*100,0)</f>
        <v>-55.828446692643965</v>
      </c>
      <c r="AA5" s="360">
        <f>+AA6+AA8+AA11+AA13+AA15</f>
        <v>61066150</v>
      </c>
    </row>
    <row r="6" spans="1:27" ht="13.5">
      <c r="A6" s="361" t="s">
        <v>205</v>
      </c>
      <c r="B6" s="142"/>
      <c r="C6" s="60">
        <f>+C7</f>
        <v>395399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543903</v>
      </c>
      <c r="P6" s="60">
        <f t="shared" si="1"/>
        <v>713777</v>
      </c>
      <c r="Q6" s="60">
        <f t="shared" si="1"/>
        <v>0</v>
      </c>
      <c r="R6" s="59">
        <f t="shared" si="1"/>
        <v>1257680</v>
      </c>
      <c r="S6" s="59">
        <f t="shared" si="1"/>
        <v>236471</v>
      </c>
      <c r="T6" s="60">
        <f t="shared" si="1"/>
        <v>0</v>
      </c>
      <c r="U6" s="60">
        <f t="shared" si="1"/>
        <v>270090</v>
      </c>
      <c r="V6" s="59">
        <f t="shared" si="1"/>
        <v>506561</v>
      </c>
      <c r="W6" s="59">
        <f t="shared" si="1"/>
        <v>1764241</v>
      </c>
      <c r="X6" s="60">
        <f t="shared" si="1"/>
        <v>0</v>
      </c>
      <c r="Y6" s="59">
        <f t="shared" si="1"/>
        <v>1764241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395399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>
        <v>543903</v>
      </c>
      <c r="P7" s="60">
        <v>713777</v>
      </c>
      <c r="Q7" s="60"/>
      <c r="R7" s="59">
        <v>1257680</v>
      </c>
      <c r="S7" s="59">
        <v>236471</v>
      </c>
      <c r="T7" s="60"/>
      <c r="U7" s="60">
        <v>270090</v>
      </c>
      <c r="V7" s="59">
        <v>506561</v>
      </c>
      <c r="W7" s="59">
        <v>1764241</v>
      </c>
      <c r="X7" s="60"/>
      <c r="Y7" s="59">
        <v>1764241</v>
      </c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11175195</v>
      </c>
      <c r="D8" s="340">
        <f t="shared" si="2"/>
        <v>0</v>
      </c>
      <c r="E8" s="60">
        <f t="shared" si="2"/>
        <v>29122000</v>
      </c>
      <c r="F8" s="59">
        <f t="shared" si="2"/>
        <v>12638000</v>
      </c>
      <c r="G8" s="59">
        <f t="shared" si="2"/>
        <v>289375</v>
      </c>
      <c r="H8" s="60">
        <f t="shared" si="2"/>
        <v>0</v>
      </c>
      <c r="I8" s="60">
        <f t="shared" si="2"/>
        <v>0</v>
      </c>
      <c r="J8" s="59">
        <f t="shared" si="2"/>
        <v>289375</v>
      </c>
      <c r="K8" s="59">
        <f t="shared" si="2"/>
        <v>0</v>
      </c>
      <c r="L8" s="60">
        <f t="shared" si="2"/>
        <v>1916968</v>
      </c>
      <c r="M8" s="60">
        <f t="shared" si="2"/>
        <v>0</v>
      </c>
      <c r="N8" s="59">
        <f t="shared" si="2"/>
        <v>1916968</v>
      </c>
      <c r="O8" s="59">
        <f t="shared" si="2"/>
        <v>1943519</v>
      </c>
      <c r="P8" s="60">
        <f t="shared" si="2"/>
        <v>3578891</v>
      </c>
      <c r="Q8" s="60">
        <f t="shared" si="2"/>
        <v>377272</v>
      </c>
      <c r="R8" s="59">
        <f t="shared" si="2"/>
        <v>5899682</v>
      </c>
      <c r="S8" s="59">
        <f t="shared" si="2"/>
        <v>1820888</v>
      </c>
      <c r="T8" s="60">
        <f t="shared" si="2"/>
        <v>2249152</v>
      </c>
      <c r="U8" s="60">
        <f t="shared" si="2"/>
        <v>466946</v>
      </c>
      <c r="V8" s="59">
        <f t="shared" si="2"/>
        <v>4536986</v>
      </c>
      <c r="W8" s="59">
        <f t="shared" si="2"/>
        <v>12643011</v>
      </c>
      <c r="X8" s="60">
        <f t="shared" si="2"/>
        <v>12638000</v>
      </c>
      <c r="Y8" s="59">
        <f t="shared" si="2"/>
        <v>5011</v>
      </c>
      <c r="Z8" s="61">
        <f>+IF(X8&lt;&gt;0,+(Y8/X8)*100,0)</f>
        <v>0.03965026111726539</v>
      </c>
      <c r="AA8" s="62">
        <f>SUM(AA9:AA10)</f>
        <v>12638000</v>
      </c>
    </row>
    <row r="9" spans="1:27" ht="13.5">
      <c r="A9" s="291" t="s">
        <v>230</v>
      </c>
      <c r="B9" s="142"/>
      <c r="C9" s="60">
        <v>11149193</v>
      </c>
      <c r="D9" s="340"/>
      <c r="E9" s="60">
        <v>29122000</v>
      </c>
      <c r="F9" s="59">
        <v>12638000</v>
      </c>
      <c r="G9" s="59">
        <v>289375</v>
      </c>
      <c r="H9" s="60"/>
      <c r="I9" s="60"/>
      <c r="J9" s="59">
        <v>289375</v>
      </c>
      <c r="K9" s="59"/>
      <c r="L9" s="60">
        <v>1916968</v>
      </c>
      <c r="M9" s="60"/>
      <c r="N9" s="59">
        <v>1916968</v>
      </c>
      <c r="O9" s="59">
        <v>1943519</v>
      </c>
      <c r="P9" s="60">
        <v>3578891</v>
      </c>
      <c r="Q9" s="60">
        <v>377272</v>
      </c>
      <c r="R9" s="59">
        <v>5899682</v>
      </c>
      <c r="S9" s="59">
        <v>1820888</v>
      </c>
      <c r="T9" s="60">
        <v>2249152</v>
      </c>
      <c r="U9" s="60">
        <v>466946</v>
      </c>
      <c r="V9" s="59">
        <v>4536986</v>
      </c>
      <c r="W9" s="59">
        <v>12643011</v>
      </c>
      <c r="X9" s="60">
        <v>12638000</v>
      </c>
      <c r="Y9" s="59">
        <v>5011</v>
      </c>
      <c r="Z9" s="61">
        <v>0.04</v>
      </c>
      <c r="AA9" s="62">
        <v>12638000</v>
      </c>
    </row>
    <row r="10" spans="1:27" ht="13.5">
      <c r="A10" s="291" t="s">
        <v>231</v>
      </c>
      <c r="B10" s="142"/>
      <c r="C10" s="60">
        <v>26002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10272280</v>
      </c>
      <c r="D11" s="363">
        <f aca="true" t="shared" si="3" ref="D11:AA11">+D12</f>
        <v>0</v>
      </c>
      <c r="E11" s="362">
        <f t="shared" si="3"/>
        <v>60778150</v>
      </c>
      <c r="F11" s="364">
        <f t="shared" si="3"/>
        <v>48428150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1336938</v>
      </c>
      <c r="M11" s="362">
        <f t="shared" si="3"/>
        <v>0</v>
      </c>
      <c r="N11" s="364">
        <f t="shared" si="3"/>
        <v>1336938</v>
      </c>
      <c r="O11" s="364">
        <f t="shared" si="3"/>
        <v>0</v>
      </c>
      <c r="P11" s="362">
        <f t="shared" si="3"/>
        <v>862933</v>
      </c>
      <c r="Q11" s="362">
        <f t="shared" si="3"/>
        <v>0</v>
      </c>
      <c r="R11" s="364">
        <f t="shared" si="3"/>
        <v>862933</v>
      </c>
      <c r="S11" s="364">
        <f t="shared" si="3"/>
        <v>1110963</v>
      </c>
      <c r="T11" s="362">
        <f t="shared" si="3"/>
        <v>2314328</v>
      </c>
      <c r="U11" s="362">
        <f t="shared" si="3"/>
        <v>3050782</v>
      </c>
      <c r="V11" s="364">
        <f t="shared" si="3"/>
        <v>6476073</v>
      </c>
      <c r="W11" s="364">
        <f t="shared" si="3"/>
        <v>8675944</v>
      </c>
      <c r="X11" s="362">
        <f t="shared" si="3"/>
        <v>48428150</v>
      </c>
      <c r="Y11" s="364">
        <f t="shared" si="3"/>
        <v>-39752206</v>
      </c>
      <c r="Z11" s="365">
        <f>+IF(X11&lt;&gt;0,+(Y11/X11)*100,0)</f>
        <v>-82.08491548820263</v>
      </c>
      <c r="AA11" s="366">
        <f t="shared" si="3"/>
        <v>48428150</v>
      </c>
    </row>
    <row r="12" spans="1:27" ht="13.5">
      <c r="A12" s="291" t="s">
        <v>232</v>
      </c>
      <c r="B12" s="136"/>
      <c r="C12" s="60">
        <v>10272280</v>
      </c>
      <c r="D12" s="340"/>
      <c r="E12" s="60">
        <v>60778150</v>
      </c>
      <c r="F12" s="59">
        <v>48428150</v>
      </c>
      <c r="G12" s="59"/>
      <c r="H12" s="60"/>
      <c r="I12" s="60"/>
      <c r="J12" s="59"/>
      <c r="K12" s="59"/>
      <c r="L12" s="60">
        <v>1336938</v>
      </c>
      <c r="M12" s="60"/>
      <c r="N12" s="59">
        <v>1336938</v>
      </c>
      <c r="O12" s="59"/>
      <c r="P12" s="60">
        <v>862933</v>
      </c>
      <c r="Q12" s="60"/>
      <c r="R12" s="59">
        <v>862933</v>
      </c>
      <c r="S12" s="59">
        <v>1110963</v>
      </c>
      <c r="T12" s="60">
        <v>2314328</v>
      </c>
      <c r="U12" s="60">
        <v>3050782</v>
      </c>
      <c r="V12" s="59">
        <v>6476073</v>
      </c>
      <c r="W12" s="59">
        <v>8675944</v>
      </c>
      <c r="X12" s="60">
        <v>48428150</v>
      </c>
      <c r="Y12" s="59">
        <v>-39752206</v>
      </c>
      <c r="Z12" s="61">
        <v>-82.08</v>
      </c>
      <c r="AA12" s="62">
        <v>48428150</v>
      </c>
    </row>
    <row r="13" spans="1:27" ht="13.5">
      <c r="A13" s="361" t="s">
        <v>208</v>
      </c>
      <c r="B13" s="136"/>
      <c r="C13" s="275">
        <f>+C14</f>
        <v>11721290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395690</v>
      </c>
      <c r="T13" s="275">
        <f t="shared" si="4"/>
        <v>1251844</v>
      </c>
      <c r="U13" s="275">
        <f t="shared" si="4"/>
        <v>2243137</v>
      </c>
      <c r="V13" s="342">
        <f t="shared" si="4"/>
        <v>3890671</v>
      </c>
      <c r="W13" s="342">
        <f t="shared" si="4"/>
        <v>3890671</v>
      </c>
      <c r="X13" s="275">
        <f t="shared" si="4"/>
        <v>0</v>
      </c>
      <c r="Y13" s="342">
        <f t="shared" si="4"/>
        <v>3890671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>
        <v>11721290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>
        <v>395690</v>
      </c>
      <c r="T14" s="60">
        <v>1251844</v>
      </c>
      <c r="U14" s="60">
        <v>2243137</v>
      </c>
      <c r="V14" s="59">
        <v>3890671</v>
      </c>
      <c r="W14" s="59">
        <v>3890671</v>
      </c>
      <c r="X14" s="60"/>
      <c r="Y14" s="59">
        <v>3890671</v>
      </c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202440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361890</v>
      </c>
      <c r="Q22" s="343">
        <f t="shared" si="6"/>
        <v>674055</v>
      </c>
      <c r="R22" s="345">
        <f t="shared" si="6"/>
        <v>1035945</v>
      </c>
      <c r="S22" s="345">
        <f t="shared" si="6"/>
        <v>0</v>
      </c>
      <c r="T22" s="343">
        <f t="shared" si="6"/>
        <v>672960</v>
      </c>
      <c r="U22" s="343">
        <f t="shared" si="6"/>
        <v>1474450</v>
      </c>
      <c r="V22" s="345">
        <f t="shared" si="6"/>
        <v>2147410</v>
      </c>
      <c r="W22" s="345">
        <f t="shared" si="6"/>
        <v>3183355</v>
      </c>
      <c r="X22" s="343">
        <f t="shared" si="6"/>
        <v>0</v>
      </c>
      <c r="Y22" s="345">
        <f t="shared" si="6"/>
        <v>3183355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>
        <v>202440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>
        <v>361890</v>
      </c>
      <c r="Q27" s="60">
        <v>674055</v>
      </c>
      <c r="R27" s="59">
        <v>1035945</v>
      </c>
      <c r="S27" s="59"/>
      <c r="T27" s="60">
        <v>672960</v>
      </c>
      <c r="U27" s="60">
        <v>1474450</v>
      </c>
      <c r="V27" s="59">
        <v>2147410</v>
      </c>
      <c r="W27" s="59">
        <v>3183355</v>
      </c>
      <c r="X27" s="60"/>
      <c r="Y27" s="59">
        <v>3183355</v>
      </c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33766604</v>
      </c>
      <c r="D60" s="346">
        <f t="shared" si="14"/>
        <v>0</v>
      </c>
      <c r="E60" s="219">
        <f t="shared" si="14"/>
        <v>89900150</v>
      </c>
      <c r="F60" s="264">
        <f t="shared" si="14"/>
        <v>61066150</v>
      </c>
      <c r="G60" s="264">
        <f t="shared" si="14"/>
        <v>289375</v>
      </c>
      <c r="H60" s="219">
        <f t="shared" si="14"/>
        <v>0</v>
      </c>
      <c r="I60" s="219">
        <f t="shared" si="14"/>
        <v>0</v>
      </c>
      <c r="J60" s="264">
        <f t="shared" si="14"/>
        <v>289375</v>
      </c>
      <c r="K60" s="264">
        <f t="shared" si="14"/>
        <v>0</v>
      </c>
      <c r="L60" s="219">
        <f t="shared" si="14"/>
        <v>3253906</v>
      </c>
      <c r="M60" s="219">
        <f t="shared" si="14"/>
        <v>0</v>
      </c>
      <c r="N60" s="264">
        <f t="shared" si="14"/>
        <v>3253906</v>
      </c>
      <c r="O60" s="264">
        <f t="shared" si="14"/>
        <v>2487422</v>
      </c>
      <c r="P60" s="219">
        <f t="shared" si="14"/>
        <v>5517491</v>
      </c>
      <c r="Q60" s="219">
        <f t="shared" si="14"/>
        <v>1051327</v>
      </c>
      <c r="R60" s="264">
        <f t="shared" si="14"/>
        <v>9056240</v>
      </c>
      <c r="S60" s="264">
        <f t="shared" si="14"/>
        <v>3564012</v>
      </c>
      <c r="T60" s="219">
        <f t="shared" si="14"/>
        <v>6488284</v>
      </c>
      <c r="U60" s="219">
        <f t="shared" si="14"/>
        <v>7505405</v>
      </c>
      <c r="V60" s="264">
        <f t="shared" si="14"/>
        <v>17557701</v>
      </c>
      <c r="W60" s="264">
        <f t="shared" si="14"/>
        <v>30157222</v>
      </c>
      <c r="X60" s="219">
        <f t="shared" si="14"/>
        <v>61066150</v>
      </c>
      <c r="Y60" s="264">
        <f t="shared" si="14"/>
        <v>-30908928</v>
      </c>
      <c r="Z60" s="337">
        <f>+IF(X60&lt;&gt;0,+(Y60/X60)*100,0)</f>
        <v>-50.615485010926676</v>
      </c>
      <c r="AA60" s="232">
        <f>+AA57+AA54+AA51+AA40+AA37+AA34+AA22+AA5</f>
        <v>61066150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2016-08-05T08:02:53Z</dcterms:created>
  <dcterms:modified xsi:type="dcterms:W3CDTF">2016-08-05T08:03:02Z</dcterms:modified>
  <cp:category/>
  <cp:version/>
  <cp:contentType/>
  <cp:contentStatus/>
</cp:coreProperties>
</file>