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<sst xmlns="http://schemas.openxmlformats.org/spreadsheetml/2006/main" count="857" uniqueCount="303">
  <si>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Mpumalanga: Thaba Chweu(MP321)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</si>
  <si>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</si>
  <si>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</si>
  <si>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</si>
  <si>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</si>
  <si>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</si>
  <si>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</si>
  <si>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</si>
  <si>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</si>
  <si>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</si>
  <si>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</si>
  <si>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</si>
  <si>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</si>
  <si>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</si>
  <si>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</si>
  <si>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</si>
  <si>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</si>
  <si>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</si>
  <si>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</si>
  <si>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</si>
  <si>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</si>
  <si>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</si>
  <si>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</si>
  <si>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</si>
  <si>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</si>
  <si>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</si>
  <si>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</si>
  <si>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</si>
  <si>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</si>
  <si>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</si>
  <si>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</si>
  <si>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</si>
  <si>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</si>
  <si>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</si>
  <si>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</si>
  <si>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</si>
  <si>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</si>
  <si>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</si>
  <si>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</si>
  <si>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</si>
  <si>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</si>
  <si>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</si>
  <si>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</si>
  <si>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</si>
  <si>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</si>
  <si>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</si>
  <si>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</si>
  <si>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</si>
  <si>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</si>
  <si>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</si>
  <si>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</si>
  <si>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</si>
  <si>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</si>
  <si>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</si>
  <si>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</si>
  <si>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</si>
  <si>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</si>
  <si>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</si>
  <si>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</si>
  <si>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</si>
  <si>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</si>
  <si>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</si>
  <si>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</si>
  <si>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</si>
  <si>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</si>
  <si>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</si>
  <si>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</si>
  <si>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</si>
  <si>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</si>
  <si>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</si>
  <si>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Thaba Chweu(MP321)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</si>
  <si>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</si>
  <si>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</si>
  <si>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</si>
  <si>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</si>
  <si>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</si>
  <si>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</si>
  <si>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</si>
  <si>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</si>
  <si>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</si>
  <si>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</si>
  <si>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</si>
  <si>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</si>
  <si>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</si>
  <si>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</si>
  <si>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</si>
  <si>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</si>
  <si>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</si>
  <si>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</si>
  <si>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</si>
  <si>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</si>
  <si>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</si>
  <si>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</si>
  <si>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</si>
  <si>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</si>
  <si>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</si>
  <si>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</si>
  <si>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</si>
  <si>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</si>
  <si>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</si>
  <si>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Thaba Chweu(MP321)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</si>
  <si>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</si>
  <si>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</si>
  <si>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</si>
  <si>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</si>
  <si>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</si>
  <si>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</si>
  <si>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</si>
  <si>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</si>
  <si>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</si>
  <si>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</si>
  <si>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</si>
  <si>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</si>
  <si>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</si>
  <si>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</si>
  <si>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</si>
  <si>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</si>
  <si>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</si>
  <si>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</si>
  <si>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</si>
  <si>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</si>
  <si>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</si>
  <si>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</si>
  <si>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</si>
  <si>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</si>
  <si>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</si>
  <si>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</si>
  <si>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</si>
  <si>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</si>
  <si>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Thaba Chweu(MP321)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</si>
  <si>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</si>
  <si>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</si>
  <si>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</si>
  <si>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</si>
  <si>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</si>
  <si>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</si>
  <si>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</si>
  <si>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</si>
  <si>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</si>
  <si>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</si>
  <si>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Thaba Chweu(MP321)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</si>
  <si>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</si>
  <si>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</si>
  <si>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</si>
  <si>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</si>
  <si>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</si>
  <si>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</si>
  <si>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</si>
  <si>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</si>
  <si>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</si>
  <si>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</si>
  <si>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</si>
  <si>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</si>
  <si>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</si>
  <si>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</si>
  <si>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</si>
  <si>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</si>
  <si>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</si>
  <si>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</si>
  <si>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</si>
  <si>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</si>
  <si>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</si>
  <si>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</si>
  <si>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</si>
  <si>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</si>
  <si>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</si>
  <si>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</si>
  <si>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</si>
  <si>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</si>
  <si>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</si>
  <si>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</si>
  <si>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</si>
  <si>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</si>
  <si>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</si>
  <si>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Thaba Chweu(MP321)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</si>
  <si>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</si>
  <si>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</si>
  <si>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</si>
  <si>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</si>
  <si>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</si>
  <si>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</si>
  <si>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</si>
  <si>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</si>
  <si>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</si>
  <si>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</si>
  <si>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</si>
  <si>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</si>
  <si>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</si>
  <si>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</si>
  <si>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</si>
  <si>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</si>
  <si>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</si>
  <si>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</si>
  <si>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</si>
  <si>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</si>
  <si>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</si>
  <si>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</si>
  <si>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</si>
  <si>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</si>
  <si>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</si>
  <si>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</si>
  <si>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</si>
  <si>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Thaba Chweu(MP321)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</si>
  <si>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</si>
  <si>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</si>
  <si>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</si>
  <si>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</si>
  <si>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</si>
  <si>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</si>
  <si>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</si>
  <si>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</si>
  <si>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</si>
  <si>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</si>
  <si>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</si>
  <si>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</si>
  <si>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</si>
  <si>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</si>
  <si>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</si>
  <si>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</si>
  <si>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</si>
  <si>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</si>
  <si>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</si>
  <si>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</si>
  <si>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</si>
  <si>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</si>
  <si>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</si>
  <si>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</si>
  <si>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Thaba Chweu(MP321)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</si>
  <si>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</si>
  <si>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</si>
  <si>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</si>
  <si>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</si>
  <si>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</si>
  <si>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</si>
  <si>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</si>
  <si>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</si>
  <si>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</si>
  <si>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</si>
  <si>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</si>
  <si>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</si>
  <si>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</si>
  <si>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</si>
  <si>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</si>
  <si>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</si>
  <si>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</si>
  <si>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</si>
  <si>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</si>
  <si>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</si>
  <si>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</si>
  <si>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</si>
  <si>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</si>
  <si>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</si>
  <si>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</si>
  <si>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</si>
  <si>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</si>
  <si>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</si>
  <si>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</si>
  <si>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</si>
  <si>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</si>
  <si>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</si>
  <si>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</si>
  <si>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</si>
  <si>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</si>
  <si>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Thaba Chweu(MP321)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</si>
  <si>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</si>
  <si>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</si>
  <si>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Mpumalanga: Thaba Chweu(MP321)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</si>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</sst>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102028601</v>
      </c>
      <c r="C5" s="19">
        <v>0</v>
      </c>
      <c r="D5" s="59">
        <v>99967000</v>
      </c>
      <c r="E5" s="60">
        <v>86826636</v>
      </c>
      <c r="F5" s="60">
        <v>89700127</v>
      </c>
      <c r="G5" s="60">
        <v>-2083496</v>
      </c>
      <c r="H5" s="60">
        <v>-646375</v>
      </c>
      <c r="I5" s="60">
        <v>86970256</v>
      </c>
      <c r="J5" s="60">
        <v>-504986</v>
      </c>
      <c r="K5" s="60">
        <v>-504986</v>
      </c>
      <c r="L5" s="60">
        <v>1423866</v>
      </c>
      <c r="M5" s="60">
        <v>413894</v>
      </c>
      <c r="N5" s="60">
        <v>250880</v>
      </c>
      <c r="O5" s="60">
        <v>13413</v>
      </c>
      <c r="P5" s="60">
        <v>31743</v>
      </c>
      <c r="Q5" s="60">
        <v>296036</v>
      </c>
      <c r="R5" s="60">
        <v>50019</v>
      </c>
      <c r="S5" s="60">
        <v>1838</v>
      </c>
      <c r="T5" s="60">
        <v>-728741</v>
      </c>
      <c r="U5" s="60">
        <v>-676884</v>
      </c>
      <c r="V5" s="60">
        <v>87003302</v>
      </c>
      <c r="W5" s="60">
        <v>99967068</v>
      </c>
      <c r="X5" s="60">
        <v>-12963766</v>
      </c>
      <c r="Y5" s="61">
        <v>-12.97</v>
      </c>
      <c r="Z5" s="62">
        <v>86826636</v>
      </c>
    </row>
    <row r="6" spans="1:26" ht="12.75">
      <c r="A6" s="58" t="s">
        <v>32</v>
      </c>
      <c r="B6" s="19">
        <v>159656189</v>
      </c>
      <c r="C6" s="19">
        <v>0</v>
      </c>
      <c r="D6" s="59">
        <v>198139261</v>
      </c>
      <c r="E6" s="60">
        <v>250891411</v>
      </c>
      <c r="F6" s="60">
        <v>17031343</v>
      </c>
      <c r="G6" s="60">
        <v>11276188</v>
      </c>
      <c r="H6" s="60">
        <v>16332096</v>
      </c>
      <c r="I6" s="60">
        <v>44639627</v>
      </c>
      <c r="J6" s="60">
        <v>15722588</v>
      </c>
      <c r="K6" s="60">
        <v>15722588</v>
      </c>
      <c r="L6" s="60">
        <v>19671515</v>
      </c>
      <c r="M6" s="60">
        <v>51116691</v>
      </c>
      <c r="N6" s="60">
        <v>14245372</v>
      </c>
      <c r="O6" s="60">
        <v>16021111</v>
      </c>
      <c r="P6" s="60">
        <v>13636740</v>
      </c>
      <c r="Q6" s="60">
        <v>43903223</v>
      </c>
      <c r="R6" s="60">
        <v>15427032</v>
      </c>
      <c r="S6" s="60">
        <v>15424805</v>
      </c>
      <c r="T6" s="60">
        <v>19133708</v>
      </c>
      <c r="U6" s="60">
        <v>49985545</v>
      </c>
      <c r="V6" s="60">
        <v>189645086</v>
      </c>
      <c r="W6" s="60">
        <v>216007826</v>
      </c>
      <c r="X6" s="60">
        <v>-26362740</v>
      </c>
      <c r="Y6" s="61">
        <v>-12.2</v>
      </c>
      <c r="Z6" s="62">
        <v>250891411</v>
      </c>
    </row>
    <row r="7" spans="1:26" ht="12.75">
      <c r="A7" s="58" t="s">
        <v>33</v>
      </c>
      <c r="B7" s="19">
        <v>0</v>
      </c>
      <c r="C7" s="19">
        <v>0</v>
      </c>
      <c r="D7" s="59">
        <v>636471</v>
      </c>
      <c r="E7" s="60">
        <v>575963</v>
      </c>
      <c r="F7" s="60">
        <v>12162</v>
      </c>
      <c r="G7" s="60">
        <v>71544</v>
      </c>
      <c r="H7" s="60">
        <v>19207</v>
      </c>
      <c r="I7" s="60">
        <v>102913</v>
      </c>
      <c r="J7" s="60">
        <v>12701</v>
      </c>
      <c r="K7" s="60">
        <v>12701</v>
      </c>
      <c r="L7" s="60">
        <v>-19871</v>
      </c>
      <c r="M7" s="60">
        <v>5531</v>
      </c>
      <c r="N7" s="60">
        <v>90091</v>
      </c>
      <c r="O7" s="60">
        <v>71390</v>
      </c>
      <c r="P7" s="60">
        <v>3951</v>
      </c>
      <c r="Q7" s="60">
        <v>165432</v>
      </c>
      <c r="R7" s="60">
        <v>214965</v>
      </c>
      <c r="S7" s="60">
        <v>16573</v>
      </c>
      <c r="T7" s="60">
        <v>22279</v>
      </c>
      <c r="U7" s="60">
        <v>253817</v>
      </c>
      <c r="V7" s="60">
        <v>527693</v>
      </c>
      <c r="W7" s="60">
        <v>636471</v>
      </c>
      <c r="X7" s="60">
        <v>-108778</v>
      </c>
      <c r="Y7" s="61">
        <v>-17.09</v>
      </c>
      <c r="Z7" s="62">
        <v>575963</v>
      </c>
    </row>
    <row r="8" spans="1:26" ht="12.75">
      <c r="A8" s="58" t="s">
        <v>34</v>
      </c>
      <c r="B8" s="19">
        <v>142573756</v>
      </c>
      <c r="C8" s="19">
        <v>0</v>
      </c>
      <c r="D8" s="59">
        <v>108716000</v>
      </c>
      <c r="E8" s="60">
        <v>105774812</v>
      </c>
      <c r="F8" s="60">
        <v>43655000</v>
      </c>
      <c r="G8" s="60">
        <v>0</v>
      </c>
      <c r="H8" s="60">
        <v>0</v>
      </c>
      <c r="I8" s="60">
        <v>43655000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26193000</v>
      </c>
      <c r="Q8" s="60">
        <v>26193000</v>
      </c>
      <c r="R8" s="60">
        <v>0</v>
      </c>
      <c r="S8" s="60">
        <v>0</v>
      </c>
      <c r="T8" s="60">
        <v>0</v>
      </c>
      <c r="U8" s="60">
        <v>0</v>
      </c>
      <c r="V8" s="60">
        <v>69848000</v>
      </c>
      <c r="W8" s="60">
        <v>108716000</v>
      </c>
      <c r="X8" s="60">
        <v>-38868000</v>
      </c>
      <c r="Y8" s="61">
        <v>-35.75</v>
      </c>
      <c r="Z8" s="62">
        <v>105774812</v>
      </c>
    </row>
    <row r="9" spans="1:26" ht="12.75">
      <c r="A9" s="58" t="s">
        <v>35</v>
      </c>
      <c r="B9" s="19">
        <v>61152799</v>
      </c>
      <c r="C9" s="19">
        <v>0</v>
      </c>
      <c r="D9" s="59">
        <v>46655469</v>
      </c>
      <c r="E9" s="60">
        <v>82264852</v>
      </c>
      <c r="F9" s="60">
        <v>4135380</v>
      </c>
      <c r="G9" s="60">
        <v>1857578</v>
      </c>
      <c r="H9" s="60">
        <v>3738840</v>
      </c>
      <c r="I9" s="60">
        <v>9731798</v>
      </c>
      <c r="J9" s="60">
        <v>5072023</v>
      </c>
      <c r="K9" s="60">
        <v>5072023</v>
      </c>
      <c r="L9" s="60">
        <v>6144010</v>
      </c>
      <c r="M9" s="60">
        <v>16288056</v>
      </c>
      <c r="N9" s="60">
        <v>4153066</v>
      </c>
      <c r="O9" s="60">
        <v>3719565</v>
      </c>
      <c r="P9" s="60">
        <v>4422187</v>
      </c>
      <c r="Q9" s="60">
        <v>12294818</v>
      </c>
      <c r="R9" s="60">
        <v>2300398</v>
      </c>
      <c r="S9" s="60">
        <v>3186108</v>
      </c>
      <c r="T9" s="60">
        <v>1806114</v>
      </c>
      <c r="U9" s="60">
        <v>7292620</v>
      </c>
      <c r="V9" s="60">
        <v>45607292</v>
      </c>
      <c r="W9" s="60">
        <v>28785725</v>
      </c>
      <c r="X9" s="60">
        <v>16821567</v>
      </c>
      <c r="Y9" s="61">
        <v>58.44</v>
      </c>
      <c r="Z9" s="62">
        <v>82264852</v>
      </c>
    </row>
    <row r="10" spans="1:26" ht="22.5">
      <c r="A10" s="63" t="s">
        <v>278</v>
      </c>
      <c r="B10" s="64">
        <f>SUM(B5:B9)</f>
        <v>465411345</v>
      </c>
      <c r="C10" s="64">
        <f>SUM(C5:C9)</f>
        <v>0</v>
      </c>
      <c r="D10" s="65">
        <f aca="true" t="shared" si="0" ref="D10:Z10">SUM(D5:D9)</f>
        <v>454114201</v>
      </c>
      <c r="E10" s="66">
        <f t="shared" si="0"/>
        <v>526333674</v>
      </c>
      <c r="F10" s="66">
        <f t="shared" si="0"/>
        <v>154534012</v>
      </c>
      <c r="G10" s="66">
        <f t="shared" si="0"/>
        <v>11121814</v>
      </c>
      <c r="H10" s="66">
        <f t="shared" si="0"/>
        <v>19443768</v>
      </c>
      <c r="I10" s="66">
        <f t="shared" si="0"/>
        <v>185099594</v>
      </c>
      <c r="J10" s="66">
        <f t="shared" si="0"/>
        <v>20302326</v>
      </c>
      <c r="K10" s="66">
        <f t="shared" si="0"/>
        <v>20302326</v>
      </c>
      <c r="L10" s="66">
        <f t="shared" si="0"/>
        <v>27219520</v>
      </c>
      <c r="M10" s="66">
        <f t="shared" si="0"/>
        <v>67824172</v>
      </c>
      <c r="N10" s="66">
        <f t="shared" si="0"/>
        <v>18739409</v>
      </c>
      <c r="O10" s="66">
        <f t="shared" si="0"/>
        <v>19825479</v>
      </c>
      <c r="P10" s="66">
        <f t="shared" si="0"/>
        <v>44287621</v>
      </c>
      <c r="Q10" s="66">
        <f t="shared" si="0"/>
        <v>82852509</v>
      </c>
      <c r="R10" s="66">
        <f t="shared" si="0"/>
        <v>17992414</v>
      </c>
      <c r="S10" s="66">
        <f t="shared" si="0"/>
        <v>18629324</v>
      </c>
      <c r="T10" s="66">
        <f t="shared" si="0"/>
        <v>20233360</v>
      </c>
      <c r="U10" s="66">
        <f t="shared" si="0"/>
        <v>56855098</v>
      </c>
      <c r="V10" s="66">
        <f t="shared" si="0"/>
        <v>392631373</v>
      </c>
      <c r="W10" s="66">
        <f t="shared" si="0"/>
        <v>454113090</v>
      </c>
      <c r="X10" s="66">
        <f t="shared" si="0"/>
        <v>-61481717</v>
      </c>
      <c r="Y10" s="67">
        <f>+IF(W10&lt;&gt;0,(X10/W10)*100,0)</f>
        <v>-13.538855926835316</v>
      </c>
      <c r="Z10" s="68">
        <f t="shared" si="0"/>
        <v>526333674</v>
      </c>
    </row>
    <row r="11" spans="1:26" ht="12.75">
      <c r="A11" s="58" t="s">
        <v>37</v>
      </c>
      <c r="B11" s="19">
        <v>117617658</v>
      </c>
      <c r="C11" s="19">
        <v>0</v>
      </c>
      <c r="D11" s="59">
        <v>116328000</v>
      </c>
      <c r="E11" s="60">
        <v>140387672</v>
      </c>
      <c r="F11" s="60">
        <v>10220817</v>
      </c>
      <c r="G11" s="60">
        <v>11718497</v>
      </c>
      <c r="H11" s="60">
        <v>11404163</v>
      </c>
      <c r="I11" s="60">
        <v>33343477</v>
      </c>
      <c r="J11" s="60">
        <v>14175481</v>
      </c>
      <c r="K11" s="60">
        <v>11257956</v>
      </c>
      <c r="L11" s="60">
        <v>14039749</v>
      </c>
      <c r="M11" s="60">
        <v>39473186</v>
      </c>
      <c r="N11" s="60">
        <v>11111640</v>
      </c>
      <c r="O11" s="60">
        <v>11308931</v>
      </c>
      <c r="P11" s="60">
        <v>11429515</v>
      </c>
      <c r="Q11" s="60">
        <v>33850086</v>
      </c>
      <c r="R11" s="60">
        <v>11540133</v>
      </c>
      <c r="S11" s="60">
        <v>11532697</v>
      </c>
      <c r="T11" s="60">
        <v>12296146</v>
      </c>
      <c r="U11" s="60">
        <v>35368976</v>
      </c>
      <c r="V11" s="60">
        <v>142035725</v>
      </c>
      <c r="W11" s="60">
        <v>116327376</v>
      </c>
      <c r="X11" s="60">
        <v>25708349</v>
      </c>
      <c r="Y11" s="61">
        <v>22.1</v>
      </c>
      <c r="Z11" s="62">
        <v>140387672</v>
      </c>
    </row>
    <row r="12" spans="1:26" ht="12.75">
      <c r="A12" s="58" t="s">
        <v>38</v>
      </c>
      <c r="B12" s="19">
        <v>8883956</v>
      </c>
      <c r="C12" s="19">
        <v>0</v>
      </c>
      <c r="D12" s="59">
        <v>8395271</v>
      </c>
      <c r="E12" s="60">
        <v>8692656</v>
      </c>
      <c r="F12" s="60">
        <v>729777</v>
      </c>
      <c r="G12" s="60">
        <v>718129</v>
      </c>
      <c r="H12" s="60">
        <v>728730</v>
      </c>
      <c r="I12" s="60">
        <v>2176636</v>
      </c>
      <c r="J12" s="60">
        <v>723331</v>
      </c>
      <c r="K12" s="60">
        <v>723331</v>
      </c>
      <c r="L12" s="60">
        <v>723331</v>
      </c>
      <c r="M12" s="60">
        <v>2169993</v>
      </c>
      <c r="N12" s="60">
        <v>969020</v>
      </c>
      <c r="O12" s="60">
        <v>764579</v>
      </c>
      <c r="P12" s="60">
        <v>760789</v>
      </c>
      <c r="Q12" s="60">
        <v>2494388</v>
      </c>
      <c r="R12" s="60">
        <v>760789</v>
      </c>
      <c r="S12" s="60">
        <v>760789</v>
      </c>
      <c r="T12" s="60">
        <v>760789</v>
      </c>
      <c r="U12" s="60">
        <v>2282367</v>
      </c>
      <c r="V12" s="60">
        <v>9123384</v>
      </c>
      <c r="W12" s="60">
        <v>8395271</v>
      </c>
      <c r="X12" s="60">
        <v>728113</v>
      </c>
      <c r="Y12" s="61">
        <v>8.67</v>
      </c>
      <c r="Z12" s="62">
        <v>8692656</v>
      </c>
    </row>
    <row r="13" spans="1:26" ht="12.75">
      <c r="A13" s="58" t="s">
        <v>279</v>
      </c>
      <c r="B13" s="19">
        <v>86129571</v>
      </c>
      <c r="C13" s="19">
        <v>0</v>
      </c>
      <c r="D13" s="59">
        <v>36384700</v>
      </c>
      <c r="E13" s="60">
        <v>33819800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36384700</v>
      </c>
      <c r="X13" s="60">
        <v>-36384700</v>
      </c>
      <c r="Y13" s="61">
        <v>-100</v>
      </c>
      <c r="Z13" s="62">
        <v>33819800</v>
      </c>
    </row>
    <row r="14" spans="1:26" ht="12.75">
      <c r="A14" s="58" t="s">
        <v>40</v>
      </c>
      <c r="B14" s="19">
        <v>35901194</v>
      </c>
      <c r="C14" s="19">
        <v>0</v>
      </c>
      <c r="D14" s="59">
        <v>27756728</v>
      </c>
      <c r="E14" s="60">
        <v>44052035</v>
      </c>
      <c r="F14" s="60">
        <v>3317892</v>
      </c>
      <c r="G14" s="60">
        <v>4622217</v>
      </c>
      <c r="H14" s="60">
        <v>3370339</v>
      </c>
      <c r="I14" s="60">
        <v>11310448</v>
      </c>
      <c r="J14" s="60">
        <v>1069059</v>
      </c>
      <c r="K14" s="60">
        <v>1069059</v>
      </c>
      <c r="L14" s="60">
        <v>8465532</v>
      </c>
      <c r="M14" s="60">
        <v>10603650</v>
      </c>
      <c r="N14" s="60">
        <v>3743405</v>
      </c>
      <c r="O14" s="60">
        <v>103071</v>
      </c>
      <c r="P14" s="60">
        <v>5160904</v>
      </c>
      <c r="Q14" s="60">
        <v>9007380</v>
      </c>
      <c r="R14" s="60">
        <v>14688021</v>
      </c>
      <c r="S14" s="60">
        <v>3130008</v>
      </c>
      <c r="T14" s="60">
        <v>2447013</v>
      </c>
      <c r="U14" s="60">
        <v>20265042</v>
      </c>
      <c r="V14" s="60">
        <v>51186520</v>
      </c>
      <c r="W14" s="60">
        <v>27756728</v>
      </c>
      <c r="X14" s="60">
        <v>23429792</v>
      </c>
      <c r="Y14" s="61">
        <v>84.41</v>
      </c>
      <c r="Z14" s="62">
        <v>44052035</v>
      </c>
    </row>
    <row r="15" spans="1:26" ht="12.75">
      <c r="A15" s="58" t="s">
        <v>41</v>
      </c>
      <c r="B15" s="19">
        <v>131021276</v>
      </c>
      <c r="C15" s="19">
        <v>0</v>
      </c>
      <c r="D15" s="59">
        <v>173137511</v>
      </c>
      <c r="E15" s="60">
        <v>104664884</v>
      </c>
      <c r="F15" s="60">
        <v>18953128</v>
      </c>
      <c r="G15" s="60">
        <v>14251478</v>
      </c>
      <c r="H15" s="60">
        <v>989240</v>
      </c>
      <c r="I15" s="60">
        <v>34193846</v>
      </c>
      <c r="J15" s="60">
        <v>1420418</v>
      </c>
      <c r="K15" s="60">
        <v>1420418</v>
      </c>
      <c r="L15" s="60">
        <v>8314180</v>
      </c>
      <c r="M15" s="60">
        <v>11155016</v>
      </c>
      <c r="N15" s="60">
        <v>8878985</v>
      </c>
      <c r="O15" s="60">
        <v>252204</v>
      </c>
      <c r="P15" s="60">
        <v>9246957</v>
      </c>
      <c r="Q15" s="60">
        <v>18378146</v>
      </c>
      <c r="R15" s="60">
        <v>9419623</v>
      </c>
      <c r="S15" s="60">
        <v>7675894</v>
      </c>
      <c r="T15" s="60">
        <v>21060931</v>
      </c>
      <c r="U15" s="60">
        <v>38156448</v>
      </c>
      <c r="V15" s="60">
        <v>101883456</v>
      </c>
      <c r="W15" s="60">
        <v>173137722</v>
      </c>
      <c r="X15" s="60">
        <v>-71254266</v>
      </c>
      <c r="Y15" s="61">
        <v>-41.15</v>
      </c>
      <c r="Z15" s="62">
        <v>104664884</v>
      </c>
    </row>
    <row r="16" spans="1:26" ht="12.75">
      <c r="A16" s="69" t="s">
        <v>42</v>
      </c>
      <c r="B16" s="19">
        <v>0</v>
      </c>
      <c r="C16" s="19">
        <v>0</v>
      </c>
      <c r="D16" s="59">
        <v>8600265</v>
      </c>
      <c r="E16" s="60">
        <v>11169165</v>
      </c>
      <c r="F16" s="60">
        <v>486734</v>
      </c>
      <c r="G16" s="60">
        <v>503978</v>
      </c>
      <c r="H16" s="60">
        <v>496347</v>
      </c>
      <c r="I16" s="60">
        <v>1487059</v>
      </c>
      <c r="J16" s="60">
        <v>586127</v>
      </c>
      <c r="K16" s="60">
        <v>586127</v>
      </c>
      <c r="L16" s="60">
        <v>3590335</v>
      </c>
      <c r="M16" s="60">
        <v>4762589</v>
      </c>
      <c r="N16" s="60">
        <v>3590335</v>
      </c>
      <c r="O16" s="60">
        <v>523545</v>
      </c>
      <c r="P16" s="60">
        <v>585818</v>
      </c>
      <c r="Q16" s="60">
        <v>4699698</v>
      </c>
      <c r="R16" s="60">
        <v>579394</v>
      </c>
      <c r="S16" s="60">
        <v>543173</v>
      </c>
      <c r="T16" s="60">
        <v>553083</v>
      </c>
      <c r="U16" s="60">
        <v>1675650</v>
      </c>
      <c r="V16" s="60">
        <v>12624996</v>
      </c>
      <c r="W16" s="60">
        <v>8600265</v>
      </c>
      <c r="X16" s="60">
        <v>4024731</v>
      </c>
      <c r="Y16" s="61">
        <v>46.8</v>
      </c>
      <c r="Z16" s="62">
        <v>11169165</v>
      </c>
    </row>
    <row r="17" spans="1:26" ht="12.75">
      <c r="A17" s="58" t="s">
        <v>43</v>
      </c>
      <c r="B17" s="19">
        <v>144565008</v>
      </c>
      <c r="C17" s="19">
        <v>0</v>
      </c>
      <c r="D17" s="59">
        <v>112519314</v>
      </c>
      <c r="E17" s="60">
        <v>184547501</v>
      </c>
      <c r="F17" s="60">
        <v>8061677</v>
      </c>
      <c r="G17" s="60">
        <v>12181560</v>
      </c>
      <c r="H17" s="60">
        <v>17484444</v>
      </c>
      <c r="I17" s="60">
        <v>37727681</v>
      </c>
      <c r="J17" s="60">
        <v>17671892</v>
      </c>
      <c r="K17" s="60">
        <v>18976369</v>
      </c>
      <c r="L17" s="60">
        <v>4979213</v>
      </c>
      <c r="M17" s="60">
        <v>41627474</v>
      </c>
      <c r="N17" s="60">
        <v>7470141</v>
      </c>
      <c r="O17" s="60">
        <v>5271767</v>
      </c>
      <c r="P17" s="60">
        <v>9943766</v>
      </c>
      <c r="Q17" s="60">
        <v>22685674</v>
      </c>
      <c r="R17" s="60">
        <v>11839678</v>
      </c>
      <c r="S17" s="60">
        <v>9379974</v>
      </c>
      <c r="T17" s="60">
        <v>10067749</v>
      </c>
      <c r="U17" s="60">
        <v>31287401</v>
      </c>
      <c r="V17" s="60">
        <v>133328230</v>
      </c>
      <c r="W17" s="60">
        <v>112519350</v>
      </c>
      <c r="X17" s="60">
        <v>20808880</v>
      </c>
      <c r="Y17" s="61">
        <v>18.49</v>
      </c>
      <c r="Z17" s="62">
        <v>184547501</v>
      </c>
    </row>
    <row r="18" spans="1:26" ht="12.75">
      <c r="A18" s="70" t="s">
        <v>44</v>
      </c>
      <c r="B18" s="71">
        <f>SUM(B11:B17)</f>
        <v>524118663</v>
      </c>
      <c r="C18" s="71">
        <f>SUM(C11:C17)</f>
        <v>0</v>
      </c>
      <c r="D18" s="72">
        <f aca="true" t="shared" si="1" ref="D18:Z18">SUM(D11:D17)</f>
        <v>483121789</v>
      </c>
      <c r="E18" s="73">
        <f t="shared" si="1"/>
        <v>527333713</v>
      </c>
      <c r="F18" s="73">
        <f t="shared" si="1"/>
        <v>41770025</v>
      </c>
      <c r="G18" s="73">
        <f t="shared" si="1"/>
        <v>43995859</v>
      </c>
      <c r="H18" s="73">
        <f t="shared" si="1"/>
        <v>34473263</v>
      </c>
      <c r="I18" s="73">
        <f t="shared" si="1"/>
        <v>120239147</v>
      </c>
      <c r="J18" s="73">
        <f t="shared" si="1"/>
        <v>35646308</v>
      </c>
      <c r="K18" s="73">
        <f t="shared" si="1"/>
        <v>34033260</v>
      </c>
      <c r="L18" s="73">
        <f t="shared" si="1"/>
        <v>40112340</v>
      </c>
      <c r="M18" s="73">
        <f t="shared" si="1"/>
        <v>109791908</v>
      </c>
      <c r="N18" s="73">
        <f t="shared" si="1"/>
        <v>35763526</v>
      </c>
      <c r="O18" s="73">
        <f t="shared" si="1"/>
        <v>18224097</v>
      </c>
      <c r="P18" s="73">
        <f t="shared" si="1"/>
        <v>37127749</v>
      </c>
      <c r="Q18" s="73">
        <f t="shared" si="1"/>
        <v>91115372</v>
      </c>
      <c r="R18" s="73">
        <f t="shared" si="1"/>
        <v>48827638</v>
      </c>
      <c r="S18" s="73">
        <f t="shared" si="1"/>
        <v>33022535</v>
      </c>
      <c r="T18" s="73">
        <f t="shared" si="1"/>
        <v>47185711</v>
      </c>
      <c r="U18" s="73">
        <f t="shared" si="1"/>
        <v>129035884</v>
      </c>
      <c r="V18" s="73">
        <f t="shared" si="1"/>
        <v>450182311</v>
      </c>
      <c r="W18" s="73">
        <f t="shared" si="1"/>
        <v>483121412</v>
      </c>
      <c r="X18" s="73">
        <f t="shared" si="1"/>
        <v>-32939101</v>
      </c>
      <c r="Y18" s="67">
        <f>+IF(W18&lt;&gt;0,(X18/W18)*100,0)</f>
        <v>-6.817975809360319</v>
      </c>
      <c r="Z18" s="74">
        <f t="shared" si="1"/>
        <v>527333713</v>
      </c>
    </row>
    <row r="19" spans="1:26" ht="12.75">
      <c r="A19" s="70" t="s">
        <v>45</v>
      </c>
      <c r="B19" s="75">
        <f>+B10-B18</f>
        <v>-58707318</v>
      </c>
      <c r="C19" s="75">
        <f>+C10-C18</f>
        <v>0</v>
      </c>
      <c r="D19" s="76">
        <f aca="true" t="shared" si="2" ref="D19:Z19">+D10-D18</f>
        <v>-29007588</v>
      </c>
      <c r="E19" s="77">
        <f t="shared" si="2"/>
        <v>-1000039</v>
      </c>
      <c r="F19" s="77">
        <f t="shared" si="2"/>
        <v>112763987</v>
      </c>
      <c r="G19" s="77">
        <f t="shared" si="2"/>
        <v>-32874045</v>
      </c>
      <c r="H19" s="77">
        <f t="shared" si="2"/>
        <v>-15029495</v>
      </c>
      <c r="I19" s="77">
        <f t="shared" si="2"/>
        <v>64860447</v>
      </c>
      <c r="J19" s="77">
        <f t="shared" si="2"/>
        <v>-15343982</v>
      </c>
      <c r="K19" s="77">
        <f t="shared" si="2"/>
        <v>-13730934</v>
      </c>
      <c r="L19" s="77">
        <f t="shared" si="2"/>
        <v>-12892820</v>
      </c>
      <c r="M19" s="77">
        <f t="shared" si="2"/>
        <v>-41967736</v>
      </c>
      <c r="N19" s="77">
        <f t="shared" si="2"/>
        <v>-17024117</v>
      </c>
      <c r="O19" s="77">
        <f t="shared" si="2"/>
        <v>1601382</v>
      </c>
      <c r="P19" s="77">
        <f t="shared" si="2"/>
        <v>7159872</v>
      </c>
      <c r="Q19" s="77">
        <f t="shared" si="2"/>
        <v>-8262863</v>
      </c>
      <c r="R19" s="77">
        <f t="shared" si="2"/>
        <v>-30835224</v>
      </c>
      <c r="S19" s="77">
        <f t="shared" si="2"/>
        <v>-14393211</v>
      </c>
      <c r="T19" s="77">
        <f t="shared" si="2"/>
        <v>-26952351</v>
      </c>
      <c r="U19" s="77">
        <f t="shared" si="2"/>
        <v>-72180786</v>
      </c>
      <c r="V19" s="77">
        <f t="shared" si="2"/>
        <v>-57550938</v>
      </c>
      <c r="W19" s="77">
        <f>IF(E10=E18,0,W10-W18)</f>
        <v>-29008322</v>
      </c>
      <c r="X19" s="77">
        <f t="shared" si="2"/>
        <v>-28542616</v>
      </c>
      <c r="Y19" s="78">
        <f>+IF(W19&lt;&gt;0,(X19/W19)*100,0)</f>
        <v>98.39457794215053</v>
      </c>
      <c r="Z19" s="79">
        <f t="shared" si="2"/>
        <v>-1000039</v>
      </c>
    </row>
    <row r="20" spans="1:26" ht="12.75">
      <c r="A20" s="58" t="s">
        <v>46</v>
      </c>
      <c r="B20" s="19">
        <v>0</v>
      </c>
      <c r="C20" s="19">
        <v>0</v>
      </c>
      <c r="D20" s="59">
        <v>46647000</v>
      </c>
      <c r="E20" s="60">
        <v>46647000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29131060</v>
      </c>
      <c r="M20" s="60">
        <v>29131060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29131060</v>
      </c>
      <c r="W20" s="60">
        <v>46647000</v>
      </c>
      <c r="X20" s="60">
        <v>-17515940</v>
      </c>
      <c r="Y20" s="61">
        <v>-37.55</v>
      </c>
      <c r="Z20" s="62">
        <v>46647000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-58707318</v>
      </c>
      <c r="C22" s="86">
        <f>SUM(C19:C21)</f>
        <v>0</v>
      </c>
      <c r="D22" s="87">
        <f aca="true" t="shared" si="3" ref="D22:Z22">SUM(D19:D21)</f>
        <v>17639412</v>
      </c>
      <c r="E22" s="88">
        <f t="shared" si="3"/>
        <v>45646961</v>
      </c>
      <c r="F22" s="88">
        <f t="shared" si="3"/>
        <v>112763987</v>
      </c>
      <c r="G22" s="88">
        <f t="shared" si="3"/>
        <v>-32874045</v>
      </c>
      <c r="H22" s="88">
        <f t="shared" si="3"/>
        <v>-15029495</v>
      </c>
      <c r="I22" s="88">
        <f t="shared" si="3"/>
        <v>64860447</v>
      </c>
      <c r="J22" s="88">
        <f t="shared" si="3"/>
        <v>-15343982</v>
      </c>
      <c r="K22" s="88">
        <f t="shared" si="3"/>
        <v>-13730934</v>
      </c>
      <c r="L22" s="88">
        <f t="shared" si="3"/>
        <v>16238240</v>
      </c>
      <c r="M22" s="88">
        <f t="shared" si="3"/>
        <v>-12836676</v>
      </c>
      <c r="N22" s="88">
        <f t="shared" si="3"/>
        <v>-17024117</v>
      </c>
      <c r="O22" s="88">
        <f t="shared" si="3"/>
        <v>1601382</v>
      </c>
      <c r="P22" s="88">
        <f t="shared" si="3"/>
        <v>7159872</v>
      </c>
      <c r="Q22" s="88">
        <f t="shared" si="3"/>
        <v>-8262863</v>
      </c>
      <c r="R22" s="88">
        <f t="shared" si="3"/>
        <v>-30835224</v>
      </c>
      <c r="S22" s="88">
        <f t="shared" si="3"/>
        <v>-14393211</v>
      </c>
      <c r="T22" s="88">
        <f t="shared" si="3"/>
        <v>-26952351</v>
      </c>
      <c r="U22" s="88">
        <f t="shared" si="3"/>
        <v>-72180786</v>
      </c>
      <c r="V22" s="88">
        <f t="shared" si="3"/>
        <v>-28419878</v>
      </c>
      <c r="W22" s="88">
        <f t="shared" si="3"/>
        <v>17638678</v>
      </c>
      <c r="X22" s="88">
        <f t="shared" si="3"/>
        <v>-46058556</v>
      </c>
      <c r="Y22" s="89">
        <f>+IF(W22&lt;&gt;0,(X22/W22)*100,0)</f>
        <v>-261.1224945542971</v>
      </c>
      <c r="Z22" s="90">
        <f t="shared" si="3"/>
        <v>45646961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-58707318</v>
      </c>
      <c r="C24" s="75">
        <f>SUM(C22:C23)</f>
        <v>0</v>
      </c>
      <c r="D24" s="76">
        <f aca="true" t="shared" si="4" ref="D24:Z24">SUM(D22:D23)</f>
        <v>17639412</v>
      </c>
      <c r="E24" s="77">
        <f t="shared" si="4"/>
        <v>45646961</v>
      </c>
      <c r="F24" s="77">
        <f t="shared" si="4"/>
        <v>112763987</v>
      </c>
      <c r="G24" s="77">
        <f t="shared" si="4"/>
        <v>-32874045</v>
      </c>
      <c r="H24" s="77">
        <f t="shared" si="4"/>
        <v>-15029495</v>
      </c>
      <c r="I24" s="77">
        <f t="shared" si="4"/>
        <v>64860447</v>
      </c>
      <c r="J24" s="77">
        <f t="shared" si="4"/>
        <v>-15343982</v>
      </c>
      <c r="K24" s="77">
        <f t="shared" si="4"/>
        <v>-13730934</v>
      </c>
      <c r="L24" s="77">
        <f t="shared" si="4"/>
        <v>16238240</v>
      </c>
      <c r="M24" s="77">
        <f t="shared" si="4"/>
        <v>-12836676</v>
      </c>
      <c r="N24" s="77">
        <f t="shared" si="4"/>
        <v>-17024117</v>
      </c>
      <c r="O24" s="77">
        <f t="shared" si="4"/>
        <v>1601382</v>
      </c>
      <c r="P24" s="77">
        <f t="shared" si="4"/>
        <v>7159872</v>
      </c>
      <c r="Q24" s="77">
        <f t="shared" si="4"/>
        <v>-8262863</v>
      </c>
      <c r="R24" s="77">
        <f t="shared" si="4"/>
        <v>-30835224</v>
      </c>
      <c r="S24" s="77">
        <f t="shared" si="4"/>
        <v>-14393211</v>
      </c>
      <c r="T24" s="77">
        <f t="shared" si="4"/>
        <v>-26952351</v>
      </c>
      <c r="U24" s="77">
        <f t="shared" si="4"/>
        <v>-72180786</v>
      </c>
      <c r="V24" s="77">
        <f t="shared" si="4"/>
        <v>-28419878</v>
      </c>
      <c r="W24" s="77">
        <f t="shared" si="4"/>
        <v>17638678</v>
      </c>
      <c r="X24" s="77">
        <f t="shared" si="4"/>
        <v>-46058556</v>
      </c>
      <c r="Y24" s="78">
        <f>+IF(W24&lt;&gt;0,(X24/W24)*100,0)</f>
        <v>-261.1224945542971</v>
      </c>
      <c r="Z24" s="79">
        <f t="shared" si="4"/>
        <v>45646961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51691846</v>
      </c>
      <c r="C27" s="22">
        <v>0</v>
      </c>
      <c r="D27" s="99">
        <v>44278149</v>
      </c>
      <c r="E27" s="100">
        <v>44505000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24175807</v>
      </c>
      <c r="M27" s="100">
        <v>24175807</v>
      </c>
      <c r="N27" s="100">
        <v>0</v>
      </c>
      <c r="O27" s="100">
        <v>0</v>
      </c>
      <c r="P27" s="100">
        <v>772113</v>
      </c>
      <c r="Q27" s="100">
        <v>772113</v>
      </c>
      <c r="R27" s="100">
        <v>15091545</v>
      </c>
      <c r="S27" s="100">
        <v>0</v>
      </c>
      <c r="T27" s="100">
        <v>16944874</v>
      </c>
      <c r="U27" s="100">
        <v>32036419</v>
      </c>
      <c r="V27" s="100">
        <v>56984339</v>
      </c>
      <c r="W27" s="100">
        <v>44505000</v>
      </c>
      <c r="X27" s="100">
        <v>12479339</v>
      </c>
      <c r="Y27" s="101">
        <v>28.04</v>
      </c>
      <c r="Z27" s="102">
        <v>44505000</v>
      </c>
    </row>
    <row r="28" spans="1:26" ht="12.75">
      <c r="A28" s="103" t="s">
        <v>46</v>
      </c>
      <c r="B28" s="19">
        <v>48452323</v>
      </c>
      <c r="C28" s="19">
        <v>0</v>
      </c>
      <c r="D28" s="59">
        <v>44278149</v>
      </c>
      <c r="E28" s="60">
        <v>44278000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23949000</v>
      </c>
      <c r="M28" s="60">
        <v>23949000</v>
      </c>
      <c r="N28" s="60">
        <v>0</v>
      </c>
      <c r="O28" s="60">
        <v>0</v>
      </c>
      <c r="P28" s="60">
        <v>772113</v>
      </c>
      <c r="Q28" s="60">
        <v>772113</v>
      </c>
      <c r="R28" s="60">
        <v>15091545</v>
      </c>
      <c r="S28" s="60">
        <v>0</v>
      </c>
      <c r="T28" s="60">
        <v>16944874</v>
      </c>
      <c r="U28" s="60">
        <v>32036419</v>
      </c>
      <c r="V28" s="60">
        <v>56757532</v>
      </c>
      <c r="W28" s="60">
        <v>44278000</v>
      </c>
      <c r="X28" s="60">
        <v>12479532</v>
      </c>
      <c r="Y28" s="61">
        <v>28.18</v>
      </c>
      <c r="Z28" s="62">
        <v>44278000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3239523</v>
      </c>
      <c r="C31" s="19">
        <v>0</v>
      </c>
      <c r="D31" s="59">
        <v>0</v>
      </c>
      <c r="E31" s="60">
        <v>227000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226807</v>
      </c>
      <c r="M31" s="60">
        <v>226807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226807</v>
      </c>
      <c r="W31" s="60">
        <v>227000</v>
      </c>
      <c r="X31" s="60">
        <v>-193</v>
      </c>
      <c r="Y31" s="61">
        <v>-0.09</v>
      </c>
      <c r="Z31" s="62">
        <v>227000</v>
      </c>
    </row>
    <row r="32" spans="1:26" ht="12.75">
      <c r="A32" s="70" t="s">
        <v>54</v>
      </c>
      <c r="B32" s="22">
        <f>SUM(B28:B31)</f>
        <v>51691846</v>
      </c>
      <c r="C32" s="22">
        <f>SUM(C28:C31)</f>
        <v>0</v>
      </c>
      <c r="D32" s="99">
        <f aca="true" t="shared" si="5" ref="D32:Z32">SUM(D28:D31)</f>
        <v>44278149</v>
      </c>
      <c r="E32" s="100">
        <f t="shared" si="5"/>
        <v>44505000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24175807</v>
      </c>
      <c r="M32" s="100">
        <f t="shared" si="5"/>
        <v>24175807</v>
      </c>
      <c r="N32" s="100">
        <f t="shared" si="5"/>
        <v>0</v>
      </c>
      <c r="O32" s="100">
        <f t="shared" si="5"/>
        <v>0</v>
      </c>
      <c r="P32" s="100">
        <f t="shared" si="5"/>
        <v>772113</v>
      </c>
      <c r="Q32" s="100">
        <f t="shared" si="5"/>
        <v>772113</v>
      </c>
      <c r="R32" s="100">
        <f t="shared" si="5"/>
        <v>15091545</v>
      </c>
      <c r="S32" s="100">
        <f t="shared" si="5"/>
        <v>0</v>
      </c>
      <c r="T32" s="100">
        <f t="shared" si="5"/>
        <v>16944874</v>
      </c>
      <c r="U32" s="100">
        <f t="shared" si="5"/>
        <v>32036419</v>
      </c>
      <c r="V32" s="100">
        <f t="shared" si="5"/>
        <v>56984339</v>
      </c>
      <c r="W32" s="100">
        <f t="shared" si="5"/>
        <v>44505000</v>
      </c>
      <c r="X32" s="100">
        <f t="shared" si="5"/>
        <v>12479339</v>
      </c>
      <c r="Y32" s="101">
        <f>+IF(W32&lt;&gt;0,(X32/W32)*100,0)</f>
        <v>28.040307830580836</v>
      </c>
      <c r="Z32" s="102">
        <f t="shared" si="5"/>
        <v>44505000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188519235</v>
      </c>
      <c r="C35" s="19">
        <v>0</v>
      </c>
      <c r="D35" s="59">
        <v>153756102</v>
      </c>
      <c r="E35" s="60">
        <v>185092102</v>
      </c>
      <c r="F35" s="60">
        <v>136703973</v>
      </c>
      <c r="G35" s="60">
        <v>52194460</v>
      </c>
      <c r="H35" s="60">
        <v>63022339</v>
      </c>
      <c r="I35" s="60">
        <v>63022339</v>
      </c>
      <c r="J35" s="60">
        <v>58972566</v>
      </c>
      <c r="K35" s="60">
        <v>75278931</v>
      </c>
      <c r="L35" s="60">
        <v>148013022</v>
      </c>
      <c r="M35" s="60">
        <v>148013022</v>
      </c>
      <c r="N35" s="60">
        <v>49722137</v>
      </c>
      <c r="O35" s="60">
        <v>14796697</v>
      </c>
      <c r="P35" s="60">
        <v>30280400</v>
      </c>
      <c r="Q35" s="60">
        <v>30280400</v>
      </c>
      <c r="R35" s="60">
        <v>62671490</v>
      </c>
      <c r="S35" s="60">
        <v>53782014</v>
      </c>
      <c r="T35" s="60">
        <v>9604252</v>
      </c>
      <c r="U35" s="60">
        <v>9604252</v>
      </c>
      <c r="V35" s="60">
        <v>9604252</v>
      </c>
      <c r="W35" s="60">
        <v>185092102</v>
      </c>
      <c r="X35" s="60">
        <v>-175487850</v>
      </c>
      <c r="Y35" s="61">
        <v>-94.81</v>
      </c>
      <c r="Z35" s="62">
        <v>185092102</v>
      </c>
    </row>
    <row r="36" spans="1:26" ht="12.75">
      <c r="A36" s="58" t="s">
        <v>57</v>
      </c>
      <c r="B36" s="19">
        <v>2559361972</v>
      </c>
      <c r="C36" s="19">
        <v>0</v>
      </c>
      <c r="D36" s="59">
        <v>1405987219</v>
      </c>
      <c r="E36" s="60">
        <v>2559360563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430783972</v>
      </c>
      <c r="U36" s="60">
        <v>430783972</v>
      </c>
      <c r="V36" s="60">
        <v>430783972</v>
      </c>
      <c r="W36" s="60">
        <v>2559360563</v>
      </c>
      <c r="X36" s="60">
        <v>-2128576591</v>
      </c>
      <c r="Y36" s="61">
        <v>-83.17</v>
      </c>
      <c r="Z36" s="62">
        <v>2559360563</v>
      </c>
    </row>
    <row r="37" spans="1:26" ht="12.75">
      <c r="A37" s="58" t="s">
        <v>58</v>
      </c>
      <c r="B37" s="19">
        <v>491612293</v>
      </c>
      <c r="C37" s="19">
        <v>0</v>
      </c>
      <c r="D37" s="59">
        <v>225902627</v>
      </c>
      <c r="E37" s="60">
        <v>226763627</v>
      </c>
      <c r="F37" s="60">
        <v>29123905</v>
      </c>
      <c r="G37" s="60">
        <v>21775167</v>
      </c>
      <c r="H37" s="60">
        <v>22554492</v>
      </c>
      <c r="I37" s="60">
        <v>22554492</v>
      </c>
      <c r="J37" s="60">
        <v>17008366</v>
      </c>
      <c r="K37" s="60">
        <v>7185802</v>
      </c>
      <c r="L37" s="60">
        <v>7555339</v>
      </c>
      <c r="M37" s="60">
        <v>7555339</v>
      </c>
      <c r="N37" s="60">
        <v>21205720</v>
      </c>
      <c r="O37" s="60">
        <v>9942549</v>
      </c>
      <c r="P37" s="60">
        <v>4151884</v>
      </c>
      <c r="Q37" s="60">
        <v>4151884</v>
      </c>
      <c r="R37" s="60">
        <v>19839944</v>
      </c>
      <c r="S37" s="60">
        <v>12735514</v>
      </c>
      <c r="T37" s="60">
        <v>38664885</v>
      </c>
      <c r="U37" s="60">
        <v>38664885</v>
      </c>
      <c r="V37" s="60">
        <v>38664885</v>
      </c>
      <c r="W37" s="60">
        <v>226763627</v>
      </c>
      <c r="X37" s="60">
        <v>-188098742</v>
      </c>
      <c r="Y37" s="61">
        <v>-82.95</v>
      </c>
      <c r="Z37" s="62">
        <v>226763627</v>
      </c>
    </row>
    <row r="38" spans="1:26" ht="12.75">
      <c r="A38" s="58" t="s">
        <v>59</v>
      </c>
      <c r="B38" s="19">
        <v>0</v>
      </c>
      <c r="C38" s="19">
        <v>0</v>
      </c>
      <c r="D38" s="59">
        <v>220855745</v>
      </c>
      <c r="E38" s="60">
        <v>29928745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29928745</v>
      </c>
      <c r="X38" s="60">
        <v>-29928745</v>
      </c>
      <c r="Y38" s="61">
        <v>-100</v>
      </c>
      <c r="Z38" s="62">
        <v>29928745</v>
      </c>
    </row>
    <row r="39" spans="1:26" ht="12.75">
      <c r="A39" s="58" t="s">
        <v>60</v>
      </c>
      <c r="B39" s="19">
        <v>2256268914</v>
      </c>
      <c r="C39" s="19">
        <v>0</v>
      </c>
      <c r="D39" s="59">
        <v>1112984949</v>
      </c>
      <c r="E39" s="60">
        <v>2487760293</v>
      </c>
      <c r="F39" s="60">
        <v>107580068</v>
      </c>
      <c r="G39" s="60">
        <v>30419293</v>
      </c>
      <c r="H39" s="60">
        <v>40467847</v>
      </c>
      <c r="I39" s="60">
        <v>40467847</v>
      </c>
      <c r="J39" s="60">
        <v>41964200</v>
      </c>
      <c r="K39" s="60">
        <v>68093129</v>
      </c>
      <c r="L39" s="60">
        <v>140457683</v>
      </c>
      <c r="M39" s="60">
        <v>140457683</v>
      </c>
      <c r="N39" s="60">
        <v>28516417</v>
      </c>
      <c r="O39" s="60">
        <v>4854148</v>
      </c>
      <c r="P39" s="60">
        <v>26128516</v>
      </c>
      <c r="Q39" s="60">
        <v>26128516</v>
      </c>
      <c r="R39" s="60">
        <v>42831546</v>
      </c>
      <c r="S39" s="60">
        <v>41046500</v>
      </c>
      <c r="T39" s="60">
        <v>401723339</v>
      </c>
      <c r="U39" s="60">
        <v>401723339</v>
      </c>
      <c r="V39" s="60">
        <v>401723339</v>
      </c>
      <c r="W39" s="60">
        <v>2487760293</v>
      </c>
      <c r="X39" s="60">
        <v>-2086036954</v>
      </c>
      <c r="Y39" s="61">
        <v>-83.85</v>
      </c>
      <c r="Z39" s="62">
        <v>2487760293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54207878</v>
      </c>
      <c r="C42" s="19">
        <v>0</v>
      </c>
      <c r="D42" s="59">
        <v>109664356</v>
      </c>
      <c r="E42" s="60">
        <v>118880999</v>
      </c>
      <c r="F42" s="60">
        <v>39454518</v>
      </c>
      <c r="G42" s="60">
        <v>-26582523</v>
      </c>
      <c r="H42" s="60">
        <v>-3916487</v>
      </c>
      <c r="I42" s="60">
        <v>8955508</v>
      </c>
      <c r="J42" s="60">
        <v>-29946538</v>
      </c>
      <c r="K42" s="60">
        <v>19911932</v>
      </c>
      <c r="L42" s="60">
        <v>2919975</v>
      </c>
      <c r="M42" s="60">
        <v>-7114631</v>
      </c>
      <c r="N42" s="60">
        <v>1186742</v>
      </c>
      <c r="O42" s="60">
        <v>-4363247</v>
      </c>
      <c r="P42" s="60">
        <v>38062540</v>
      </c>
      <c r="Q42" s="60">
        <v>34886035</v>
      </c>
      <c r="R42" s="60">
        <v>-2210459</v>
      </c>
      <c r="S42" s="60">
        <v>-11040726</v>
      </c>
      <c r="T42" s="60">
        <v>11083993</v>
      </c>
      <c r="U42" s="60">
        <v>-2167192</v>
      </c>
      <c r="V42" s="60">
        <v>34559720</v>
      </c>
      <c r="W42" s="60">
        <v>118880999</v>
      </c>
      <c r="X42" s="60">
        <v>-84321279</v>
      </c>
      <c r="Y42" s="61">
        <v>-70.93</v>
      </c>
      <c r="Z42" s="62">
        <v>118880999</v>
      </c>
    </row>
    <row r="43" spans="1:26" ht="12.75">
      <c r="A43" s="58" t="s">
        <v>63</v>
      </c>
      <c r="B43" s="19">
        <v>-50096272</v>
      </c>
      <c r="C43" s="19">
        <v>0</v>
      </c>
      <c r="D43" s="59">
        <v>-44278000</v>
      </c>
      <c r="E43" s="60">
        <v>-57126000</v>
      </c>
      <c r="F43" s="60">
        <v>-3446863</v>
      </c>
      <c r="G43" s="60">
        <v>-6296084</v>
      </c>
      <c r="H43" s="60">
        <v>0</v>
      </c>
      <c r="I43" s="60">
        <v>-9742947</v>
      </c>
      <c r="J43" s="60">
        <v>-1494632</v>
      </c>
      <c r="K43" s="60">
        <v>-13176542</v>
      </c>
      <c r="L43" s="60">
        <v>-8663121</v>
      </c>
      <c r="M43" s="60">
        <v>-23334295</v>
      </c>
      <c r="N43" s="60">
        <v>0</v>
      </c>
      <c r="O43" s="60">
        <v>-5416620</v>
      </c>
      <c r="P43" s="60">
        <v>-633137</v>
      </c>
      <c r="Q43" s="60">
        <v>-6049757</v>
      </c>
      <c r="R43" s="60">
        <v>-15028885</v>
      </c>
      <c r="S43" s="60">
        <v>-915930</v>
      </c>
      <c r="T43" s="60">
        <v>-16047920</v>
      </c>
      <c r="U43" s="60">
        <v>-31992735</v>
      </c>
      <c r="V43" s="60">
        <v>-71119734</v>
      </c>
      <c r="W43" s="60">
        <v>-57126000</v>
      </c>
      <c r="X43" s="60">
        <v>-13993734</v>
      </c>
      <c r="Y43" s="61">
        <v>24.5</v>
      </c>
      <c r="Z43" s="62">
        <v>-57126000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8996986</v>
      </c>
      <c r="C45" s="22">
        <v>0</v>
      </c>
      <c r="D45" s="99">
        <v>70386356</v>
      </c>
      <c r="E45" s="100">
        <v>65826999</v>
      </c>
      <c r="F45" s="100">
        <v>45004640</v>
      </c>
      <c r="G45" s="100">
        <v>12126033</v>
      </c>
      <c r="H45" s="100">
        <v>8209546</v>
      </c>
      <c r="I45" s="100">
        <v>8209546</v>
      </c>
      <c r="J45" s="100">
        <v>-23231624</v>
      </c>
      <c r="K45" s="100">
        <v>-16496234</v>
      </c>
      <c r="L45" s="100">
        <v>-22239380</v>
      </c>
      <c r="M45" s="100">
        <v>-22239380</v>
      </c>
      <c r="N45" s="100">
        <v>-21052638</v>
      </c>
      <c r="O45" s="100">
        <v>-30832505</v>
      </c>
      <c r="P45" s="100">
        <v>6596898</v>
      </c>
      <c r="Q45" s="100">
        <v>-21052638</v>
      </c>
      <c r="R45" s="100">
        <v>-10642446</v>
      </c>
      <c r="S45" s="100">
        <v>-22599102</v>
      </c>
      <c r="T45" s="100">
        <v>-27563029</v>
      </c>
      <c r="U45" s="100">
        <v>-27563029</v>
      </c>
      <c r="V45" s="100">
        <v>-27563029</v>
      </c>
      <c r="W45" s="100">
        <v>65826999</v>
      </c>
      <c r="X45" s="100">
        <v>-93390028</v>
      </c>
      <c r="Y45" s="101">
        <v>-141.87</v>
      </c>
      <c r="Z45" s="102">
        <v>65826999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22298311</v>
      </c>
      <c r="C49" s="52">
        <v>0</v>
      </c>
      <c r="D49" s="129">
        <v>9410111</v>
      </c>
      <c r="E49" s="54">
        <v>7044828</v>
      </c>
      <c r="F49" s="54">
        <v>0</v>
      </c>
      <c r="G49" s="54">
        <v>0</v>
      </c>
      <c r="H49" s="54">
        <v>0</v>
      </c>
      <c r="I49" s="54">
        <v>174613672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213366922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27713623</v>
      </c>
      <c r="C51" s="52">
        <v>0</v>
      </c>
      <c r="D51" s="129">
        <v>20159717</v>
      </c>
      <c r="E51" s="54">
        <v>12075182</v>
      </c>
      <c r="F51" s="54">
        <v>0</v>
      </c>
      <c r="G51" s="54">
        <v>0</v>
      </c>
      <c r="H51" s="54">
        <v>0</v>
      </c>
      <c r="I51" s="54">
        <v>13883532</v>
      </c>
      <c r="J51" s="54">
        <v>0</v>
      </c>
      <c r="K51" s="54">
        <v>0</v>
      </c>
      <c r="L51" s="54">
        <v>0</v>
      </c>
      <c r="M51" s="54">
        <v>11825412</v>
      </c>
      <c r="N51" s="54">
        <v>0</v>
      </c>
      <c r="O51" s="54">
        <v>0</v>
      </c>
      <c r="P51" s="54">
        <v>0</v>
      </c>
      <c r="Q51" s="54">
        <v>12994786</v>
      </c>
      <c r="R51" s="54">
        <v>0</v>
      </c>
      <c r="S51" s="54">
        <v>0</v>
      </c>
      <c r="T51" s="54">
        <v>0</v>
      </c>
      <c r="U51" s="54">
        <v>23083274</v>
      </c>
      <c r="V51" s="54">
        <v>289508364</v>
      </c>
      <c r="W51" s="54">
        <v>411243890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96.99817784594971</v>
      </c>
      <c r="C58" s="5">
        <f>IF(C67=0,0,+(C76/C67)*100)</f>
        <v>0</v>
      </c>
      <c r="D58" s="6">
        <f aca="true" t="shared" si="6" ref="D58:Z58">IF(D67=0,0,+(D76/D67)*100)</f>
        <v>103.32547750510533</v>
      </c>
      <c r="E58" s="7">
        <f t="shared" si="6"/>
        <v>95.15401456637656</v>
      </c>
      <c r="F58" s="7">
        <f t="shared" si="6"/>
        <v>14.555057601805252</v>
      </c>
      <c r="G58" s="7">
        <f t="shared" si="6"/>
        <v>138.13568329058842</v>
      </c>
      <c r="H58" s="7">
        <f t="shared" si="6"/>
        <v>119.55687732501144</v>
      </c>
      <c r="I58" s="7">
        <f t="shared" si="6"/>
        <v>37.0715114485543</v>
      </c>
      <c r="J58" s="7">
        <f t="shared" si="6"/>
        <v>146.0305534134565</v>
      </c>
      <c r="K58" s="7">
        <f t="shared" si="6"/>
        <v>135.16661760979648</v>
      </c>
      <c r="L58" s="7">
        <f t="shared" si="6"/>
        <v>99.15876007952232</v>
      </c>
      <c r="M58" s="7">
        <f t="shared" si="6"/>
        <v>123.324336692703</v>
      </c>
      <c r="N58" s="7">
        <f t="shared" si="6"/>
        <v>121.32796794801183</v>
      </c>
      <c r="O58" s="7">
        <f t="shared" si="6"/>
        <v>103.83375725876685</v>
      </c>
      <c r="P58" s="7">
        <f t="shared" si="6"/>
        <v>80.59577023016877</v>
      </c>
      <c r="Q58" s="7">
        <f t="shared" si="6"/>
        <v>102.28531738315618</v>
      </c>
      <c r="R58" s="7">
        <f t="shared" si="6"/>
        <v>141.25372117319256</v>
      </c>
      <c r="S58" s="7">
        <f t="shared" si="6"/>
        <v>93.68406764430296</v>
      </c>
      <c r="T58" s="7">
        <f t="shared" si="6"/>
        <v>164.01719183712183</v>
      </c>
      <c r="U58" s="7">
        <f t="shared" si="6"/>
        <v>134.74546570228395</v>
      </c>
      <c r="V58" s="7">
        <f t="shared" si="6"/>
        <v>82.1271428488593</v>
      </c>
      <c r="W58" s="7">
        <f t="shared" si="6"/>
        <v>103.96462378092642</v>
      </c>
      <c r="X58" s="7">
        <f t="shared" si="6"/>
        <v>0</v>
      </c>
      <c r="Y58" s="7">
        <f t="shared" si="6"/>
        <v>0</v>
      </c>
      <c r="Z58" s="8">
        <f t="shared" si="6"/>
        <v>95.15401456637656</v>
      </c>
    </row>
    <row r="59" spans="1:26" ht="12.75">
      <c r="A59" s="37" t="s">
        <v>31</v>
      </c>
      <c r="B59" s="9">
        <f aca="true" t="shared" si="7" ref="B59:Z66">IF(B68=0,0,+(B77/B68)*100)</f>
        <v>91.42053020995554</v>
      </c>
      <c r="C59" s="9">
        <f t="shared" si="7"/>
        <v>0</v>
      </c>
      <c r="D59" s="2">
        <f t="shared" si="7"/>
        <v>38.084799983994714</v>
      </c>
      <c r="E59" s="10">
        <f t="shared" si="7"/>
        <v>67.5034790015359</v>
      </c>
      <c r="F59" s="10">
        <f t="shared" si="7"/>
        <v>2.4951480837925684</v>
      </c>
      <c r="G59" s="10">
        <f t="shared" si="7"/>
        <v>-178.8795850819968</v>
      </c>
      <c r="H59" s="10">
        <f t="shared" si="7"/>
        <v>-529.6193386192225</v>
      </c>
      <c r="I59" s="10">
        <f t="shared" si="7"/>
        <v>10.794986046723837</v>
      </c>
      <c r="J59" s="10">
        <f t="shared" si="7"/>
        <v>-1389.9947721322967</v>
      </c>
      <c r="K59" s="10">
        <f t="shared" si="7"/>
        <v>-1308.719647673401</v>
      </c>
      <c r="L59" s="10">
        <f t="shared" si="7"/>
        <v>441.68763071805915</v>
      </c>
      <c r="M59" s="10">
        <f t="shared" si="7"/>
        <v>4812.1427225328225</v>
      </c>
      <c r="N59" s="10">
        <f t="shared" si="7"/>
        <v>1492.7698501275509</v>
      </c>
      <c r="O59" s="10">
        <f t="shared" si="7"/>
        <v>35271.11757250429</v>
      </c>
      <c r="P59" s="10">
        <f t="shared" si="7"/>
        <v>10573.071228302302</v>
      </c>
      <c r="Q59" s="10">
        <f t="shared" si="7"/>
        <v>3996.874028834331</v>
      </c>
      <c r="R59" s="10">
        <f t="shared" si="7"/>
        <v>25995.233811151764</v>
      </c>
      <c r="S59" s="10">
        <f t="shared" si="7"/>
        <v>273710.3917301415</v>
      </c>
      <c r="T59" s="10">
        <f t="shared" si="7"/>
        <v>-1385.632481224468</v>
      </c>
      <c r="U59" s="10">
        <f t="shared" si="7"/>
        <v>-4155.959514481063</v>
      </c>
      <c r="V59" s="10">
        <f t="shared" si="7"/>
        <v>79.61629778143363</v>
      </c>
      <c r="W59" s="10">
        <f t="shared" si="7"/>
        <v>58.63030813307438</v>
      </c>
      <c r="X59" s="10">
        <f t="shared" si="7"/>
        <v>0</v>
      </c>
      <c r="Y59" s="10">
        <f t="shared" si="7"/>
        <v>0</v>
      </c>
      <c r="Z59" s="11">
        <f t="shared" si="7"/>
        <v>67.5034790015359</v>
      </c>
    </row>
    <row r="60" spans="1:26" ht="12.75">
      <c r="A60" s="38" t="s">
        <v>32</v>
      </c>
      <c r="B60" s="12">
        <f t="shared" si="7"/>
        <v>100.13436309694201</v>
      </c>
      <c r="C60" s="12">
        <f t="shared" si="7"/>
        <v>0</v>
      </c>
      <c r="D60" s="3">
        <f t="shared" si="7"/>
        <v>140.89516918103374</v>
      </c>
      <c r="E60" s="13">
        <f t="shared" si="7"/>
        <v>111.27097172728644</v>
      </c>
      <c r="F60" s="13">
        <f t="shared" si="7"/>
        <v>78.96309175383291</v>
      </c>
      <c r="G60" s="13">
        <f t="shared" si="7"/>
        <v>92.92814202813929</v>
      </c>
      <c r="H60" s="13">
        <f t="shared" si="7"/>
        <v>102.16441906782816</v>
      </c>
      <c r="I60" s="13">
        <f t="shared" si="7"/>
        <v>90.97929514509609</v>
      </c>
      <c r="J60" s="13">
        <f t="shared" si="7"/>
        <v>107.29292149613028</v>
      </c>
      <c r="K60" s="13">
        <f t="shared" si="7"/>
        <v>98.59997603447982</v>
      </c>
      <c r="L60" s="13">
        <f t="shared" si="7"/>
        <v>85.917952938551</v>
      </c>
      <c r="M60" s="13">
        <f t="shared" si="7"/>
        <v>96.39327983886908</v>
      </c>
      <c r="N60" s="13">
        <f t="shared" si="7"/>
        <v>107.2402531853854</v>
      </c>
      <c r="O60" s="13">
        <f t="shared" si="7"/>
        <v>82.58933478458516</v>
      </c>
      <c r="P60" s="13">
        <f t="shared" si="7"/>
        <v>64.04004916130982</v>
      </c>
      <c r="Q60" s="13">
        <f t="shared" si="7"/>
        <v>84.82629396024069</v>
      </c>
      <c r="R60" s="13">
        <f t="shared" si="7"/>
        <v>69.44055084607331</v>
      </c>
      <c r="S60" s="13">
        <f t="shared" si="7"/>
        <v>68.82202400613816</v>
      </c>
      <c r="T60" s="13">
        <f t="shared" si="7"/>
        <v>116.05580057979353</v>
      </c>
      <c r="U60" s="13">
        <f t="shared" si="7"/>
        <v>87.09329267091115</v>
      </c>
      <c r="V60" s="13">
        <f t="shared" si="7"/>
        <v>89.98989143330611</v>
      </c>
      <c r="W60" s="13">
        <f t="shared" si="7"/>
        <v>129.24036881885937</v>
      </c>
      <c r="X60" s="13">
        <f t="shared" si="7"/>
        <v>0</v>
      </c>
      <c r="Y60" s="13">
        <f t="shared" si="7"/>
        <v>0</v>
      </c>
      <c r="Z60" s="14">
        <f t="shared" si="7"/>
        <v>111.27097172728644</v>
      </c>
    </row>
    <row r="61" spans="1:26" ht="12.75">
      <c r="A61" s="39" t="s">
        <v>103</v>
      </c>
      <c r="B61" s="12">
        <f t="shared" si="7"/>
        <v>109.81439575541074</v>
      </c>
      <c r="C61" s="12">
        <f t="shared" si="7"/>
        <v>0</v>
      </c>
      <c r="D61" s="3">
        <f t="shared" si="7"/>
        <v>123.94521473149867</v>
      </c>
      <c r="E61" s="13">
        <f t="shared" si="7"/>
        <v>107.9683206102471</v>
      </c>
      <c r="F61" s="13">
        <f t="shared" si="7"/>
        <v>76.97754754058721</v>
      </c>
      <c r="G61" s="13">
        <f t="shared" si="7"/>
        <v>74.56220869218127</v>
      </c>
      <c r="H61" s="13">
        <f t="shared" si="7"/>
        <v>105.07770673680656</v>
      </c>
      <c r="I61" s="13">
        <f t="shared" si="7"/>
        <v>85.71397068798461</v>
      </c>
      <c r="J61" s="13">
        <f t="shared" si="7"/>
        <v>120.68373239948383</v>
      </c>
      <c r="K61" s="13">
        <f t="shared" si="7"/>
        <v>101.20767152035283</v>
      </c>
      <c r="L61" s="13">
        <f t="shared" si="7"/>
        <v>79.85729945876479</v>
      </c>
      <c r="M61" s="13">
        <f t="shared" si="7"/>
        <v>97.29284783717155</v>
      </c>
      <c r="N61" s="13">
        <f t="shared" si="7"/>
        <v>87.37943303712153</v>
      </c>
      <c r="O61" s="13">
        <f t="shared" si="7"/>
        <v>64.63190640614961</v>
      </c>
      <c r="P61" s="13">
        <f t="shared" si="7"/>
        <v>60.2791681964837</v>
      </c>
      <c r="Q61" s="13">
        <f t="shared" si="7"/>
        <v>72.34675106763717</v>
      </c>
      <c r="R61" s="13">
        <f t="shared" si="7"/>
        <v>57.79253008080635</v>
      </c>
      <c r="S61" s="13">
        <f t="shared" si="7"/>
        <v>59.33160096631259</v>
      </c>
      <c r="T61" s="13">
        <f t="shared" si="7"/>
        <v>138.39506902605976</v>
      </c>
      <c r="U61" s="13">
        <f t="shared" si="7"/>
        <v>85.69227931788241</v>
      </c>
      <c r="V61" s="13">
        <f t="shared" si="7"/>
        <v>85.58114324877245</v>
      </c>
      <c r="W61" s="13">
        <f t="shared" si="7"/>
        <v>114.38103015300658</v>
      </c>
      <c r="X61" s="13">
        <f t="shared" si="7"/>
        <v>0</v>
      </c>
      <c r="Y61" s="13">
        <f t="shared" si="7"/>
        <v>0</v>
      </c>
      <c r="Z61" s="14">
        <f t="shared" si="7"/>
        <v>107.9683206102471</v>
      </c>
    </row>
    <row r="62" spans="1:26" ht="12.75">
      <c r="A62" s="39" t="s">
        <v>104</v>
      </c>
      <c r="B62" s="12">
        <f t="shared" si="7"/>
        <v>102.08973704079007</v>
      </c>
      <c r="C62" s="12">
        <f t="shared" si="7"/>
        <v>0</v>
      </c>
      <c r="D62" s="3">
        <f t="shared" si="7"/>
        <v>149.73994835728604</v>
      </c>
      <c r="E62" s="13">
        <f t="shared" si="7"/>
        <v>136.09162093671048</v>
      </c>
      <c r="F62" s="13">
        <f t="shared" si="7"/>
        <v>58.92193245936615</v>
      </c>
      <c r="G62" s="13">
        <f t="shared" si="7"/>
        <v>121.80041573823446</v>
      </c>
      <c r="H62" s="13">
        <f t="shared" si="7"/>
        <v>90.48774591626471</v>
      </c>
      <c r="I62" s="13">
        <f t="shared" si="7"/>
        <v>85.57782407993646</v>
      </c>
      <c r="J62" s="13">
        <f t="shared" si="7"/>
        <v>123.42884489454956</v>
      </c>
      <c r="K62" s="13">
        <f t="shared" si="7"/>
        <v>125.30014655002839</v>
      </c>
      <c r="L62" s="13">
        <f t="shared" si="7"/>
        <v>102.7204521423425</v>
      </c>
      <c r="M62" s="13">
        <f t="shared" si="7"/>
        <v>116.51727477600038</v>
      </c>
      <c r="N62" s="13">
        <f t="shared" si="7"/>
        <v>192.79122661033944</v>
      </c>
      <c r="O62" s="13">
        <f t="shared" si="7"/>
        <v>107.29482642617887</v>
      </c>
      <c r="P62" s="13">
        <f t="shared" si="7"/>
        <v>52.59793160172014</v>
      </c>
      <c r="Q62" s="13">
        <f t="shared" si="7"/>
        <v>96.26614387773495</v>
      </c>
      <c r="R62" s="13">
        <f t="shared" si="7"/>
        <v>106786.0248447205</v>
      </c>
      <c r="S62" s="13">
        <f t="shared" si="7"/>
        <v>65407.61256883705</v>
      </c>
      <c r="T62" s="13">
        <f t="shared" si="7"/>
        <v>274.2196813039776</v>
      </c>
      <c r="U62" s="13">
        <f t="shared" si="7"/>
        <v>555.6818566084637</v>
      </c>
      <c r="V62" s="13">
        <f t="shared" si="7"/>
        <v>131.27458796760016</v>
      </c>
      <c r="W62" s="13">
        <f t="shared" si="7"/>
        <v>173.22875986561993</v>
      </c>
      <c r="X62" s="13">
        <f t="shared" si="7"/>
        <v>0</v>
      </c>
      <c r="Y62" s="13">
        <f t="shared" si="7"/>
        <v>0</v>
      </c>
      <c r="Z62" s="14">
        <f t="shared" si="7"/>
        <v>136.09162093671048</v>
      </c>
    </row>
    <row r="63" spans="1:26" ht="12.75">
      <c r="A63" s="39" t="s">
        <v>105</v>
      </c>
      <c r="B63" s="12">
        <f t="shared" si="7"/>
        <v>99.81532510745404</v>
      </c>
      <c r="C63" s="12">
        <f t="shared" si="7"/>
        <v>0</v>
      </c>
      <c r="D63" s="3">
        <f t="shared" si="7"/>
        <v>197.63632005895502</v>
      </c>
      <c r="E63" s="13">
        <f t="shared" si="7"/>
        <v>86.36012877101234</v>
      </c>
      <c r="F63" s="13">
        <f t="shared" si="7"/>
        <v>140.09933036898684</v>
      </c>
      <c r="G63" s="13">
        <f t="shared" si="7"/>
        <v>191.77978970398675</v>
      </c>
      <c r="H63" s="13">
        <f t="shared" si="7"/>
        <v>157.31737683328677</v>
      </c>
      <c r="I63" s="13">
        <f t="shared" si="7"/>
        <v>158.94954874840187</v>
      </c>
      <c r="J63" s="13">
        <f t="shared" si="7"/>
        <v>152.98900788787105</v>
      </c>
      <c r="K63" s="13">
        <f t="shared" si="7"/>
        <v>180.84306982329065</v>
      </c>
      <c r="L63" s="13">
        <f t="shared" si="7"/>
        <v>142.56738997512736</v>
      </c>
      <c r="M63" s="13">
        <f t="shared" si="7"/>
        <v>158.79982256209635</v>
      </c>
      <c r="N63" s="13">
        <f t="shared" si="7"/>
        <v>228.0976726368112</v>
      </c>
      <c r="O63" s="13">
        <f t="shared" si="7"/>
        <v>96.49075429594781</v>
      </c>
      <c r="P63" s="13">
        <f t="shared" si="7"/>
        <v>101.56848244155678</v>
      </c>
      <c r="Q63" s="13">
        <f t="shared" si="7"/>
        <v>118.87808323592557</v>
      </c>
      <c r="R63" s="13">
        <f t="shared" si="7"/>
        <v>127.48280605226961</v>
      </c>
      <c r="S63" s="13">
        <f t="shared" si="7"/>
        <v>121.28138040354077</v>
      </c>
      <c r="T63" s="13">
        <f t="shared" si="7"/>
        <v>122.25863761746692</v>
      </c>
      <c r="U63" s="13">
        <f t="shared" si="7"/>
        <v>123.49652218948917</v>
      </c>
      <c r="V63" s="13">
        <f t="shared" si="7"/>
        <v>136.57004268030178</v>
      </c>
      <c r="W63" s="13">
        <f t="shared" si="7"/>
        <v>231.2927461776847</v>
      </c>
      <c r="X63" s="13">
        <f t="shared" si="7"/>
        <v>0</v>
      </c>
      <c r="Y63" s="13">
        <f t="shared" si="7"/>
        <v>0</v>
      </c>
      <c r="Z63" s="14">
        <f t="shared" si="7"/>
        <v>86.36012877101234</v>
      </c>
    </row>
    <row r="64" spans="1:26" ht="12.75">
      <c r="A64" s="39" t="s">
        <v>106</v>
      </c>
      <c r="B64" s="12">
        <f t="shared" si="7"/>
        <v>10.030103672703984</v>
      </c>
      <c r="C64" s="12">
        <f t="shared" si="7"/>
        <v>0</v>
      </c>
      <c r="D64" s="3">
        <f t="shared" si="7"/>
        <v>0</v>
      </c>
      <c r="E64" s="13">
        <f t="shared" si="7"/>
        <v>115.28397548047305</v>
      </c>
      <c r="F64" s="13">
        <f t="shared" si="7"/>
        <v>69.7152998706365</v>
      </c>
      <c r="G64" s="13">
        <f t="shared" si="7"/>
        <v>145.13150966360803</v>
      </c>
      <c r="H64" s="13">
        <f t="shared" si="7"/>
        <v>26.23253435770029</v>
      </c>
      <c r="I64" s="13">
        <f t="shared" si="7"/>
        <v>53.47515985132218</v>
      </c>
      <c r="J64" s="13">
        <f t="shared" si="7"/>
        <v>33.12790274632169</v>
      </c>
      <c r="K64" s="13">
        <f t="shared" si="7"/>
        <v>38.51503938066005</v>
      </c>
      <c r="L64" s="13">
        <f t="shared" si="7"/>
        <v>77.76872214626277</v>
      </c>
      <c r="M64" s="13">
        <f t="shared" si="7"/>
        <v>42.69141470909799</v>
      </c>
      <c r="N64" s="13">
        <f t="shared" si="7"/>
        <v>159.3461069230795</v>
      </c>
      <c r="O64" s="13">
        <f t="shared" si="7"/>
        <v>101.59411156667524</v>
      </c>
      <c r="P64" s="13">
        <f t="shared" si="7"/>
        <v>66.73740162674513</v>
      </c>
      <c r="Q64" s="13">
        <f t="shared" si="7"/>
        <v>98.31514558491024</v>
      </c>
      <c r="R64" s="13">
        <f t="shared" si="7"/>
        <v>32.90452520958248</v>
      </c>
      <c r="S64" s="13">
        <f t="shared" si="7"/>
        <v>32.71282557385895</v>
      </c>
      <c r="T64" s="13">
        <f t="shared" si="7"/>
        <v>35.23704240249215</v>
      </c>
      <c r="U64" s="13">
        <f t="shared" si="7"/>
        <v>33.720714556945794</v>
      </c>
      <c r="V64" s="13">
        <f t="shared" si="7"/>
        <v>47.94629284557181</v>
      </c>
      <c r="W64" s="13">
        <f t="shared" si="7"/>
        <v>95.51044430370904</v>
      </c>
      <c r="X64" s="13">
        <f t="shared" si="7"/>
        <v>0</v>
      </c>
      <c r="Y64" s="13">
        <f t="shared" si="7"/>
        <v>0</v>
      </c>
      <c r="Z64" s="14">
        <f t="shared" si="7"/>
        <v>115.28397548047305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3193.7849697404695</v>
      </c>
      <c r="F65" s="13">
        <f t="shared" si="7"/>
        <v>4322.42382745635</v>
      </c>
      <c r="G65" s="13">
        <f t="shared" si="7"/>
        <v>2104.2337099166953</v>
      </c>
      <c r="H65" s="13">
        <f t="shared" si="7"/>
        <v>21433.16215907794</v>
      </c>
      <c r="I65" s="13">
        <f t="shared" si="7"/>
        <v>9286.606565483662</v>
      </c>
      <c r="J65" s="13">
        <f t="shared" si="7"/>
        <v>3178.2494579481913</v>
      </c>
      <c r="K65" s="13">
        <f t="shared" si="7"/>
        <v>4223.336756818441</v>
      </c>
      <c r="L65" s="13">
        <f t="shared" si="7"/>
        <v>330.71311475409834</v>
      </c>
      <c r="M65" s="13">
        <f t="shared" si="7"/>
        <v>1082.871915034511</v>
      </c>
      <c r="N65" s="13">
        <f t="shared" si="7"/>
        <v>1023.0819672131147</v>
      </c>
      <c r="O65" s="13">
        <f t="shared" si="7"/>
        <v>0</v>
      </c>
      <c r="P65" s="13">
        <f t="shared" si="7"/>
        <v>0</v>
      </c>
      <c r="Q65" s="13">
        <f t="shared" si="7"/>
        <v>2849.6639344262294</v>
      </c>
      <c r="R65" s="13">
        <f t="shared" si="7"/>
        <v>10.219886719518254</v>
      </c>
      <c r="S65" s="13">
        <f t="shared" si="7"/>
        <v>26.45426541993269</v>
      </c>
      <c r="T65" s="13">
        <f t="shared" si="7"/>
        <v>17.91123244725507</v>
      </c>
      <c r="U65" s="13">
        <f t="shared" si="7"/>
        <v>18.138340114711504</v>
      </c>
      <c r="V65" s="13">
        <f t="shared" si="7"/>
        <v>123.27589216059415</v>
      </c>
      <c r="W65" s="13">
        <f t="shared" si="7"/>
        <v>2939.3494921895526</v>
      </c>
      <c r="X65" s="13">
        <f t="shared" si="7"/>
        <v>0</v>
      </c>
      <c r="Y65" s="13">
        <f t="shared" si="7"/>
        <v>0</v>
      </c>
      <c r="Z65" s="14">
        <f t="shared" si="7"/>
        <v>3193.7849697404695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261684790</v>
      </c>
      <c r="C67" s="24"/>
      <c r="D67" s="25">
        <v>307030644</v>
      </c>
      <c r="E67" s="26">
        <v>354982722</v>
      </c>
      <c r="F67" s="26">
        <v>107774400</v>
      </c>
      <c r="G67" s="26">
        <v>10283875</v>
      </c>
      <c r="H67" s="26">
        <v>16819541</v>
      </c>
      <c r="I67" s="26">
        <v>134877816</v>
      </c>
      <c r="J67" s="26">
        <v>16358565</v>
      </c>
      <c r="K67" s="26">
        <v>16358565</v>
      </c>
      <c r="L67" s="26">
        <v>23387145</v>
      </c>
      <c r="M67" s="26">
        <v>56104275</v>
      </c>
      <c r="N67" s="26">
        <v>15678029</v>
      </c>
      <c r="O67" s="26">
        <v>17299426</v>
      </c>
      <c r="P67" s="26">
        <v>14999776</v>
      </c>
      <c r="Q67" s="26">
        <v>47977231</v>
      </c>
      <c r="R67" s="26">
        <v>16789060</v>
      </c>
      <c r="S67" s="26">
        <v>16701303</v>
      </c>
      <c r="T67" s="26">
        <v>19695161</v>
      </c>
      <c r="U67" s="26">
        <v>53185524</v>
      </c>
      <c r="V67" s="26">
        <v>292144846</v>
      </c>
      <c r="W67" s="26">
        <v>324899277</v>
      </c>
      <c r="X67" s="26"/>
      <c r="Y67" s="25"/>
      <c r="Z67" s="27">
        <v>354982722</v>
      </c>
    </row>
    <row r="68" spans="1:26" ht="12.75" hidden="1">
      <c r="A68" s="37" t="s">
        <v>31</v>
      </c>
      <c r="B68" s="19">
        <v>102028601</v>
      </c>
      <c r="C68" s="19"/>
      <c r="D68" s="20">
        <v>99967000</v>
      </c>
      <c r="E68" s="21">
        <v>86826636</v>
      </c>
      <c r="F68" s="21">
        <v>89700127</v>
      </c>
      <c r="G68" s="21">
        <v>-2083496</v>
      </c>
      <c r="H68" s="21">
        <v>-646375</v>
      </c>
      <c r="I68" s="21">
        <v>86970256</v>
      </c>
      <c r="J68" s="21">
        <v>-504986</v>
      </c>
      <c r="K68" s="21">
        <v>-504986</v>
      </c>
      <c r="L68" s="21">
        <v>1423866</v>
      </c>
      <c r="M68" s="21">
        <v>413894</v>
      </c>
      <c r="N68" s="21">
        <v>250880</v>
      </c>
      <c r="O68" s="21">
        <v>13413</v>
      </c>
      <c r="P68" s="21">
        <v>31743</v>
      </c>
      <c r="Q68" s="21">
        <v>296036</v>
      </c>
      <c r="R68" s="21">
        <v>50019</v>
      </c>
      <c r="S68" s="21">
        <v>1838</v>
      </c>
      <c r="T68" s="21">
        <v>-728741</v>
      </c>
      <c r="U68" s="21">
        <v>-676884</v>
      </c>
      <c r="V68" s="21">
        <v>87003302</v>
      </c>
      <c r="W68" s="21">
        <v>99967068</v>
      </c>
      <c r="X68" s="21"/>
      <c r="Y68" s="20"/>
      <c r="Z68" s="23">
        <v>86826636</v>
      </c>
    </row>
    <row r="69" spans="1:26" ht="12.75" hidden="1">
      <c r="A69" s="38" t="s">
        <v>32</v>
      </c>
      <c r="B69" s="19">
        <v>159656189</v>
      </c>
      <c r="C69" s="19"/>
      <c r="D69" s="20">
        <v>198139261</v>
      </c>
      <c r="E69" s="21">
        <v>250891411</v>
      </c>
      <c r="F69" s="21">
        <v>17031343</v>
      </c>
      <c r="G69" s="21">
        <v>11276188</v>
      </c>
      <c r="H69" s="21">
        <v>16332096</v>
      </c>
      <c r="I69" s="21">
        <v>44639627</v>
      </c>
      <c r="J69" s="21">
        <v>15722588</v>
      </c>
      <c r="K69" s="21">
        <v>15722588</v>
      </c>
      <c r="L69" s="21">
        <v>19671515</v>
      </c>
      <c r="M69" s="21">
        <v>51116691</v>
      </c>
      <c r="N69" s="21">
        <v>14245372</v>
      </c>
      <c r="O69" s="21">
        <v>16021111</v>
      </c>
      <c r="P69" s="21">
        <v>13636740</v>
      </c>
      <c r="Q69" s="21">
        <v>43903223</v>
      </c>
      <c r="R69" s="21">
        <v>15427032</v>
      </c>
      <c r="S69" s="21">
        <v>15424805</v>
      </c>
      <c r="T69" s="21">
        <v>19133708</v>
      </c>
      <c r="U69" s="21">
        <v>49985545</v>
      </c>
      <c r="V69" s="21">
        <v>189645086</v>
      </c>
      <c r="W69" s="21">
        <v>216007826</v>
      </c>
      <c r="X69" s="21"/>
      <c r="Y69" s="20"/>
      <c r="Z69" s="23">
        <v>250891411</v>
      </c>
    </row>
    <row r="70" spans="1:26" ht="12.75" hidden="1">
      <c r="A70" s="39" t="s">
        <v>103</v>
      </c>
      <c r="B70" s="19">
        <v>107732450</v>
      </c>
      <c r="C70" s="19"/>
      <c r="D70" s="20">
        <v>156422999</v>
      </c>
      <c r="E70" s="21">
        <v>165712283</v>
      </c>
      <c r="F70" s="21">
        <v>12307694</v>
      </c>
      <c r="G70" s="21">
        <v>8377736</v>
      </c>
      <c r="H70" s="21">
        <v>10377736</v>
      </c>
      <c r="I70" s="21">
        <v>31063166</v>
      </c>
      <c r="J70" s="21">
        <v>9591267</v>
      </c>
      <c r="K70" s="21">
        <v>9591267</v>
      </c>
      <c r="L70" s="21">
        <v>15020826</v>
      </c>
      <c r="M70" s="21">
        <v>34203360</v>
      </c>
      <c r="N70" s="21">
        <v>11994683</v>
      </c>
      <c r="O70" s="21">
        <v>10816950</v>
      </c>
      <c r="P70" s="21">
        <v>8026559</v>
      </c>
      <c r="Q70" s="21">
        <v>30838192</v>
      </c>
      <c r="R70" s="21">
        <v>10154648</v>
      </c>
      <c r="S70" s="21">
        <v>10154892</v>
      </c>
      <c r="T70" s="21">
        <v>10454892</v>
      </c>
      <c r="U70" s="21">
        <v>30764432</v>
      </c>
      <c r="V70" s="21">
        <v>126869150</v>
      </c>
      <c r="W70" s="21">
        <v>156421715</v>
      </c>
      <c r="X70" s="21"/>
      <c r="Y70" s="20"/>
      <c r="Z70" s="23">
        <v>165712283</v>
      </c>
    </row>
    <row r="71" spans="1:26" ht="12.75" hidden="1">
      <c r="A71" s="39" t="s">
        <v>104</v>
      </c>
      <c r="B71" s="19">
        <v>28863488</v>
      </c>
      <c r="C71" s="19"/>
      <c r="D71" s="20">
        <v>29433000</v>
      </c>
      <c r="E71" s="21">
        <v>37464319</v>
      </c>
      <c r="F71" s="21">
        <v>2671725</v>
      </c>
      <c r="G71" s="21">
        <v>1671725</v>
      </c>
      <c r="H71" s="21">
        <v>2171725</v>
      </c>
      <c r="I71" s="21">
        <v>6515175</v>
      </c>
      <c r="J71" s="21">
        <v>2348686</v>
      </c>
      <c r="K71" s="21">
        <v>2348686</v>
      </c>
      <c r="L71" s="21">
        <v>2671725</v>
      </c>
      <c r="M71" s="21">
        <v>7369097</v>
      </c>
      <c r="N71" s="21">
        <v>1171725</v>
      </c>
      <c r="O71" s="21">
        <v>2896779</v>
      </c>
      <c r="P71" s="21">
        <v>3321604</v>
      </c>
      <c r="Q71" s="21">
        <v>7390108</v>
      </c>
      <c r="R71" s="21">
        <v>2254</v>
      </c>
      <c r="S71" s="21">
        <v>3087</v>
      </c>
      <c r="T71" s="21">
        <v>1561990</v>
      </c>
      <c r="U71" s="21">
        <v>1567331</v>
      </c>
      <c r="V71" s="21">
        <v>22841711</v>
      </c>
      <c r="W71" s="21">
        <v>29432641</v>
      </c>
      <c r="X71" s="21"/>
      <c r="Y71" s="20"/>
      <c r="Z71" s="23">
        <v>37464319</v>
      </c>
    </row>
    <row r="72" spans="1:26" ht="12.75" hidden="1">
      <c r="A72" s="39" t="s">
        <v>105</v>
      </c>
      <c r="B72" s="19">
        <v>10898612</v>
      </c>
      <c r="C72" s="19"/>
      <c r="D72" s="20">
        <v>12283262</v>
      </c>
      <c r="E72" s="21">
        <v>32897466</v>
      </c>
      <c r="F72" s="21">
        <v>848079</v>
      </c>
      <c r="G72" s="21">
        <v>522882</v>
      </c>
      <c r="H72" s="21">
        <v>722882</v>
      </c>
      <c r="I72" s="21">
        <v>2093843</v>
      </c>
      <c r="J72" s="21">
        <v>722882</v>
      </c>
      <c r="K72" s="21">
        <v>722882</v>
      </c>
      <c r="L72" s="21">
        <v>722882</v>
      </c>
      <c r="M72" s="21">
        <v>2168646</v>
      </c>
      <c r="N72" s="21">
        <v>422882</v>
      </c>
      <c r="O72" s="21">
        <v>1266426</v>
      </c>
      <c r="P72" s="21">
        <v>1030359</v>
      </c>
      <c r="Q72" s="21">
        <v>2719667</v>
      </c>
      <c r="R72" s="21">
        <v>1046880</v>
      </c>
      <c r="S72" s="21">
        <v>1047230</v>
      </c>
      <c r="T72" s="21">
        <v>1497230</v>
      </c>
      <c r="U72" s="21">
        <v>3591340</v>
      </c>
      <c r="V72" s="21">
        <v>10573496</v>
      </c>
      <c r="W72" s="21">
        <v>12283262</v>
      </c>
      <c r="X72" s="21"/>
      <c r="Y72" s="20"/>
      <c r="Z72" s="23">
        <v>32897466</v>
      </c>
    </row>
    <row r="73" spans="1:26" ht="12.75" hidden="1">
      <c r="A73" s="39" t="s">
        <v>106</v>
      </c>
      <c r="B73" s="19">
        <v>12161639</v>
      </c>
      <c r="C73" s="19"/>
      <c r="D73" s="20"/>
      <c r="E73" s="21">
        <v>14694737</v>
      </c>
      <c r="F73" s="21">
        <v>1195082</v>
      </c>
      <c r="G73" s="21">
        <v>695082</v>
      </c>
      <c r="H73" s="21">
        <v>3050990</v>
      </c>
      <c r="I73" s="21">
        <v>4941154</v>
      </c>
      <c r="J73" s="21">
        <v>3050990</v>
      </c>
      <c r="K73" s="21">
        <v>3050990</v>
      </c>
      <c r="L73" s="21">
        <v>1195082</v>
      </c>
      <c r="M73" s="21">
        <v>7297062</v>
      </c>
      <c r="N73" s="21">
        <v>595082</v>
      </c>
      <c r="O73" s="21">
        <v>1040956</v>
      </c>
      <c r="P73" s="21">
        <v>1258218</v>
      </c>
      <c r="Q73" s="21">
        <v>2894256</v>
      </c>
      <c r="R73" s="21">
        <v>2957189</v>
      </c>
      <c r="S73" s="21">
        <v>2957739</v>
      </c>
      <c r="T73" s="21">
        <v>3557739</v>
      </c>
      <c r="U73" s="21">
        <v>9472667</v>
      </c>
      <c r="V73" s="21">
        <v>24605139</v>
      </c>
      <c r="W73" s="21">
        <v>17736989</v>
      </c>
      <c r="X73" s="21"/>
      <c r="Y73" s="20"/>
      <c r="Z73" s="23">
        <v>14694737</v>
      </c>
    </row>
    <row r="74" spans="1:26" ht="12.75" hidden="1">
      <c r="A74" s="39" t="s">
        <v>107</v>
      </c>
      <c r="B74" s="19"/>
      <c r="C74" s="19"/>
      <c r="D74" s="20"/>
      <c r="E74" s="21">
        <v>122606</v>
      </c>
      <c r="F74" s="21">
        <v>8763</v>
      </c>
      <c r="G74" s="21">
        <v>8763</v>
      </c>
      <c r="H74" s="21">
        <v>8763</v>
      </c>
      <c r="I74" s="21">
        <v>26289</v>
      </c>
      <c r="J74" s="21">
        <v>8763</v>
      </c>
      <c r="K74" s="21">
        <v>8763</v>
      </c>
      <c r="L74" s="21">
        <v>61000</v>
      </c>
      <c r="M74" s="21">
        <v>78526</v>
      </c>
      <c r="N74" s="21">
        <v>61000</v>
      </c>
      <c r="O74" s="21"/>
      <c r="P74" s="21"/>
      <c r="Q74" s="21">
        <v>61000</v>
      </c>
      <c r="R74" s="21">
        <v>1266061</v>
      </c>
      <c r="S74" s="21">
        <v>1261857</v>
      </c>
      <c r="T74" s="21">
        <v>2061857</v>
      </c>
      <c r="U74" s="21">
        <v>4589775</v>
      </c>
      <c r="V74" s="21">
        <v>4755590</v>
      </c>
      <c r="W74" s="21">
        <v>133219</v>
      </c>
      <c r="X74" s="21"/>
      <c r="Y74" s="20"/>
      <c r="Z74" s="23">
        <v>122606</v>
      </c>
    </row>
    <row r="75" spans="1:26" ht="12.75" hidden="1">
      <c r="A75" s="40" t="s">
        <v>110</v>
      </c>
      <c r="B75" s="28"/>
      <c r="C75" s="28"/>
      <c r="D75" s="29">
        <v>8924383</v>
      </c>
      <c r="E75" s="30">
        <v>17264675</v>
      </c>
      <c r="F75" s="30">
        <v>1042930</v>
      </c>
      <c r="G75" s="30">
        <v>1091183</v>
      </c>
      <c r="H75" s="30">
        <v>1133820</v>
      </c>
      <c r="I75" s="30">
        <v>3267933</v>
      </c>
      <c r="J75" s="30">
        <v>1140963</v>
      </c>
      <c r="K75" s="30">
        <v>1140963</v>
      </c>
      <c r="L75" s="30">
        <v>2291764</v>
      </c>
      <c r="M75" s="30">
        <v>4573690</v>
      </c>
      <c r="N75" s="30">
        <v>1181777</v>
      </c>
      <c r="O75" s="30">
        <v>1264902</v>
      </c>
      <c r="P75" s="30">
        <v>1331293</v>
      </c>
      <c r="Q75" s="30">
        <v>3777972</v>
      </c>
      <c r="R75" s="30">
        <v>1312009</v>
      </c>
      <c r="S75" s="30">
        <v>1274660</v>
      </c>
      <c r="T75" s="30">
        <v>1290194</v>
      </c>
      <c r="U75" s="30">
        <v>3876863</v>
      </c>
      <c r="V75" s="30">
        <v>15496458</v>
      </c>
      <c r="W75" s="30">
        <v>8924383</v>
      </c>
      <c r="X75" s="30"/>
      <c r="Y75" s="29"/>
      <c r="Z75" s="31">
        <v>17264675</v>
      </c>
    </row>
    <row r="76" spans="1:26" ht="12.75" hidden="1">
      <c r="A76" s="42" t="s">
        <v>287</v>
      </c>
      <c r="B76" s="32">
        <v>253829478</v>
      </c>
      <c r="C76" s="32"/>
      <c r="D76" s="33">
        <v>317240879</v>
      </c>
      <c r="E76" s="34">
        <v>337780311</v>
      </c>
      <c r="F76" s="34">
        <v>15686626</v>
      </c>
      <c r="G76" s="34">
        <v>14205701</v>
      </c>
      <c r="H76" s="34">
        <v>20108918</v>
      </c>
      <c r="I76" s="34">
        <v>50001245</v>
      </c>
      <c r="J76" s="34">
        <v>23888503</v>
      </c>
      <c r="K76" s="34">
        <v>22111319</v>
      </c>
      <c r="L76" s="34">
        <v>23190403</v>
      </c>
      <c r="M76" s="34">
        <v>69190225</v>
      </c>
      <c r="N76" s="34">
        <v>19021834</v>
      </c>
      <c r="O76" s="34">
        <v>17962644</v>
      </c>
      <c r="P76" s="34">
        <v>12089185</v>
      </c>
      <c r="Q76" s="34">
        <v>49073663</v>
      </c>
      <c r="R76" s="34">
        <v>23715172</v>
      </c>
      <c r="S76" s="34">
        <v>15646460</v>
      </c>
      <c r="T76" s="34">
        <v>32303450</v>
      </c>
      <c r="U76" s="34">
        <v>71665082</v>
      </c>
      <c r="V76" s="34">
        <v>239930215</v>
      </c>
      <c r="W76" s="34">
        <v>337780311</v>
      </c>
      <c r="X76" s="34"/>
      <c r="Y76" s="33"/>
      <c r="Z76" s="35">
        <v>337780311</v>
      </c>
    </row>
    <row r="77" spans="1:26" ht="12.75" hidden="1">
      <c r="A77" s="37" t="s">
        <v>31</v>
      </c>
      <c r="B77" s="19">
        <v>93275088</v>
      </c>
      <c r="C77" s="19"/>
      <c r="D77" s="20">
        <v>38072232</v>
      </c>
      <c r="E77" s="21">
        <v>58611000</v>
      </c>
      <c r="F77" s="21">
        <v>2238151</v>
      </c>
      <c r="G77" s="21">
        <v>3726949</v>
      </c>
      <c r="H77" s="21">
        <v>3423327</v>
      </c>
      <c r="I77" s="21">
        <v>9388427</v>
      </c>
      <c r="J77" s="21">
        <v>7019279</v>
      </c>
      <c r="K77" s="21">
        <v>6608851</v>
      </c>
      <c r="L77" s="21">
        <v>6289040</v>
      </c>
      <c r="M77" s="21">
        <v>19917170</v>
      </c>
      <c r="N77" s="21">
        <v>3745061</v>
      </c>
      <c r="O77" s="21">
        <v>4730915</v>
      </c>
      <c r="P77" s="21">
        <v>3356210</v>
      </c>
      <c r="Q77" s="21">
        <v>11832186</v>
      </c>
      <c r="R77" s="21">
        <v>13002556</v>
      </c>
      <c r="S77" s="21">
        <v>5030797</v>
      </c>
      <c r="T77" s="21">
        <v>10097672</v>
      </c>
      <c r="U77" s="21">
        <v>28131025</v>
      </c>
      <c r="V77" s="21">
        <v>69268808</v>
      </c>
      <c r="W77" s="21">
        <v>58611000</v>
      </c>
      <c r="X77" s="21"/>
      <c r="Y77" s="20"/>
      <c r="Z77" s="23">
        <v>58611000</v>
      </c>
    </row>
    <row r="78" spans="1:26" ht="12.75" hidden="1">
      <c r="A78" s="38" t="s">
        <v>32</v>
      </c>
      <c r="B78" s="19">
        <v>159870708</v>
      </c>
      <c r="C78" s="19"/>
      <c r="D78" s="20">
        <v>279168647</v>
      </c>
      <c r="E78" s="21">
        <v>279169311</v>
      </c>
      <c r="F78" s="21">
        <v>13448475</v>
      </c>
      <c r="G78" s="21">
        <v>10478752</v>
      </c>
      <c r="H78" s="21">
        <v>16685591</v>
      </c>
      <c r="I78" s="21">
        <v>40612818</v>
      </c>
      <c r="J78" s="21">
        <v>16869224</v>
      </c>
      <c r="K78" s="21">
        <v>15502468</v>
      </c>
      <c r="L78" s="21">
        <v>16901363</v>
      </c>
      <c r="M78" s="21">
        <v>49273055</v>
      </c>
      <c r="N78" s="21">
        <v>15276773</v>
      </c>
      <c r="O78" s="21">
        <v>13231729</v>
      </c>
      <c r="P78" s="21">
        <v>8732975</v>
      </c>
      <c r="Q78" s="21">
        <v>37241477</v>
      </c>
      <c r="R78" s="21">
        <v>10712616</v>
      </c>
      <c r="S78" s="21">
        <v>10615663</v>
      </c>
      <c r="T78" s="21">
        <v>22205778</v>
      </c>
      <c r="U78" s="21">
        <v>43534057</v>
      </c>
      <c r="V78" s="21">
        <v>170661407</v>
      </c>
      <c r="W78" s="21">
        <v>279169311</v>
      </c>
      <c r="X78" s="21"/>
      <c r="Y78" s="20"/>
      <c r="Z78" s="23">
        <v>279169311</v>
      </c>
    </row>
    <row r="79" spans="1:26" ht="12.75" hidden="1">
      <c r="A79" s="39" t="s">
        <v>103</v>
      </c>
      <c r="B79" s="19">
        <v>118305739</v>
      </c>
      <c r="C79" s="19"/>
      <c r="D79" s="20">
        <v>193878822</v>
      </c>
      <c r="E79" s="21">
        <v>178916769</v>
      </c>
      <c r="F79" s="21">
        <v>9474161</v>
      </c>
      <c r="G79" s="21">
        <v>6246625</v>
      </c>
      <c r="H79" s="21">
        <v>10904687</v>
      </c>
      <c r="I79" s="21">
        <v>26625473</v>
      </c>
      <c r="J79" s="21">
        <v>11575099</v>
      </c>
      <c r="K79" s="21">
        <v>9707098</v>
      </c>
      <c r="L79" s="21">
        <v>11995226</v>
      </c>
      <c r="M79" s="21">
        <v>33277423</v>
      </c>
      <c r="N79" s="21">
        <v>10480886</v>
      </c>
      <c r="O79" s="21">
        <v>6991201</v>
      </c>
      <c r="P79" s="21">
        <v>4838343</v>
      </c>
      <c r="Q79" s="21">
        <v>22310430</v>
      </c>
      <c r="R79" s="21">
        <v>5868628</v>
      </c>
      <c r="S79" s="21">
        <v>6025060</v>
      </c>
      <c r="T79" s="21">
        <v>14469055</v>
      </c>
      <c r="U79" s="21">
        <v>26362743</v>
      </c>
      <c r="V79" s="21">
        <v>108576069</v>
      </c>
      <c r="W79" s="21">
        <v>178916769</v>
      </c>
      <c r="X79" s="21"/>
      <c r="Y79" s="20"/>
      <c r="Z79" s="23">
        <v>178916769</v>
      </c>
    </row>
    <row r="80" spans="1:26" ht="12.75" hidden="1">
      <c r="A80" s="39" t="s">
        <v>104</v>
      </c>
      <c r="B80" s="19">
        <v>29466659</v>
      </c>
      <c r="C80" s="19"/>
      <c r="D80" s="20">
        <v>44072959</v>
      </c>
      <c r="E80" s="21">
        <v>50985799</v>
      </c>
      <c r="F80" s="21">
        <v>1574232</v>
      </c>
      <c r="G80" s="21">
        <v>2036168</v>
      </c>
      <c r="H80" s="21">
        <v>1965145</v>
      </c>
      <c r="I80" s="21">
        <v>5575545</v>
      </c>
      <c r="J80" s="21">
        <v>2898956</v>
      </c>
      <c r="K80" s="21">
        <v>2942907</v>
      </c>
      <c r="L80" s="21">
        <v>2744408</v>
      </c>
      <c r="M80" s="21">
        <v>8586271</v>
      </c>
      <c r="N80" s="21">
        <v>2258983</v>
      </c>
      <c r="O80" s="21">
        <v>3108094</v>
      </c>
      <c r="P80" s="21">
        <v>1747095</v>
      </c>
      <c r="Q80" s="21">
        <v>7114172</v>
      </c>
      <c r="R80" s="21">
        <v>2406957</v>
      </c>
      <c r="S80" s="21">
        <v>2019133</v>
      </c>
      <c r="T80" s="21">
        <v>4283284</v>
      </c>
      <c r="U80" s="21">
        <v>8709374</v>
      </c>
      <c r="V80" s="21">
        <v>29985362</v>
      </c>
      <c r="W80" s="21">
        <v>50985799</v>
      </c>
      <c r="X80" s="21"/>
      <c r="Y80" s="20"/>
      <c r="Z80" s="23">
        <v>50985799</v>
      </c>
    </row>
    <row r="81" spans="1:26" ht="12.75" hidden="1">
      <c r="A81" s="39" t="s">
        <v>105</v>
      </c>
      <c r="B81" s="19">
        <v>10878485</v>
      </c>
      <c r="C81" s="19"/>
      <c r="D81" s="20">
        <v>24276187</v>
      </c>
      <c r="E81" s="21">
        <v>28410294</v>
      </c>
      <c r="F81" s="21">
        <v>1188153</v>
      </c>
      <c r="G81" s="21">
        <v>1002782</v>
      </c>
      <c r="H81" s="21">
        <v>1137219</v>
      </c>
      <c r="I81" s="21">
        <v>3328154</v>
      </c>
      <c r="J81" s="21">
        <v>1105930</v>
      </c>
      <c r="K81" s="21">
        <v>1307282</v>
      </c>
      <c r="L81" s="21">
        <v>1030594</v>
      </c>
      <c r="M81" s="21">
        <v>3443806</v>
      </c>
      <c r="N81" s="21">
        <v>964584</v>
      </c>
      <c r="O81" s="21">
        <v>1221984</v>
      </c>
      <c r="P81" s="21">
        <v>1046520</v>
      </c>
      <c r="Q81" s="21">
        <v>3233088</v>
      </c>
      <c r="R81" s="21">
        <v>1334592</v>
      </c>
      <c r="S81" s="21">
        <v>1270095</v>
      </c>
      <c r="T81" s="21">
        <v>1830493</v>
      </c>
      <c r="U81" s="21">
        <v>4435180</v>
      </c>
      <c r="V81" s="21">
        <v>14440228</v>
      </c>
      <c r="W81" s="21">
        <v>28410294</v>
      </c>
      <c r="X81" s="21"/>
      <c r="Y81" s="20"/>
      <c r="Z81" s="23">
        <v>28410294</v>
      </c>
    </row>
    <row r="82" spans="1:26" ht="12.75" hidden="1">
      <c r="A82" s="39" t="s">
        <v>106</v>
      </c>
      <c r="B82" s="19">
        <v>1219825</v>
      </c>
      <c r="C82" s="19"/>
      <c r="D82" s="20">
        <v>16940679</v>
      </c>
      <c r="E82" s="21">
        <v>16940677</v>
      </c>
      <c r="F82" s="21">
        <v>833155</v>
      </c>
      <c r="G82" s="21">
        <v>1008783</v>
      </c>
      <c r="H82" s="21">
        <v>800352</v>
      </c>
      <c r="I82" s="21">
        <v>2642290</v>
      </c>
      <c r="J82" s="21">
        <v>1010729</v>
      </c>
      <c r="K82" s="21">
        <v>1175090</v>
      </c>
      <c r="L82" s="21">
        <v>929400</v>
      </c>
      <c r="M82" s="21">
        <v>3115219</v>
      </c>
      <c r="N82" s="21">
        <v>948240</v>
      </c>
      <c r="O82" s="21">
        <v>1057550</v>
      </c>
      <c r="P82" s="21">
        <v>839702</v>
      </c>
      <c r="Q82" s="21">
        <v>2845492</v>
      </c>
      <c r="R82" s="21">
        <v>973049</v>
      </c>
      <c r="S82" s="21">
        <v>967560</v>
      </c>
      <c r="T82" s="21">
        <v>1253642</v>
      </c>
      <c r="U82" s="21">
        <v>3194251</v>
      </c>
      <c r="V82" s="21">
        <v>11797252</v>
      </c>
      <c r="W82" s="21">
        <v>16940677</v>
      </c>
      <c r="X82" s="21"/>
      <c r="Y82" s="20"/>
      <c r="Z82" s="23">
        <v>16940677</v>
      </c>
    </row>
    <row r="83" spans="1:26" ht="12.75" hidden="1">
      <c r="A83" s="39" t="s">
        <v>107</v>
      </c>
      <c r="B83" s="19"/>
      <c r="C83" s="19"/>
      <c r="D83" s="20"/>
      <c r="E83" s="21">
        <v>3915772</v>
      </c>
      <c r="F83" s="21">
        <v>378774</v>
      </c>
      <c r="G83" s="21">
        <v>184394</v>
      </c>
      <c r="H83" s="21">
        <v>1878188</v>
      </c>
      <c r="I83" s="21">
        <v>2441356</v>
      </c>
      <c r="J83" s="21">
        <v>278510</v>
      </c>
      <c r="K83" s="21">
        <v>370091</v>
      </c>
      <c r="L83" s="21">
        <v>201735</v>
      </c>
      <c r="M83" s="21">
        <v>850336</v>
      </c>
      <c r="N83" s="21">
        <v>624080</v>
      </c>
      <c r="O83" s="21">
        <v>852900</v>
      </c>
      <c r="P83" s="21">
        <v>261315</v>
      </c>
      <c r="Q83" s="21">
        <v>1738295</v>
      </c>
      <c r="R83" s="21">
        <v>129390</v>
      </c>
      <c r="S83" s="21">
        <v>333815</v>
      </c>
      <c r="T83" s="21">
        <v>369304</v>
      </c>
      <c r="U83" s="21">
        <v>832509</v>
      </c>
      <c r="V83" s="21">
        <v>5862496</v>
      </c>
      <c r="W83" s="21">
        <v>3915772</v>
      </c>
      <c r="X83" s="21"/>
      <c r="Y83" s="20"/>
      <c r="Z83" s="23">
        <v>3915772</v>
      </c>
    </row>
    <row r="84" spans="1:26" ht="12.75" hidden="1">
      <c r="A84" s="40" t="s">
        <v>110</v>
      </c>
      <c r="B84" s="28">
        <v>683682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28647000</v>
      </c>
      <c r="F5" s="358">
        <f t="shared" si="0"/>
        <v>28647000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5416620</v>
      </c>
      <c r="Q5" s="356">
        <f t="shared" si="0"/>
        <v>0</v>
      </c>
      <c r="R5" s="358">
        <f t="shared" si="0"/>
        <v>5416620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5416620</v>
      </c>
      <c r="X5" s="356">
        <f t="shared" si="0"/>
        <v>28647000</v>
      </c>
      <c r="Y5" s="358">
        <f t="shared" si="0"/>
        <v>-23230380</v>
      </c>
      <c r="Z5" s="359">
        <f>+IF(X5&lt;&gt;0,+(Y5/X5)*100,0)</f>
        <v>-81.09184207770447</v>
      </c>
      <c r="AA5" s="360">
        <f>+AA6+AA8+AA11+AA13+AA15</f>
        <v>28647000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13481000</v>
      </c>
      <c r="F6" s="59">
        <f t="shared" si="1"/>
        <v>13481000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5416620</v>
      </c>
      <c r="Q6" s="60">
        <f t="shared" si="1"/>
        <v>0</v>
      </c>
      <c r="R6" s="59">
        <f t="shared" si="1"/>
        <v>5416620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5416620</v>
      </c>
      <c r="X6" s="60">
        <f t="shared" si="1"/>
        <v>13481000</v>
      </c>
      <c r="Y6" s="59">
        <f t="shared" si="1"/>
        <v>-8064380</v>
      </c>
      <c r="Z6" s="61">
        <f>+IF(X6&lt;&gt;0,+(Y6/X6)*100,0)</f>
        <v>-59.820339737408204</v>
      </c>
      <c r="AA6" s="62">
        <f t="shared" si="1"/>
        <v>13481000</v>
      </c>
    </row>
    <row r="7" spans="1:27" ht="12.75">
      <c r="A7" s="291" t="s">
        <v>229</v>
      </c>
      <c r="B7" s="142"/>
      <c r="C7" s="60"/>
      <c r="D7" s="340"/>
      <c r="E7" s="60">
        <v>13481000</v>
      </c>
      <c r="F7" s="59">
        <v>13481000</v>
      </c>
      <c r="G7" s="59"/>
      <c r="H7" s="60"/>
      <c r="I7" s="60"/>
      <c r="J7" s="59"/>
      <c r="K7" s="59"/>
      <c r="L7" s="60"/>
      <c r="M7" s="60"/>
      <c r="N7" s="59"/>
      <c r="O7" s="59"/>
      <c r="P7" s="60">
        <v>5416620</v>
      </c>
      <c r="Q7" s="60"/>
      <c r="R7" s="59">
        <v>5416620</v>
      </c>
      <c r="S7" s="59"/>
      <c r="T7" s="60"/>
      <c r="U7" s="60"/>
      <c r="V7" s="59"/>
      <c r="W7" s="59">
        <v>5416620</v>
      </c>
      <c r="X7" s="60">
        <v>13481000</v>
      </c>
      <c r="Y7" s="59">
        <v>-8064380</v>
      </c>
      <c r="Z7" s="61">
        <v>-59.82</v>
      </c>
      <c r="AA7" s="62">
        <v>13481000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12899000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12899000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1780000</v>
      </c>
      <c r="F11" s="364">
        <f t="shared" si="3"/>
        <v>1780000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1780000</v>
      </c>
      <c r="Y11" s="364">
        <f t="shared" si="3"/>
        <v>-1780000</v>
      </c>
      <c r="Z11" s="365">
        <f>+IF(X11&lt;&gt;0,+(Y11/X11)*100,0)</f>
        <v>-100</v>
      </c>
      <c r="AA11" s="366">
        <f t="shared" si="3"/>
        <v>1780000</v>
      </c>
    </row>
    <row r="12" spans="1:27" ht="12.75">
      <c r="A12" s="291" t="s">
        <v>232</v>
      </c>
      <c r="B12" s="136"/>
      <c r="C12" s="60"/>
      <c r="D12" s="340"/>
      <c r="E12" s="60">
        <v>1780000</v>
      </c>
      <c r="F12" s="59">
        <v>1780000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1780000</v>
      </c>
      <c r="Y12" s="59">
        <v>-1780000</v>
      </c>
      <c r="Z12" s="61">
        <v>-100</v>
      </c>
      <c r="AA12" s="62">
        <v>1780000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251000</v>
      </c>
      <c r="F13" s="342">
        <f t="shared" si="4"/>
        <v>251000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251000</v>
      </c>
      <c r="Y13" s="342">
        <f t="shared" si="4"/>
        <v>-251000</v>
      </c>
      <c r="Z13" s="335">
        <f>+IF(X13&lt;&gt;0,+(Y13/X13)*100,0)</f>
        <v>-100</v>
      </c>
      <c r="AA13" s="273">
        <f t="shared" si="4"/>
        <v>251000</v>
      </c>
    </row>
    <row r="14" spans="1:27" ht="12.75">
      <c r="A14" s="291" t="s">
        <v>233</v>
      </c>
      <c r="B14" s="136"/>
      <c r="C14" s="60"/>
      <c r="D14" s="340"/>
      <c r="E14" s="60">
        <v>251000</v>
      </c>
      <c r="F14" s="59">
        <v>251000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251000</v>
      </c>
      <c r="Y14" s="59">
        <v>-251000</v>
      </c>
      <c r="Z14" s="61">
        <v>-100</v>
      </c>
      <c r="AA14" s="62">
        <v>251000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236000</v>
      </c>
      <c r="F15" s="59">
        <f t="shared" si="5"/>
        <v>13135000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13135000</v>
      </c>
      <c r="Y15" s="59">
        <f t="shared" si="5"/>
        <v>-13135000</v>
      </c>
      <c r="Z15" s="61">
        <f>+IF(X15&lt;&gt;0,+(Y15/X15)*100,0)</f>
        <v>-100</v>
      </c>
      <c r="AA15" s="62">
        <f>SUM(AA16:AA20)</f>
        <v>13135000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>
        <v>12899000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12899000</v>
      </c>
      <c r="Y17" s="59">
        <v>-12899000</v>
      </c>
      <c r="Z17" s="61">
        <v>-100</v>
      </c>
      <c r="AA17" s="62">
        <v>12899000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236000</v>
      </c>
      <c r="F20" s="59">
        <v>236000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236000</v>
      </c>
      <c r="Y20" s="59">
        <v>-236000</v>
      </c>
      <c r="Z20" s="61">
        <v>-100</v>
      </c>
      <c r="AA20" s="62">
        <v>236000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671000</v>
      </c>
      <c r="F22" s="345">
        <f t="shared" si="6"/>
        <v>671000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671000</v>
      </c>
      <c r="Y22" s="345">
        <f t="shared" si="6"/>
        <v>-671000</v>
      </c>
      <c r="Z22" s="336">
        <f>+IF(X22&lt;&gt;0,+(Y22/X22)*100,0)</f>
        <v>-100</v>
      </c>
      <c r="AA22" s="350">
        <f>SUM(AA23:AA32)</f>
        <v>671000</v>
      </c>
    </row>
    <row r="23" spans="1:27" ht="12.75">
      <c r="A23" s="361" t="s">
        <v>237</v>
      </c>
      <c r="B23" s="142"/>
      <c r="C23" s="60"/>
      <c r="D23" s="340"/>
      <c r="E23" s="60">
        <v>671000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>
        <v>671000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671000</v>
      </c>
      <c r="Y25" s="59">
        <v>-671000</v>
      </c>
      <c r="Z25" s="61">
        <v>-100</v>
      </c>
      <c r="AA25" s="62">
        <v>671000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7038000</v>
      </c>
      <c r="F40" s="345">
        <f t="shared" si="9"/>
        <v>7038000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7038000</v>
      </c>
      <c r="Y40" s="345">
        <f t="shared" si="9"/>
        <v>-7038000</v>
      </c>
      <c r="Z40" s="336">
        <f>+IF(X40&lt;&gt;0,+(Y40/X40)*100,0)</f>
        <v>-100</v>
      </c>
      <c r="AA40" s="350">
        <f>SUM(AA41:AA49)</f>
        <v>7038000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7038000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>
        <v>7038000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7038000</v>
      </c>
      <c r="Y44" s="53">
        <v>-7038000</v>
      </c>
      <c r="Z44" s="94">
        <v>-100</v>
      </c>
      <c r="AA44" s="95">
        <v>7038000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36356000</v>
      </c>
      <c r="F60" s="264">
        <f t="shared" si="14"/>
        <v>36356000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5416620</v>
      </c>
      <c r="Q60" s="219">
        <f t="shared" si="14"/>
        <v>0</v>
      </c>
      <c r="R60" s="264">
        <f t="shared" si="14"/>
        <v>5416620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5416620</v>
      </c>
      <c r="X60" s="219">
        <f t="shared" si="14"/>
        <v>36356000</v>
      </c>
      <c r="Y60" s="264">
        <f t="shared" si="14"/>
        <v>-30939380</v>
      </c>
      <c r="Z60" s="337">
        <f>+IF(X60&lt;&gt;0,+(Y60/X60)*100,0)</f>
        <v>-85.10116624491143</v>
      </c>
      <c r="AA60" s="232">
        <f>+AA57+AA54+AA51+AA40+AA37+AA34+AA22+AA5</f>
        <v>36356000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296773551</v>
      </c>
      <c r="D5" s="153">
        <f>SUM(D6:D8)</f>
        <v>0</v>
      </c>
      <c r="E5" s="154">
        <f t="shared" si="0"/>
        <v>252446854</v>
      </c>
      <c r="F5" s="100">
        <f t="shared" si="0"/>
        <v>225149473</v>
      </c>
      <c r="G5" s="100">
        <f t="shared" si="0"/>
        <v>134937454</v>
      </c>
      <c r="H5" s="100">
        <f t="shared" si="0"/>
        <v>-610265</v>
      </c>
      <c r="I5" s="100">
        <f t="shared" si="0"/>
        <v>864984</v>
      </c>
      <c r="J5" s="100">
        <f t="shared" si="0"/>
        <v>135192173</v>
      </c>
      <c r="K5" s="100">
        <f t="shared" si="0"/>
        <v>1006330</v>
      </c>
      <c r="L5" s="100">
        <f t="shared" si="0"/>
        <v>1006330</v>
      </c>
      <c r="M5" s="100">
        <f t="shared" si="0"/>
        <v>4335701</v>
      </c>
      <c r="N5" s="100">
        <f t="shared" si="0"/>
        <v>6348361</v>
      </c>
      <c r="O5" s="100">
        <f t="shared" si="0"/>
        <v>1812690</v>
      </c>
      <c r="P5" s="100">
        <f t="shared" si="0"/>
        <v>1619300</v>
      </c>
      <c r="Q5" s="100">
        <f t="shared" si="0"/>
        <v>2465812</v>
      </c>
      <c r="R5" s="100">
        <f t="shared" si="0"/>
        <v>5897802</v>
      </c>
      <c r="S5" s="100">
        <f t="shared" si="0"/>
        <v>1902462</v>
      </c>
      <c r="T5" s="100">
        <f t="shared" si="0"/>
        <v>1934524</v>
      </c>
      <c r="U5" s="100">
        <f t="shared" si="0"/>
        <v>826264</v>
      </c>
      <c r="V5" s="100">
        <f t="shared" si="0"/>
        <v>4663250</v>
      </c>
      <c r="W5" s="100">
        <f t="shared" si="0"/>
        <v>152101586</v>
      </c>
      <c r="X5" s="100">
        <f t="shared" si="0"/>
        <v>252446744</v>
      </c>
      <c r="Y5" s="100">
        <f t="shared" si="0"/>
        <v>-100345158</v>
      </c>
      <c r="Z5" s="137">
        <f>+IF(X5&lt;&gt;0,+(Y5/X5)*100,0)</f>
        <v>-39.7490402965942</v>
      </c>
      <c r="AA5" s="153">
        <f>SUM(AA6:AA8)</f>
        <v>225149473</v>
      </c>
    </row>
    <row r="6" spans="1:27" ht="12.75">
      <c r="A6" s="138" t="s">
        <v>75</v>
      </c>
      <c r="B6" s="136"/>
      <c r="C6" s="155">
        <v>110317007</v>
      </c>
      <c r="D6" s="155"/>
      <c r="E6" s="156">
        <v>106111000</v>
      </c>
      <c r="F6" s="60">
        <v>103108000</v>
      </c>
      <c r="G6" s="60">
        <v>43655000</v>
      </c>
      <c r="H6" s="60"/>
      <c r="I6" s="60"/>
      <c r="J6" s="60">
        <v>43655000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43655000</v>
      </c>
      <c r="X6" s="60">
        <v>106110996</v>
      </c>
      <c r="Y6" s="60">
        <v>-62455996</v>
      </c>
      <c r="Z6" s="140">
        <v>-58.86</v>
      </c>
      <c r="AA6" s="155">
        <v>103108000</v>
      </c>
    </row>
    <row r="7" spans="1:27" ht="12.75">
      <c r="A7" s="138" t="s">
        <v>76</v>
      </c>
      <c r="B7" s="136"/>
      <c r="C7" s="157">
        <v>139738076</v>
      </c>
      <c r="D7" s="157"/>
      <c r="E7" s="158">
        <v>76186854</v>
      </c>
      <c r="F7" s="159">
        <v>120639217</v>
      </c>
      <c r="G7" s="159">
        <v>91102734</v>
      </c>
      <c r="H7" s="159">
        <v>-784605</v>
      </c>
      <c r="I7" s="159">
        <v>675215</v>
      </c>
      <c r="J7" s="159">
        <v>90993344</v>
      </c>
      <c r="K7" s="159">
        <v>766440</v>
      </c>
      <c r="L7" s="159">
        <v>766440</v>
      </c>
      <c r="M7" s="159">
        <v>4116990</v>
      </c>
      <c r="N7" s="159">
        <v>5649870</v>
      </c>
      <c r="O7" s="159">
        <v>1543979</v>
      </c>
      <c r="P7" s="159">
        <v>1370936</v>
      </c>
      <c r="Q7" s="159">
        <v>2253542</v>
      </c>
      <c r="R7" s="159">
        <v>5168457</v>
      </c>
      <c r="S7" s="159">
        <v>1620224</v>
      </c>
      <c r="T7" s="159">
        <v>1526391</v>
      </c>
      <c r="U7" s="159">
        <v>630502</v>
      </c>
      <c r="V7" s="159">
        <v>3777117</v>
      </c>
      <c r="W7" s="159">
        <v>105588788</v>
      </c>
      <c r="X7" s="159">
        <v>76186357</v>
      </c>
      <c r="Y7" s="159">
        <v>29402431</v>
      </c>
      <c r="Z7" s="141">
        <v>38.59</v>
      </c>
      <c r="AA7" s="157">
        <v>120639217</v>
      </c>
    </row>
    <row r="8" spans="1:27" ht="12.75">
      <c r="A8" s="138" t="s">
        <v>77</v>
      </c>
      <c r="B8" s="136"/>
      <c r="C8" s="155">
        <v>46718468</v>
      </c>
      <c r="D8" s="155"/>
      <c r="E8" s="156">
        <v>70149000</v>
      </c>
      <c r="F8" s="60">
        <v>1402256</v>
      </c>
      <c r="G8" s="60">
        <v>179720</v>
      </c>
      <c r="H8" s="60">
        <v>174340</v>
      </c>
      <c r="I8" s="60">
        <v>189769</v>
      </c>
      <c r="J8" s="60">
        <v>543829</v>
      </c>
      <c r="K8" s="60">
        <v>239890</v>
      </c>
      <c r="L8" s="60">
        <v>239890</v>
      </c>
      <c r="M8" s="60">
        <v>218711</v>
      </c>
      <c r="N8" s="60">
        <v>698491</v>
      </c>
      <c r="O8" s="60">
        <v>268711</v>
      </c>
      <c r="P8" s="60">
        <v>248364</v>
      </c>
      <c r="Q8" s="60">
        <v>212270</v>
      </c>
      <c r="R8" s="60">
        <v>729345</v>
      </c>
      <c r="S8" s="60">
        <v>282238</v>
      </c>
      <c r="T8" s="60">
        <v>408133</v>
      </c>
      <c r="U8" s="60">
        <v>195762</v>
      </c>
      <c r="V8" s="60">
        <v>886133</v>
      </c>
      <c r="W8" s="60">
        <v>2857798</v>
      </c>
      <c r="X8" s="60">
        <v>70149391</v>
      </c>
      <c r="Y8" s="60">
        <v>-67291593</v>
      </c>
      <c r="Z8" s="140">
        <v>-95.93</v>
      </c>
      <c r="AA8" s="155">
        <v>1402256</v>
      </c>
    </row>
    <row r="9" spans="1:27" ht="12.75">
      <c r="A9" s="135" t="s">
        <v>78</v>
      </c>
      <c r="B9" s="136"/>
      <c r="C9" s="153">
        <f aca="true" t="shared" si="1" ref="C9:Y9">SUM(C10:C14)</f>
        <v>2988107</v>
      </c>
      <c r="D9" s="153">
        <f>SUM(D10:D14)</f>
        <v>0</v>
      </c>
      <c r="E9" s="154">
        <f t="shared" si="1"/>
        <v>255704</v>
      </c>
      <c r="F9" s="100">
        <f t="shared" si="1"/>
        <v>165828</v>
      </c>
      <c r="G9" s="100">
        <f t="shared" si="1"/>
        <v>62556</v>
      </c>
      <c r="H9" s="100">
        <f t="shared" si="1"/>
        <v>89807</v>
      </c>
      <c r="I9" s="100">
        <f t="shared" si="1"/>
        <v>1991065</v>
      </c>
      <c r="J9" s="100">
        <f t="shared" si="1"/>
        <v>2143428</v>
      </c>
      <c r="K9" s="100">
        <f t="shared" si="1"/>
        <v>1131582</v>
      </c>
      <c r="L9" s="100">
        <f t="shared" si="1"/>
        <v>1131582</v>
      </c>
      <c r="M9" s="100">
        <f t="shared" si="1"/>
        <v>89807</v>
      </c>
      <c r="N9" s="100">
        <f t="shared" si="1"/>
        <v>2352971</v>
      </c>
      <c r="O9" s="100">
        <f t="shared" si="1"/>
        <v>174130</v>
      </c>
      <c r="P9" s="100">
        <f t="shared" si="1"/>
        <v>75865</v>
      </c>
      <c r="Q9" s="100">
        <f t="shared" si="1"/>
        <v>36882</v>
      </c>
      <c r="R9" s="100">
        <f t="shared" si="1"/>
        <v>286877</v>
      </c>
      <c r="S9" s="100">
        <f t="shared" si="1"/>
        <v>1460728</v>
      </c>
      <c r="T9" s="100">
        <f t="shared" si="1"/>
        <v>1910987</v>
      </c>
      <c r="U9" s="100">
        <f t="shared" si="1"/>
        <v>2187880</v>
      </c>
      <c r="V9" s="100">
        <f t="shared" si="1"/>
        <v>5559595</v>
      </c>
      <c r="W9" s="100">
        <f t="shared" si="1"/>
        <v>10342871</v>
      </c>
      <c r="X9" s="100">
        <f t="shared" si="1"/>
        <v>255854</v>
      </c>
      <c r="Y9" s="100">
        <f t="shared" si="1"/>
        <v>10087017</v>
      </c>
      <c r="Z9" s="137">
        <f>+IF(X9&lt;&gt;0,+(Y9/X9)*100,0)</f>
        <v>3942.489466648948</v>
      </c>
      <c r="AA9" s="153">
        <f>SUM(AA10:AA14)</f>
        <v>165828</v>
      </c>
    </row>
    <row r="10" spans="1:27" ht="12.75">
      <c r="A10" s="138" t="s">
        <v>79</v>
      </c>
      <c r="B10" s="136"/>
      <c r="C10" s="155">
        <v>2852278</v>
      </c>
      <c r="D10" s="155"/>
      <c r="E10" s="156">
        <v>158866</v>
      </c>
      <c r="F10" s="60">
        <v>165828</v>
      </c>
      <c r="G10" s="60">
        <v>9275</v>
      </c>
      <c r="H10" s="60">
        <v>24757</v>
      </c>
      <c r="I10" s="60">
        <v>1926015</v>
      </c>
      <c r="J10" s="60">
        <v>1960047</v>
      </c>
      <c r="K10" s="60">
        <v>1066532</v>
      </c>
      <c r="L10" s="60">
        <v>1066532</v>
      </c>
      <c r="M10" s="60">
        <v>24757</v>
      </c>
      <c r="N10" s="60">
        <v>2157821</v>
      </c>
      <c r="O10" s="60">
        <v>114757</v>
      </c>
      <c r="P10" s="60">
        <v>28377</v>
      </c>
      <c r="Q10" s="60">
        <v>4928</v>
      </c>
      <c r="R10" s="60">
        <v>148062</v>
      </c>
      <c r="S10" s="60">
        <v>1392758</v>
      </c>
      <c r="T10" s="60">
        <v>1719650</v>
      </c>
      <c r="U10" s="60">
        <v>2112525</v>
      </c>
      <c r="V10" s="60">
        <v>5224933</v>
      </c>
      <c r="W10" s="60">
        <v>9490863</v>
      </c>
      <c r="X10" s="60">
        <v>158876</v>
      </c>
      <c r="Y10" s="60">
        <v>9331987</v>
      </c>
      <c r="Z10" s="140">
        <v>5873.76</v>
      </c>
      <c r="AA10" s="155">
        <v>165828</v>
      </c>
    </row>
    <row r="11" spans="1:27" ht="12.75">
      <c r="A11" s="138" t="s">
        <v>80</v>
      </c>
      <c r="B11" s="136"/>
      <c r="C11" s="155">
        <v>46229</v>
      </c>
      <c r="D11" s="155"/>
      <c r="E11" s="156">
        <v>28312</v>
      </c>
      <c r="F11" s="60"/>
      <c r="G11" s="60"/>
      <c r="H11" s="60">
        <v>1769</v>
      </c>
      <c r="I11" s="60">
        <v>1769</v>
      </c>
      <c r="J11" s="60">
        <v>3538</v>
      </c>
      <c r="K11" s="60">
        <v>1769</v>
      </c>
      <c r="L11" s="60">
        <v>1769</v>
      </c>
      <c r="M11" s="60">
        <v>1769</v>
      </c>
      <c r="N11" s="60">
        <v>5307</v>
      </c>
      <c r="O11" s="60">
        <v>1769</v>
      </c>
      <c r="P11" s="60">
        <v>1769</v>
      </c>
      <c r="Q11" s="60">
        <v>881</v>
      </c>
      <c r="R11" s="60">
        <v>4419</v>
      </c>
      <c r="S11" s="60">
        <v>32269</v>
      </c>
      <c r="T11" s="60">
        <v>104269</v>
      </c>
      <c r="U11" s="60">
        <v>69269</v>
      </c>
      <c r="V11" s="60">
        <v>205807</v>
      </c>
      <c r="W11" s="60">
        <v>219071</v>
      </c>
      <c r="X11" s="60">
        <v>28452</v>
      </c>
      <c r="Y11" s="60">
        <v>190619</v>
      </c>
      <c r="Z11" s="140">
        <v>669.97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>
        <v>49775</v>
      </c>
      <c r="H12" s="60">
        <v>58775</v>
      </c>
      <c r="I12" s="60">
        <v>58775</v>
      </c>
      <c r="J12" s="60">
        <v>167325</v>
      </c>
      <c r="K12" s="60">
        <v>58775</v>
      </c>
      <c r="L12" s="60">
        <v>58775</v>
      </c>
      <c r="M12" s="60">
        <v>58775</v>
      </c>
      <c r="N12" s="60">
        <v>176325</v>
      </c>
      <c r="O12" s="60">
        <v>53098</v>
      </c>
      <c r="P12" s="60">
        <v>41213</v>
      </c>
      <c r="Q12" s="60">
        <v>25950</v>
      </c>
      <c r="R12" s="60">
        <v>120261</v>
      </c>
      <c r="S12" s="60">
        <v>29965</v>
      </c>
      <c r="T12" s="60">
        <v>81482</v>
      </c>
      <c r="U12" s="60">
        <v>500</v>
      </c>
      <c r="V12" s="60">
        <v>111947</v>
      </c>
      <c r="W12" s="60">
        <v>575858</v>
      </c>
      <c r="X12" s="60"/>
      <c r="Y12" s="60">
        <v>575858</v>
      </c>
      <c r="Z12" s="140">
        <v>0</v>
      </c>
      <c r="AA12" s="155"/>
    </row>
    <row r="13" spans="1:27" ht="12.75">
      <c r="A13" s="138" t="s">
        <v>82</v>
      </c>
      <c r="B13" s="136"/>
      <c r="C13" s="155">
        <v>89600</v>
      </c>
      <c r="D13" s="155"/>
      <c r="E13" s="156">
        <v>68526</v>
      </c>
      <c r="F13" s="60"/>
      <c r="G13" s="60">
        <v>3506</v>
      </c>
      <c r="H13" s="60">
        <v>4506</v>
      </c>
      <c r="I13" s="60">
        <v>4506</v>
      </c>
      <c r="J13" s="60">
        <v>12518</v>
      </c>
      <c r="K13" s="60">
        <v>4506</v>
      </c>
      <c r="L13" s="60">
        <v>4506</v>
      </c>
      <c r="M13" s="60">
        <v>4506</v>
      </c>
      <c r="N13" s="60">
        <v>13518</v>
      </c>
      <c r="O13" s="60">
        <v>4506</v>
      </c>
      <c r="P13" s="60">
        <v>4506</v>
      </c>
      <c r="Q13" s="60">
        <v>5123</v>
      </c>
      <c r="R13" s="60">
        <v>14135</v>
      </c>
      <c r="S13" s="60">
        <v>5736</v>
      </c>
      <c r="T13" s="60">
        <v>5586</v>
      </c>
      <c r="U13" s="60">
        <v>5586</v>
      </c>
      <c r="V13" s="60">
        <v>16908</v>
      </c>
      <c r="W13" s="60">
        <v>57079</v>
      </c>
      <c r="X13" s="60">
        <v>68526</v>
      </c>
      <c r="Y13" s="60">
        <v>-11447</v>
      </c>
      <c r="Z13" s="140">
        <v>-16.7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1930335</v>
      </c>
      <c r="D15" s="153">
        <f>SUM(D16:D18)</f>
        <v>0</v>
      </c>
      <c r="E15" s="154">
        <f t="shared" si="2"/>
        <v>62038505</v>
      </c>
      <c r="F15" s="100">
        <f t="shared" si="2"/>
        <v>46778498</v>
      </c>
      <c r="G15" s="100">
        <f t="shared" si="2"/>
        <v>2511422</v>
      </c>
      <c r="H15" s="100">
        <f t="shared" si="2"/>
        <v>342838</v>
      </c>
      <c r="I15" s="100">
        <f t="shared" si="2"/>
        <v>232377</v>
      </c>
      <c r="J15" s="100">
        <f t="shared" si="2"/>
        <v>3086637</v>
      </c>
      <c r="K15" s="100">
        <f t="shared" si="2"/>
        <v>2418580</v>
      </c>
      <c r="L15" s="100">
        <f t="shared" si="2"/>
        <v>2418580</v>
      </c>
      <c r="M15" s="100">
        <f t="shared" si="2"/>
        <v>32282548</v>
      </c>
      <c r="N15" s="100">
        <f t="shared" si="2"/>
        <v>37119708</v>
      </c>
      <c r="O15" s="100">
        <f t="shared" si="2"/>
        <v>2418150</v>
      </c>
      <c r="P15" s="100">
        <f t="shared" si="2"/>
        <v>2084136</v>
      </c>
      <c r="Q15" s="100">
        <f t="shared" si="2"/>
        <v>28140631</v>
      </c>
      <c r="R15" s="100">
        <f t="shared" si="2"/>
        <v>32642917</v>
      </c>
      <c r="S15" s="100">
        <f t="shared" si="2"/>
        <v>373045</v>
      </c>
      <c r="T15" s="100">
        <f t="shared" si="2"/>
        <v>242422</v>
      </c>
      <c r="U15" s="100">
        <f t="shared" si="2"/>
        <v>42422</v>
      </c>
      <c r="V15" s="100">
        <f t="shared" si="2"/>
        <v>657889</v>
      </c>
      <c r="W15" s="100">
        <f t="shared" si="2"/>
        <v>73507151</v>
      </c>
      <c r="X15" s="100">
        <f t="shared" si="2"/>
        <v>62038206</v>
      </c>
      <c r="Y15" s="100">
        <f t="shared" si="2"/>
        <v>11468945</v>
      </c>
      <c r="Z15" s="137">
        <f>+IF(X15&lt;&gt;0,+(Y15/X15)*100,0)</f>
        <v>18.48690627836659</v>
      </c>
      <c r="AA15" s="153">
        <f>SUM(AA16:AA18)</f>
        <v>46778498</v>
      </c>
    </row>
    <row r="16" spans="1:27" ht="12.75">
      <c r="A16" s="138" t="s">
        <v>85</v>
      </c>
      <c r="B16" s="136"/>
      <c r="C16" s="155">
        <v>1813821</v>
      </c>
      <c r="D16" s="155"/>
      <c r="E16" s="156">
        <v>46861166</v>
      </c>
      <c r="F16" s="60">
        <v>15141973</v>
      </c>
      <c r="G16" s="60">
        <v>2511422</v>
      </c>
      <c r="H16" s="60">
        <v>342838</v>
      </c>
      <c r="I16" s="60">
        <v>232377</v>
      </c>
      <c r="J16" s="60">
        <v>3086637</v>
      </c>
      <c r="K16" s="60">
        <v>2418580</v>
      </c>
      <c r="L16" s="60">
        <v>2418580</v>
      </c>
      <c r="M16" s="60">
        <v>32282548</v>
      </c>
      <c r="N16" s="60">
        <v>37119708</v>
      </c>
      <c r="O16" s="60">
        <v>2418150</v>
      </c>
      <c r="P16" s="60">
        <v>2084136</v>
      </c>
      <c r="Q16" s="60">
        <v>24986</v>
      </c>
      <c r="R16" s="60">
        <v>4527272</v>
      </c>
      <c r="S16" s="60">
        <v>373045</v>
      </c>
      <c r="T16" s="60">
        <v>242422</v>
      </c>
      <c r="U16" s="60">
        <v>42422</v>
      </c>
      <c r="V16" s="60">
        <v>657889</v>
      </c>
      <c r="W16" s="60">
        <v>45391506</v>
      </c>
      <c r="X16" s="60">
        <v>46861206</v>
      </c>
      <c r="Y16" s="60">
        <v>-1469700</v>
      </c>
      <c r="Z16" s="140">
        <v>-3.14</v>
      </c>
      <c r="AA16" s="155">
        <v>15141973</v>
      </c>
    </row>
    <row r="17" spans="1:27" ht="12.75">
      <c r="A17" s="138" t="s">
        <v>86</v>
      </c>
      <c r="B17" s="136"/>
      <c r="C17" s="155">
        <v>116514</v>
      </c>
      <c r="D17" s="155"/>
      <c r="E17" s="156">
        <v>15177339</v>
      </c>
      <c r="F17" s="60">
        <v>31636525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>
        <v>28115645</v>
      </c>
      <c r="R17" s="60">
        <v>28115645</v>
      </c>
      <c r="S17" s="60"/>
      <c r="T17" s="60"/>
      <c r="U17" s="60"/>
      <c r="V17" s="60"/>
      <c r="W17" s="60">
        <v>28115645</v>
      </c>
      <c r="X17" s="60">
        <v>15177000</v>
      </c>
      <c r="Y17" s="60">
        <v>12938645</v>
      </c>
      <c r="Z17" s="140">
        <v>85.25</v>
      </c>
      <c r="AA17" s="155">
        <v>31636525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163719352</v>
      </c>
      <c r="D19" s="153">
        <f>SUM(D20:D23)</f>
        <v>0</v>
      </c>
      <c r="E19" s="154">
        <f t="shared" si="3"/>
        <v>186020138</v>
      </c>
      <c r="F19" s="100">
        <f t="shared" si="3"/>
        <v>300886875</v>
      </c>
      <c r="G19" s="100">
        <f t="shared" si="3"/>
        <v>17022580</v>
      </c>
      <c r="H19" s="100">
        <f t="shared" si="3"/>
        <v>11299434</v>
      </c>
      <c r="I19" s="100">
        <f t="shared" si="3"/>
        <v>16355342</v>
      </c>
      <c r="J19" s="100">
        <f t="shared" si="3"/>
        <v>44677356</v>
      </c>
      <c r="K19" s="100">
        <f t="shared" si="3"/>
        <v>15745834</v>
      </c>
      <c r="L19" s="100">
        <f t="shared" si="3"/>
        <v>15745834</v>
      </c>
      <c r="M19" s="100">
        <f t="shared" si="3"/>
        <v>19642524</v>
      </c>
      <c r="N19" s="100">
        <f t="shared" si="3"/>
        <v>51134192</v>
      </c>
      <c r="O19" s="100">
        <f t="shared" si="3"/>
        <v>14334439</v>
      </c>
      <c r="P19" s="100">
        <f t="shared" si="3"/>
        <v>16046178</v>
      </c>
      <c r="Q19" s="100">
        <f t="shared" si="3"/>
        <v>13643577</v>
      </c>
      <c r="R19" s="100">
        <f t="shared" si="3"/>
        <v>44024194</v>
      </c>
      <c r="S19" s="100">
        <f t="shared" si="3"/>
        <v>14256179</v>
      </c>
      <c r="T19" s="100">
        <f t="shared" si="3"/>
        <v>14541391</v>
      </c>
      <c r="U19" s="100">
        <f t="shared" si="3"/>
        <v>17176794</v>
      </c>
      <c r="V19" s="100">
        <f t="shared" si="3"/>
        <v>45974364</v>
      </c>
      <c r="W19" s="100">
        <f t="shared" si="3"/>
        <v>185810106</v>
      </c>
      <c r="X19" s="100">
        <f t="shared" si="3"/>
        <v>186019286</v>
      </c>
      <c r="Y19" s="100">
        <f t="shared" si="3"/>
        <v>-209180</v>
      </c>
      <c r="Z19" s="137">
        <f>+IF(X19&lt;&gt;0,+(Y19/X19)*100,0)</f>
        <v>-0.11245070578327024</v>
      </c>
      <c r="AA19" s="153">
        <f>SUM(AA20:AA23)</f>
        <v>300886875</v>
      </c>
    </row>
    <row r="20" spans="1:27" ht="12.75">
      <c r="A20" s="138" t="s">
        <v>89</v>
      </c>
      <c r="B20" s="136"/>
      <c r="C20" s="155">
        <v>107801391</v>
      </c>
      <c r="D20" s="155"/>
      <c r="E20" s="156">
        <v>144171999</v>
      </c>
      <c r="F20" s="60">
        <v>212955438</v>
      </c>
      <c r="G20" s="60">
        <v>12307694</v>
      </c>
      <c r="H20" s="60">
        <v>8405157</v>
      </c>
      <c r="I20" s="60">
        <v>10405157</v>
      </c>
      <c r="J20" s="60">
        <v>31118008</v>
      </c>
      <c r="K20" s="60">
        <v>9618688</v>
      </c>
      <c r="L20" s="60">
        <v>9618688</v>
      </c>
      <c r="M20" s="60">
        <v>15048247</v>
      </c>
      <c r="N20" s="60">
        <v>34285623</v>
      </c>
      <c r="O20" s="60">
        <v>12140162</v>
      </c>
      <c r="P20" s="60">
        <v>10837429</v>
      </c>
      <c r="Q20" s="60">
        <v>8033396</v>
      </c>
      <c r="R20" s="60">
        <v>31010987</v>
      </c>
      <c r="S20" s="60">
        <v>10199127</v>
      </c>
      <c r="T20" s="60">
        <v>10284606</v>
      </c>
      <c r="U20" s="60">
        <v>10501106</v>
      </c>
      <c r="V20" s="60">
        <v>30984839</v>
      </c>
      <c r="W20" s="60">
        <v>127399457</v>
      </c>
      <c r="X20" s="60">
        <v>144171438</v>
      </c>
      <c r="Y20" s="60">
        <v>-16771981</v>
      </c>
      <c r="Z20" s="140">
        <v>-11.63</v>
      </c>
      <c r="AA20" s="155">
        <v>212955438</v>
      </c>
    </row>
    <row r="21" spans="1:27" ht="12.75">
      <c r="A21" s="138" t="s">
        <v>90</v>
      </c>
      <c r="B21" s="136"/>
      <c r="C21" s="155">
        <v>30863488</v>
      </c>
      <c r="D21" s="155"/>
      <c r="E21" s="156">
        <v>29516000</v>
      </c>
      <c r="F21" s="60">
        <v>37494424</v>
      </c>
      <c r="G21" s="60">
        <v>2671725</v>
      </c>
      <c r="H21" s="60">
        <v>1674883</v>
      </c>
      <c r="I21" s="60">
        <v>2174883</v>
      </c>
      <c r="J21" s="60">
        <v>6521491</v>
      </c>
      <c r="K21" s="60">
        <v>2351844</v>
      </c>
      <c r="L21" s="60">
        <v>2351844</v>
      </c>
      <c r="M21" s="60">
        <v>2674883</v>
      </c>
      <c r="N21" s="60">
        <v>7378571</v>
      </c>
      <c r="O21" s="60">
        <v>1174883</v>
      </c>
      <c r="P21" s="60">
        <v>2899937</v>
      </c>
      <c r="Q21" s="60">
        <v>3321604</v>
      </c>
      <c r="R21" s="60">
        <v>7396424</v>
      </c>
      <c r="S21" s="60">
        <v>24553</v>
      </c>
      <c r="T21" s="60">
        <v>112307</v>
      </c>
      <c r="U21" s="60">
        <v>1591210</v>
      </c>
      <c r="V21" s="60">
        <v>1728070</v>
      </c>
      <c r="W21" s="60">
        <v>23024556</v>
      </c>
      <c r="X21" s="60">
        <v>29515705</v>
      </c>
      <c r="Y21" s="60">
        <v>-6491149</v>
      </c>
      <c r="Z21" s="140">
        <v>-21.99</v>
      </c>
      <c r="AA21" s="155">
        <v>37494424</v>
      </c>
    </row>
    <row r="22" spans="1:27" ht="12.75">
      <c r="A22" s="138" t="s">
        <v>91</v>
      </c>
      <c r="B22" s="136"/>
      <c r="C22" s="157">
        <v>11892834</v>
      </c>
      <c r="D22" s="157"/>
      <c r="E22" s="158">
        <v>12332139</v>
      </c>
      <c r="F22" s="159">
        <v>35742276</v>
      </c>
      <c r="G22" s="159">
        <v>848079</v>
      </c>
      <c r="H22" s="159">
        <v>524312</v>
      </c>
      <c r="I22" s="159">
        <v>724312</v>
      </c>
      <c r="J22" s="159">
        <v>2096703</v>
      </c>
      <c r="K22" s="159">
        <v>724312</v>
      </c>
      <c r="L22" s="159">
        <v>724312</v>
      </c>
      <c r="M22" s="159">
        <v>724312</v>
      </c>
      <c r="N22" s="159">
        <v>2172936</v>
      </c>
      <c r="O22" s="159">
        <v>424312</v>
      </c>
      <c r="P22" s="159">
        <v>1267856</v>
      </c>
      <c r="Q22" s="159">
        <v>1030359</v>
      </c>
      <c r="R22" s="159">
        <v>2722527</v>
      </c>
      <c r="S22" s="159">
        <v>1075310</v>
      </c>
      <c r="T22" s="159">
        <v>1186739</v>
      </c>
      <c r="U22" s="159">
        <v>1526739</v>
      </c>
      <c r="V22" s="159">
        <v>3788788</v>
      </c>
      <c r="W22" s="159">
        <v>10780954</v>
      </c>
      <c r="X22" s="159">
        <v>12332143</v>
      </c>
      <c r="Y22" s="159">
        <v>-1551189</v>
      </c>
      <c r="Z22" s="141">
        <v>-12.58</v>
      </c>
      <c r="AA22" s="157">
        <v>35742276</v>
      </c>
    </row>
    <row r="23" spans="1:27" ht="12.75">
      <c r="A23" s="138" t="s">
        <v>92</v>
      </c>
      <c r="B23" s="136"/>
      <c r="C23" s="155">
        <v>13161639</v>
      </c>
      <c r="D23" s="155"/>
      <c r="E23" s="156"/>
      <c r="F23" s="60">
        <v>14694737</v>
      </c>
      <c r="G23" s="60">
        <v>1195082</v>
      </c>
      <c r="H23" s="60">
        <v>695082</v>
      </c>
      <c r="I23" s="60">
        <v>3050990</v>
      </c>
      <c r="J23" s="60">
        <v>4941154</v>
      </c>
      <c r="K23" s="60">
        <v>3050990</v>
      </c>
      <c r="L23" s="60">
        <v>3050990</v>
      </c>
      <c r="M23" s="60">
        <v>1195082</v>
      </c>
      <c r="N23" s="60">
        <v>7297062</v>
      </c>
      <c r="O23" s="60">
        <v>595082</v>
      </c>
      <c r="P23" s="60">
        <v>1040956</v>
      </c>
      <c r="Q23" s="60">
        <v>1258218</v>
      </c>
      <c r="R23" s="60">
        <v>2894256</v>
      </c>
      <c r="S23" s="60">
        <v>2957189</v>
      </c>
      <c r="T23" s="60">
        <v>2957739</v>
      </c>
      <c r="U23" s="60">
        <v>3557739</v>
      </c>
      <c r="V23" s="60">
        <v>9472667</v>
      </c>
      <c r="W23" s="60">
        <v>24605139</v>
      </c>
      <c r="X23" s="60"/>
      <c r="Y23" s="60">
        <v>24605139</v>
      </c>
      <c r="Z23" s="140">
        <v>0</v>
      </c>
      <c r="AA23" s="155">
        <v>14694737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>
        <v>719</v>
      </c>
      <c r="R24" s="100">
        <v>719</v>
      </c>
      <c r="S24" s="100"/>
      <c r="T24" s="100"/>
      <c r="U24" s="100"/>
      <c r="V24" s="100"/>
      <c r="W24" s="100">
        <v>719</v>
      </c>
      <c r="X24" s="100"/>
      <c r="Y24" s="100">
        <v>719</v>
      </c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465411345</v>
      </c>
      <c r="D25" s="168">
        <f>+D5+D9+D15+D19+D24</f>
        <v>0</v>
      </c>
      <c r="E25" s="169">
        <f t="shared" si="4"/>
        <v>500761201</v>
      </c>
      <c r="F25" s="73">
        <f t="shared" si="4"/>
        <v>572980674</v>
      </c>
      <c r="G25" s="73">
        <f t="shared" si="4"/>
        <v>154534012</v>
      </c>
      <c r="H25" s="73">
        <f t="shared" si="4"/>
        <v>11121814</v>
      </c>
      <c r="I25" s="73">
        <f t="shared" si="4"/>
        <v>19443768</v>
      </c>
      <c r="J25" s="73">
        <f t="shared" si="4"/>
        <v>185099594</v>
      </c>
      <c r="K25" s="73">
        <f t="shared" si="4"/>
        <v>20302326</v>
      </c>
      <c r="L25" s="73">
        <f t="shared" si="4"/>
        <v>20302326</v>
      </c>
      <c r="M25" s="73">
        <f t="shared" si="4"/>
        <v>56350580</v>
      </c>
      <c r="N25" s="73">
        <f t="shared" si="4"/>
        <v>96955232</v>
      </c>
      <c r="O25" s="73">
        <f t="shared" si="4"/>
        <v>18739409</v>
      </c>
      <c r="P25" s="73">
        <f t="shared" si="4"/>
        <v>19825479</v>
      </c>
      <c r="Q25" s="73">
        <f t="shared" si="4"/>
        <v>44287621</v>
      </c>
      <c r="R25" s="73">
        <f t="shared" si="4"/>
        <v>82852509</v>
      </c>
      <c r="S25" s="73">
        <f t="shared" si="4"/>
        <v>17992414</v>
      </c>
      <c r="T25" s="73">
        <f t="shared" si="4"/>
        <v>18629324</v>
      </c>
      <c r="U25" s="73">
        <f t="shared" si="4"/>
        <v>20233360</v>
      </c>
      <c r="V25" s="73">
        <f t="shared" si="4"/>
        <v>56855098</v>
      </c>
      <c r="W25" s="73">
        <f t="shared" si="4"/>
        <v>421762433</v>
      </c>
      <c r="X25" s="73">
        <f t="shared" si="4"/>
        <v>500760090</v>
      </c>
      <c r="Y25" s="73">
        <f t="shared" si="4"/>
        <v>-78997657</v>
      </c>
      <c r="Z25" s="170">
        <f>+IF(X25&lt;&gt;0,+(Y25/X25)*100,0)</f>
        <v>-15.775549724819324</v>
      </c>
      <c r="AA25" s="168">
        <f>+AA5+AA9+AA15+AA19+AA24</f>
        <v>572980674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410916287</v>
      </c>
      <c r="D28" s="153">
        <f>SUM(D29:D31)</f>
        <v>0</v>
      </c>
      <c r="E28" s="154">
        <f t="shared" si="5"/>
        <v>222550293</v>
      </c>
      <c r="F28" s="100">
        <f t="shared" si="5"/>
        <v>220308903</v>
      </c>
      <c r="G28" s="100">
        <f t="shared" si="5"/>
        <v>14186763</v>
      </c>
      <c r="H28" s="100">
        <f t="shared" si="5"/>
        <v>17642989</v>
      </c>
      <c r="I28" s="100">
        <f t="shared" si="5"/>
        <v>16885167</v>
      </c>
      <c r="J28" s="100">
        <f t="shared" si="5"/>
        <v>48714919</v>
      </c>
      <c r="K28" s="100">
        <f t="shared" si="5"/>
        <v>15926134</v>
      </c>
      <c r="L28" s="100">
        <f t="shared" si="5"/>
        <v>16230611</v>
      </c>
      <c r="M28" s="100">
        <f t="shared" si="5"/>
        <v>20625409</v>
      </c>
      <c r="N28" s="100">
        <f t="shared" si="5"/>
        <v>52782154</v>
      </c>
      <c r="O28" s="100">
        <f t="shared" si="5"/>
        <v>16280125</v>
      </c>
      <c r="P28" s="100">
        <f t="shared" si="5"/>
        <v>9737477</v>
      </c>
      <c r="Q28" s="100">
        <f t="shared" si="5"/>
        <v>16557176</v>
      </c>
      <c r="R28" s="100">
        <f t="shared" si="5"/>
        <v>42574778</v>
      </c>
      <c r="S28" s="100">
        <f t="shared" si="5"/>
        <v>28070564</v>
      </c>
      <c r="T28" s="100">
        <f t="shared" si="5"/>
        <v>13471240</v>
      </c>
      <c r="U28" s="100">
        <f t="shared" si="5"/>
        <v>9613680</v>
      </c>
      <c r="V28" s="100">
        <f t="shared" si="5"/>
        <v>51155484</v>
      </c>
      <c r="W28" s="100">
        <f t="shared" si="5"/>
        <v>195227335</v>
      </c>
      <c r="X28" s="100">
        <f t="shared" si="5"/>
        <v>222548606</v>
      </c>
      <c r="Y28" s="100">
        <f t="shared" si="5"/>
        <v>-27321271</v>
      </c>
      <c r="Z28" s="137">
        <f>+IF(X28&lt;&gt;0,+(Y28/X28)*100,0)</f>
        <v>-12.27654106267464</v>
      </c>
      <c r="AA28" s="153">
        <f>SUM(AA29:AA31)</f>
        <v>220308903</v>
      </c>
    </row>
    <row r="29" spans="1:27" ht="12.75">
      <c r="A29" s="138" t="s">
        <v>75</v>
      </c>
      <c r="B29" s="136"/>
      <c r="C29" s="155">
        <v>33845704</v>
      </c>
      <c r="D29" s="155"/>
      <c r="E29" s="156">
        <v>69480541</v>
      </c>
      <c r="F29" s="60">
        <v>84024753</v>
      </c>
      <c r="G29" s="60">
        <v>4279459</v>
      </c>
      <c r="H29" s="60">
        <v>4331188</v>
      </c>
      <c r="I29" s="60">
        <v>5539571</v>
      </c>
      <c r="J29" s="60">
        <v>14150218</v>
      </c>
      <c r="K29" s="60">
        <v>4392971</v>
      </c>
      <c r="L29" s="60">
        <v>5346923</v>
      </c>
      <c r="M29" s="60">
        <v>6336131</v>
      </c>
      <c r="N29" s="60">
        <v>16076025</v>
      </c>
      <c r="O29" s="60">
        <v>6676820</v>
      </c>
      <c r="P29" s="60">
        <v>5374417</v>
      </c>
      <c r="Q29" s="60">
        <v>3981627</v>
      </c>
      <c r="R29" s="60">
        <v>16032864</v>
      </c>
      <c r="S29" s="60">
        <v>6230014</v>
      </c>
      <c r="T29" s="60">
        <v>5434898</v>
      </c>
      <c r="U29" s="60">
        <v>1026035</v>
      </c>
      <c r="V29" s="60">
        <v>12690947</v>
      </c>
      <c r="W29" s="60">
        <v>58950054</v>
      </c>
      <c r="X29" s="60">
        <v>69479521</v>
      </c>
      <c r="Y29" s="60">
        <v>-10529467</v>
      </c>
      <c r="Z29" s="140">
        <v>-15.15</v>
      </c>
      <c r="AA29" s="155">
        <v>84024753</v>
      </c>
    </row>
    <row r="30" spans="1:27" ht="12.75">
      <c r="A30" s="138" t="s">
        <v>76</v>
      </c>
      <c r="B30" s="136"/>
      <c r="C30" s="157">
        <v>320373237</v>
      </c>
      <c r="D30" s="157"/>
      <c r="E30" s="158">
        <v>128000231</v>
      </c>
      <c r="F30" s="159">
        <v>114597726</v>
      </c>
      <c r="G30" s="159">
        <v>6349522</v>
      </c>
      <c r="H30" s="159">
        <v>7743847</v>
      </c>
      <c r="I30" s="159">
        <v>6837848</v>
      </c>
      <c r="J30" s="159">
        <v>20931217</v>
      </c>
      <c r="K30" s="159">
        <v>7679390</v>
      </c>
      <c r="L30" s="159">
        <v>5956986</v>
      </c>
      <c r="M30" s="159">
        <v>10962576</v>
      </c>
      <c r="N30" s="159">
        <v>24598952</v>
      </c>
      <c r="O30" s="159">
        <v>5868343</v>
      </c>
      <c r="P30" s="159">
        <v>1828098</v>
      </c>
      <c r="Q30" s="159">
        <v>9022943</v>
      </c>
      <c r="R30" s="159">
        <v>16719384</v>
      </c>
      <c r="S30" s="159">
        <v>17336126</v>
      </c>
      <c r="T30" s="159">
        <v>5014118</v>
      </c>
      <c r="U30" s="159">
        <v>4627700</v>
      </c>
      <c r="V30" s="159">
        <v>26977944</v>
      </c>
      <c r="W30" s="159">
        <v>89227497</v>
      </c>
      <c r="X30" s="159">
        <v>128000123</v>
      </c>
      <c r="Y30" s="159">
        <v>-38772626</v>
      </c>
      <c r="Z30" s="141">
        <v>-30.29</v>
      </c>
      <c r="AA30" s="157">
        <v>114597726</v>
      </c>
    </row>
    <row r="31" spans="1:27" ht="12.75">
      <c r="A31" s="138" t="s">
        <v>77</v>
      </c>
      <c r="B31" s="136"/>
      <c r="C31" s="155">
        <v>56697346</v>
      </c>
      <c r="D31" s="155"/>
      <c r="E31" s="156">
        <v>25069521</v>
      </c>
      <c r="F31" s="60">
        <v>21686424</v>
      </c>
      <c r="G31" s="60">
        <v>3557782</v>
      </c>
      <c r="H31" s="60">
        <v>5567954</v>
      </c>
      <c r="I31" s="60">
        <v>4507748</v>
      </c>
      <c r="J31" s="60">
        <v>13633484</v>
      </c>
      <c r="K31" s="60">
        <v>3853773</v>
      </c>
      <c r="L31" s="60">
        <v>4926702</v>
      </c>
      <c r="M31" s="60">
        <v>3326702</v>
      </c>
      <c r="N31" s="60">
        <v>12107177</v>
      </c>
      <c r="O31" s="60">
        <v>3734962</v>
      </c>
      <c r="P31" s="60">
        <v>2534962</v>
      </c>
      <c r="Q31" s="60">
        <v>3552606</v>
      </c>
      <c r="R31" s="60">
        <v>9822530</v>
      </c>
      <c r="S31" s="60">
        <v>4504424</v>
      </c>
      <c r="T31" s="60">
        <v>3022224</v>
      </c>
      <c r="U31" s="60">
        <v>3959945</v>
      </c>
      <c r="V31" s="60">
        <v>11486593</v>
      </c>
      <c r="W31" s="60">
        <v>47049784</v>
      </c>
      <c r="X31" s="60">
        <v>25068962</v>
      </c>
      <c r="Y31" s="60">
        <v>21980822</v>
      </c>
      <c r="Z31" s="140">
        <v>87.68</v>
      </c>
      <c r="AA31" s="155">
        <v>21686424</v>
      </c>
    </row>
    <row r="32" spans="1:27" ht="12.75">
      <c r="A32" s="135" t="s">
        <v>78</v>
      </c>
      <c r="B32" s="136"/>
      <c r="C32" s="153">
        <f aca="true" t="shared" si="6" ref="C32:Y32">SUM(C33:C37)</f>
        <v>12869789</v>
      </c>
      <c r="D32" s="153">
        <f>SUM(D33:D37)</f>
        <v>0</v>
      </c>
      <c r="E32" s="154">
        <f t="shared" si="6"/>
        <v>32055813</v>
      </c>
      <c r="F32" s="100">
        <f t="shared" si="6"/>
        <v>21788028</v>
      </c>
      <c r="G32" s="100">
        <f t="shared" si="6"/>
        <v>2366625</v>
      </c>
      <c r="H32" s="100">
        <f t="shared" si="6"/>
        <v>5008227</v>
      </c>
      <c r="I32" s="100">
        <f t="shared" si="6"/>
        <v>7155691</v>
      </c>
      <c r="J32" s="100">
        <f t="shared" si="6"/>
        <v>14530543</v>
      </c>
      <c r="K32" s="100">
        <f t="shared" si="6"/>
        <v>7559484</v>
      </c>
      <c r="L32" s="100">
        <f t="shared" si="6"/>
        <v>7559484</v>
      </c>
      <c r="M32" s="100">
        <f t="shared" si="6"/>
        <v>4885591</v>
      </c>
      <c r="N32" s="100">
        <f t="shared" si="6"/>
        <v>20004559</v>
      </c>
      <c r="O32" s="100">
        <f t="shared" si="6"/>
        <v>6205591</v>
      </c>
      <c r="P32" s="100">
        <f t="shared" si="6"/>
        <v>5335591</v>
      </c>
      <c r="Q32" s="100">
        <f t="shared" si="6"/>
        <v>2872697</v>
      </c>
      <c r="R32" s="100">
        <f t="shared" si="6"/>
        <v>14413879</v>
      </c>
      <c r="S32" s="100">
        <f t="shared" si="6"/>
        <v>5501197</v>
      </c>
      <c r="T32" s="100">
        <f t="shared" si="6"/>
        <v>5523831</v>
      </c>
      <c r="U32" s="100">
        <f t="shared" si="6"/>
        <v>9732030</v>
      </c>
      <c r="V32" s="100">
        <f t="shared" si="6"/>
        <v>20757058</v>
      </c>
      <c r="W32" s="100">
        <f t="shared" si="6"/>
        <v>69706039</v>
      </c>
      <c r="X32" s="100">
        <f t="shared" si="6"/>
        <v>32058092</v>
      </c>
      <c r="Y32" s="100">
        <f t="shared" si="6"/>
        <v>37647947</v>
      </c>
      <c r="Z32" s="137">
        <f>+IF(X32&lt;&gt;0,+(Y32/X32)*100,0)</f>
        <v>117.43664282952335</v>
      </c>
      <c r="AA32" s="153">
        <f>SUM(AA33:AA37)</f>
        <v>21788028</v>
      </c>
    </row>
    <row r="33" spans="1:27" ht="12.75">
      <c r="A33" s="138" t="s">
        <v>79</v>
      </c>
      <c r="B33" s="136"/>
      <c r="C33" s="155">
        <v>4718731</v>
      </c>
      <c r="D33" s="155"/>
      <c r="E33" s="156">
        <v>4772838</v>
      </c>
      <c r="F33" s="60">
        <v>9819413</v>
      </c>
      <c r="G33" s="60">
        <v>413678</v>
      </c>
      <c r="H33" s="60">
        <v>1575280</v>
      </c>
      <c r="I33" s="60">
        <v>2686872</v>
      </c>
      <c r="J33" s="60">
        <v>4675830</v>
      </c>
      <c r="K33" s="60">
        <v>2686872</v>
      </c>
      <c r="L33" s="60">
        <v>2686872</v>
      </c>
      <c r="M33" s="60">
        <v>1396872</v>
      </c>
      <c r="N33" s="60">
        <v>6770616</v>
      </c>
      <c r="O33" s="60">
        <v>2116872</v>
      </c>
      <c r="P33" s="60">
        <v>1866872</v>
      </c>
      <c r="Q33" s="60">
        <v>544106</v>
      </c>
      <c r="R33" s="60">
        <v>4527850</v>
      </c>
      <c r="S33" s="60">
        <v>2005172</v>
      </c>
      <c r="T33" s="60">
        <v>2034812</v>
      </c>
      <c r="U33" s="60">
        <v>4545761</v>
      </c>
      <c r="V33" s="60">
        <v>8585745</v>
      </c>
      <c r="W33" s="60">
        <v>24560041</v>
      </c>
      <c r="X33" s="60">
        <v>4773625</v>
      </c>
      <c r="Y33" s="60">
        <v>19786416</v>
      </c>
      <c r="Z33" s="140">
        <v>414.49</v>
      </c>
      <c r="AA33" s="155">
        <v>9819413</v>
      </c>
    </row>
    <row r="34" spans="1:27" ht="12.75">
      <c r="A34" s="138" t="s">
        <v>80</v>
      </c>
      <c r="B34" s="136"/>
      <c r="C34" s="155">
        <v>3958513</v>
      </c>
      <c r="D34" s="155"/>
      <c r="E34" s="156">
        <v>6228563</v>
      </c>
      <c r="F34" s="60">
        <v>125855</v>
      </c>
      <c r="G34" s="60">
        <v>243815</v>
      </c>
      <c r="H34" s="60">
        <v>543815</v>
      </c>
      <c r="I34" s="60">
        <v>749687</v>
      </c>
      <c r="J34" s="60">
        <v>1537317</v>
      </c>
      <c r="K34" s="60">
        <v>949687</v>
      </c>
      <c r="L34" s="60">
        <v>949687</v>
      </c>
      <c r="M34" s="60">
        <v>635794</v>
      </c>
      <c r="N34" s="60">
        <v>2535168</v>
      </c>
      <c r="O34" s="60">
        <v>785794</v>
      </c>
      <c r="P34" s="60">
        <v>685794</v>
      </c>
      <c r="Q34" s="60">
        <v>557072</v>
      </c>
      <c r="R34" s="60">
        <v>2028660</v>
      </c>
      <c r="S34" s="60">
        <v>694662</v>
      </c>
      <c r="T34" s="60">
        <v>694662</v>
      </c>
      <c r="U34" s="60">
        <v>694662</v>
      </c>
      <c r="V34" s="60">
        <v>2083986</v>
      </c>
      <c r="W34" s="60">
        <v>8185131</v>
      </c>
      <c r="X34" s="60">
        <v>6228730</v>
      </c>
      <c r="Y34" s="60">
        <v>1956401</v>
      </c>
      <c r="Z34" s="140">
        <v>31.41</v>
      </c>
      <c r="AA34" s="155">
        <v>125855</v>
      </c>
    </row>
    <row r="35" spans="1:27" ht="12.75">
      <c r="A35" s="138" t="s">
        <v>81</v>
      </c>
      <c r="B35" s="136"/>
      <c r="C35" s="155">
        <v>803216</v>
      </c>
      <c r="D35" s="155"/>
      <c r="E35" s="156">
        <v>18124754</v>
      </c>
      <c r="F35" s="60">
        <v>11842760</v>
      </c>
      <c r="G35" s="60">
        <v>1435306</v>
      </c>
      <c r="H35" s="60">
        <v>1897306</v>
      </c>
      <c r="I35" s="60">
        <v>2357306</v>
      </c>
      <c r="J35" s="60">
        <v>5689918</v>
      </c>
      <c r="K35" s="60">
        <v>2561099</v>
      </c>
      <c r="L35" s="60">
        <v>2561099</v>
      </c>
      <c r="M35" s="60">
        <v>1841099</v>
      </c>
      <c r="N35" s="60">
        <v>6963297</v>
      </c>
      <c r="O35" s="60">
        <v>2191099</v>
      </c>
      <c r="P35" s="60">
        <v>1791099</v>
      </c>
      <c r="Q35" s="60">
        <v>1554009</v>
      </c>
      <c r="R35" s="60">
        <v>5536207</v>
      </c>
      <c r="S35" s="60">
        <v>1790745</v>
      </c>
      <c r="T35" s="60">
        <v>1764739</v>
      </c>
      <c r="U35" s="60">
        <v>2551989</v>
      </c>
      <c r="V35" s="60">
        <v>6107473</v>
      </c>
      <c r="W35" s="60">
        <v>24296895</v>
      </c>
      <c r="X35" s="60">
        <v>18125807</v>
      </c>
      <c r="Y35" s="60">
        <v>6171088</v>
      </c>
      <c r="Z35" s="140">
        <v>34.05</v>
      </c>
      <c r="AA35" s="155">
        <v>11842760</v>
      </c>
    </row>
    <row r="36" spans="1:27" ht="12.75">
      <c r="A36" s="138" t="s">
        <v>82</v>
      </c>
      <c r="B36" s="136"/>
      <c r="C36" s="155">
        <v>1603635</v>
      </c>
      <c r="D36" s="155"/>
      <c r="E36" s="156">
        <v>2187182</v>
      </c>
      <c r="F36" s="60"/>
      <c r="G36" s="60">
        <v>165846</v>
      </c>
      <c r="H36" s="60">
        <v>503846</v>
      </c>
      <c r="I36" s="60">
        <v>673846</v>
      </c>
      <c r="J36" s="60">
        <v>1343538</v>
      </c>
      <c r="K36" s="60">
        <v>673846</v>
      </c>
      <c r="L36" s="60">
        <v>673846</v>
      </c>
      <c r="M36" s="60">
        <v>523846</v>
      </c>
      <c r="N36" s="60">
        <v>1871538</v>
      </c>
      <c r="O36" s="60">
        <v>623846</v>
      </c>
      <c r="P36" s="60">
        <v>503846</v>
      </c>
      <c r="Q36" s="60">
        <v>120019</v>
      </c>
      <c r="R36" s="60">
        <v>1247711</v>
      </c>
      <c r="S36" s="60">
        <v>504868</v>
      </c>
      <c r="T36" s="60">
        <v>514868</v>
      </c>
      <c r="U36" s="60">
        <v>964868</v>
      </c>
      <c r="V36" s="60">
        <v>1984604</v>
      </c>
      <c r="W36" s="60">
        <v>6447391</v>
      </c>
      <c r="X36" s="60">
        <v>2187449</v>
      </c>
      <c r="Y36" s="60">
        <v>4259942</v>
      </c>
      <c r="Z36" s="140">
        <v>194.74</v>
      </c>
      <c r="AA36" s="155"/>
    </row>
    <row r="37" spans="1:27" ht="12.75">
      <c r="A37" s="138" t="s">
        <v>83</v>
      </c>
      <c r="B37" s="136"/>
      <c r="C37" s="157">
        <v>1785694</v>
      </c>
      <c r="D37" s="157"/>
      <c r="E37" s="158">
        <v>742476</v>
      </c>
      <c r="F37" s="159"/>
      <c r="G37" s="159">
        <v>107980</v>
      </c>
      <c r="H37" s="159">
        <v>487980</v>
      </c>
      <c r="I37" s="159">
        <v>687980</v>
      </c>
      <c r="J37" s="159">
        <v>1283940</v>
      </c>
      <c r="K37" s="159">
        <v>687980</v>
      </c>
      <c r="L37" s="159">
        <v>687980</v>
      </c>
      <c r="M37" s="159">
        <v>487980</v>
      </c>
      <c r="N37" s="159">
        <v>1863940</v>
      </c>
      <c r="O37" s="159">
        <v>487980</v>
      </c>
      <c r="P37" s="159">
        <v>487980</v>
      </c>
      <c r="Q37" s="159">
        <v>97491</v>
      </c>
      <c r="R37" s="159">
        <v>1073451</v>
      </c>
      <c r="S37" s="159">
        <v>505750</v>
      </c>
      <c r="T37" s="159">
        <v>514750</v>
      </c>
      <c r="U37" s="159">
        <v>974750</v>
      </c>
      <c r="V37" s="159">
        <v>1995250</v>
      </c>
      <c r="W37" s="159">
        <v>6216581</v>
      </c>
      <c r="X37" s="159">
        <v>742481</v>
      </c>
      <c r="Y37" s="159">
        <v>5474100</v>
      </c>
      <c r="Z37" s="141">
        <v>737.27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48020562</v>
      </c>
      <c r="D38" s="153">
        <f>SUM(D39:D41)</f>
        <v>0</v>
      </c>
      <c r="E38" s="154">
        <f t="shared" si="7"/>
        <v>23543017</v>
      </c>
      <c r="F38" s="100">
        <f t="shared" si="7"/>
        <v>48086618</v>
      </c>
      <c r="G38" s="100">
        <f t="shared" si="7"/>
        <v>2940101</v>
      </c>
      <c r="H38" s="100">
        <f t="shared" si="7"/>
        <v>2394193</v>
      </c>
      <c r="I38" s="100">
        <f t="shared" si="7"/>
        <v>3844193</v>
      </c>
      <c r="J38" s="100">
        <f t="shared" si="7"/>
        <v>9178487</v>
      </c>
      <c r="K38" s="100">
        <f t="shared" si="7"/>
        <v>3044193</v>
      </c>
      <c r="L38" s="100">
        <f t="shared" si="7"/>
        <v>4044193</v>
      </c>
      <c r="M38" s="100">
        <f t="shared" si="7"/>
        <v>-2918221</v>
      </c>
      <c r="N38" s="100">
        <f t="shared" si="7"/>
        <v>4170165</v>
      </c>
      <c r="O38" s="100">
        <f t="shared" si="7"/>
        <v>2726650</v>
      </c>
      <c r="P38" s="100">
        <f t="shared" si="7"/>
        <v>2426650</v>
      </c>
      <c r="Q38" s="100">
        <f t="shared" si="7"/>
        <v>4043108</v>
      </c>
      <c r="R38" s="100">
        <f t="shared" si="7"/>
        <v>9196408</v>
      </c>
      <c r="S38" s="100">
        <f t="shared" si="7"/>
        <v>3393026</v>
      </c>
      <c r="T38" s="100">
        <f t="shared" si="7"/>
        <v>2545647</v>
      </c>
      <c r="U38" s="100">
        <f t="shared" si="7"/>
        <v>2593147</v>
      </c>
      <c r="V38" s="100">
        <f t="shared" si="7"/>
        <v>8531820</v>
      </c>
      <c r="W38" s="100">
        <f t="shared" si="7"/>
        <v>31076880</v>
      </c>
      <c r="X38" s="100">
        <f t="shared" si="7"/>
        <v>23541845</v>
      </c>
      <c r="Y38" s="100">
        <f t="shared" si="7"/>
        <v>7535035</v>
      </c>
      <c r="Z38" s="137">
        <f>+IF(X38&lt;&gt;0,+(Y38/X38)*100,0)</f>
        <v>32.006985858585004</v>
      </c>
      <c r="AA38" s="153">
        <f>SUM(AA39:AA41)</f>
        <v>48086618</v>
      </c>
    </row>
    <row r="39" spans="1:27" ht="12.75">
      <c r="A39" s="138" t="s">
        <v>85</v>
      </c>
      <c r="B39" s="136"/>
      <c r="C39" s="155">
        <v>1308623</v>
      </c>
      <c r="D39" s="155"/>
      <c r="E39" s="156">
        <v>8722195</v>
      </c>
      <c r="F39" s="60">
        <v>6337876</v>
      </c>
      <c r="G39" s="60">
        <v>2438358</v>
      </c>
      <c r="H39" s="60">
        <v>1680374</v>
      </c>
      <c r="I39" s="60">
        <v>1880374</v>
      </c>
      <c r="J39" s="60">
        <v>5999106</v>
      </c>
      <c r="K39" s="60">
        <v>1880374</v>
      </c>
      <c r="L39" s="60">
        <v>1880374</v>
      </c>
      <c r="M39" s="60">
        <v>1480374</v>
      </c>
      <c r="N39" s="60">
        <v>5241122</v>
      </c>
      <c r="O39" s="60">
        <v>1380374</v>
      </c>
      <c r="P39" s="60">
        <v>1380374</v>
      </c>
      <c r="Q39" s="60">
        <v>1277723</v>
      </c>
      <c r="R39" s="60">
        <v>4038471</v>
      </c>
      <c r="S39" s="60">
        <v>1406974</v>
      </c>
      <c r="T39" s="60">
        <v>1413579</v>
      </c>
      <c r="U39" s="60">
        <v>1361079</v>
      </c>
      <c r="V39" s="60">
        <v>4181632</v>
      </c>
      <c r="W39" s="60">
        <v>19460331</v>
      </c>
      <c r="X39" s="60">
        <v>8722181</v>
      </c>
      <c r="Y39" s="60">
        <v>10738150</v>
      </c>
      <c r="Z39" s="140">
        <v>123.11</v>
      </c>
      <c r="AA39" s="155">
        <v>6337876</v>
      </c>
    </row>
    <row r="40" spans="1:27" ht="12.75">
      <c r="A40" s="138" t="s">
        <v>86</v>
      </c>
      <c r="B40" s="136"/>
      <c r="C40" s="155">
        <v>43249080</v>
      </c>
      <c r="D40" s="155"/>
      <c r="E40" s="156">
        <v>14820822</v>
      </c>
      <c r="F40" s="60">
        <v>41110234</v>
      </c>
      <c r="G40" s="60">
        <v>501743</v>
      </c>
      <c r="H40" s="60">
        <v>713819</v>
      </c>
      <c r="I40" s="60">
        <v>1963819</v>
      </c>
      <c r="J40" s="60">
        <v>3179381</v>
      </c>
      <c r="K40" s="60">
        <v>1163819</v>
      </c>
      <c r="L40" s="60">
        <v>2163819</v>
      </c>
      <c r="M40" s="60">
        <v>-4398595</v>
      </c>
      <c r="N40" s="60">
        <v>-1070957</v>
      </c>
      <c r="O40" s="60">
        <v>1346276</v>
      </c>
      <c r="P40" s="60">
        <v>1046276</v>
      </c>
      <c r="Q40" s="60">
        <v>2711232</v>
      </c>
      <c r="R40" s="60">
        <v>5103784</v>
      </c>
      <c r="S40" s="60">
        <v>1986052</v>
      </c>
      <c r="T40" s="60">
        <v>1132068</v>
      </c>
      <c r="U40" s="60">
        <v>1232068</v>
      </c>
      <c r="V40" s="60">
        <v>4350188</v>
      </c>
      <c r="W40" s="60">
        <v>11562396</v>
      </c>
      <c r="X40" s="60">
        <v>14819664</v>
      </c>
      <c r="Y40" s="60">
        <v>-3257268</v>
      </c>
      <c r="Z40" s="140">
        <v>-21.98</v>
      </c>
      <c r="AA40" s="155">
        <v>41110234</v>
      </c>
    </row>
    <row r="41" spans="1:27" ht="12.75">
      <c r="A41" s="138" t="s">
        <v>87</v>
      </c>
      <c r="B41" s="136"/>
      <c r="C41" s="155">
        <v>3462859</v>
      </c>
      <c r="D41" s="155"/>
      <c r="E41" s="156"/>
      <c r="F41" s="60">
        <v>638508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>
        <v>54153</v>
      </c>
      <c r="R41" s="60">
        <v>54153</v>
      </c>
      <c r="S41" s="60"/>
      <c r="T41" s="60"/>
      <c r="U41" s="60"/>
      <c r="V41" s="60"/>
      <c r="W41" s="60">
        <v>54153</v>
      </c>
      <c r="X41" s="60"/>
      <c r="Y41" s="60">
        <v>54153</v>
      </c>
      <c r="Z41" s="140">
        <v>0</v>
      </c>
      <c r="AA41" s="155">
        <v>638508</v>
      </c>
    </row>
    <row r="42" spans="1:27" ht="12.75">
      <c r="A42" s="135" t="s">
        <v>88</v>
      </c>
      <c r="B42" s="142"/>
      <c r="C42" s="153">
        <f aca="true" t="shared" si="8" ref="C42:Y42">SUM(C43:C46)</f>
        <v>52312025</v>
      </c>
      <c r="D42" s="153">
        <f>SUM(D43:D46)</f>
        <v>0</v>
      </c>
      <c r="E42" s="154">
        <f t="shared" si="8"/>
        <v>204969619</v>
      </c>
      <c r="F42" s="100">
        <f t="shared" si="8"/>
        <v>237147117</v>
      </c>
      <c r="G42" s="100">
        <f t="shared" si="8"/>
        <v>22276536</v>
      </c>
      <c r="H42" s="100">
        <f t="shared" si="8"/>
        <v>18950450</v>
      </c>
      <c r="I42" s="100">
        <f t="shared" si="8"/>
        <v>6588212</v>
      </c>
      <c r="J42" s="100">
        <f t="shared" si="8"/>
        <v>47815198</v>
      </c>
      <c r="K42" s="100">
        <f t="shared" si="8"/>
        <v>9116497</v>
      </c>
      <c r="L42" s="100">
        <f t="shared" si="8"/>
        <v>6198972</v>
      </c>
      <c r="M42" s="100">
        <f t="shared" si="8"/>
        <v>17519561</v>
      </c>
      <c r="N42" s="100">
        <f t="shared" si="8"/>
        <v>32835030</v>
      </c>
      <c r="O42" s="100">
        <f t="shared" si="8"/>
        <v>10551160</v>
      </c>
      <c r="P42" s="100">
        <f t="shared" si="8"/>
        <v>724379</v>
      </c>
      <c r="Q42" s="100">
        <f t="shared" si="8"/>
        <v>13654768</v>
      </c>
      <c r="R42" s="100">
        <f t="shared" si="8"/>
        <v>24930307</v>
      </c>
      <c r="S42" s="100">
        <f t="shared" si="8"/>
        <v>11862851</v>
      </c>
      <c r="T42" s="100">
        <f t="shared" si="8"/>
        <v>11481817</v>
      </c>
      <c r="U42" s="100">
        <f t="shared" si="8"/>
        <v>25246854</v>
      </c>
      <c r="V42" s="100">
        <f t="shared" si="8"/>
        <v>48591522</v>
      </c>
      <c r="W42" s="100">
        <f t="shared" si="8"/>
        <v>154172057</v>
      </c>
      <c r="X42" s="100">
        <f t="shared" si="8"/>
        <v>204969806</v>
      </c>
      <c r="Y42" s="100">
        <f t="shared" si="8"/>
        <v>-50797749</v>
      </c>
      <c r="Z42" s="137">
        <f>+IF(X42&lt;&gt;0,+(Y42/X42)*100,0)</f>
        <v>-24.783039995656726</v>
      </c>
      <c r="AA42" s="153">
        <f>SUM(AA43:AA46)</f>
        <v>237147117</v>
      </c>
    </row>
    <row r="43" spans="1:27" ht="12.75">
      <c r="A43" s="138" t="s">
        <v>89</v>
      </c>
      <c r="B43" s="136"/>
      <c r="C43" s="155">
        <v>7042857</v>
      </c>
      <c r="D43" s="155"/>
      <c r="E43" s="156">
        <v>165778545</v>
      </c>
      <c r="F43" s="60">
        <v>133372020</v>
      </c>
      <c r="G43" s="60">
        <v>19797280</v>
      </c>
      <c r="H43" s="60">
        <v>15601995</v>
      </c>
      <c r="I43" s="60">
        <v>2539757</v>
      </c>
      <c r="J43" s="60">
        <v>37939032</v>
      </c>
      <c r="K43" s="60">
        <v>4668042</v>
      </c>
      <c r="L43" s="60">
        <v>1750517</v>
      </c>
      <c r="M43" s="60">
        <v>12982222</v>
      </c>
      <c r="N43" s="60">
        <v>19400781</v>
      </c>
      <c r="O43" s="60">
        <v>6456929</v>
      </c>
      <c r="P43" s="60">
        <v>-2469852</v>
      </c>
      <c r="Q43" s="60">
        <v>10704832</v>
      </c>
      <c r="R43" s="60">
        <v>14691909</v>
      </c>
      <c r="S43" s="60">
        <v>8727434</v>
      </c>
      <c r="T43" s="60">
        <v>8360190</v>
      </c>
      <c r="U43" s="60">
        <v>21745227</v>
      </c>
      <c r="V43" s="60">
        <v>38832851</v>
      </c>
      <c r="W43" s="60">
        <v>110864573</v>
      </c>
      <c r="X43" s="60">
        <v>165777635</v>
      </c>
      <c r="Y43" s="60">
        <v>-54913062</v>
      </c>
      <c r="Z43" s="140">
        <v>-33.12</v>
      </c>
      <c r="AA43" s="155">
        <v>133372020</v>
      </c>
    </row>
    <row r="44" spans="1:27" ht="12.75">
      <c r="A44" s="138" t="s">
        <v>90</v>
      </c>
      <c r="B44" s="136"/>
      <c r="C44" s="155">
        <v>28483038</v>
      </c>
      <c r="D44" s="155"/>
      <c r="E44" s="156">
        <v>23948402</v>
      </c>
      <c r="F44" s="60">
        <v>87564319</v>
      </c>
      <c r="G44" s="60">
        <v>1331949</v>
      </c>
      <c r="H44" s="60">
        <v>1581148</v>
      </c>
      <c r="I44" s="60">
        <v>1781148</v>
      </c>
      <c r="J44" s="60">
        <v>4694245</v>
      </c>
      <c r="K44" s="60">
        <v>1781148</v>
      </c>
      <c r="L44" s="60">
        <v>1781148</v>
      </c>
      <c r="M44" s="60">
        <v>1850002</v>
      </c>
      <c r="N44" s="60">
        <v>5412298</v>
      </c>
      <c r="O44" s="60">
        <v>1550002</v>
      </c>
      <c r="P44" s="60">
        <v>1250002</v>
      </c>
      <c r="Q44" s="60">
        <v>1577941</v>
      </c>
      <c r="R44" s="60">
        <v>4377945</v>
      </c>
      <c r="S44" s="60">
        <v>1205410</v>
      </c>
      <c r="T44" s="60">
        <v>1198515</v>
      </c>
      <c r="U44" s="60">
        <v>1198515</v>
      </c>
      <c r="V44" s="60">
        <v>3602440</v>
      </c>
      <c r="W44" s="60">
        <v>18086928</v>
      </c>
      <c r="X44" s="60">
        <v>23947645</v>
      </c>
      <c r="Y44" s="60">
        <v>-5860717</v>
      </c>
      <c r="Z44" s="140">
        <v>-24.47</v>
      </c>
      <c r="AA44" s="155">
        <v>87564319</v>
      </c>
    </row>
    <row r="45" spans="1:27" ht="12.75">
      <c r="A45" s="138" t="s">
        <v>91</v>
      </c>
      <c r="B45" s="136"/>
      <c r="C45" s="157">
        <v>3247413</v>
      </c>
      <c r="D45" s="157"/>
      <c r="E45" s="158">
        <v>3731211</v>
      </c>
      <c r="F45" s="159">
        <v>13092677</v>
      </c>
      <c r="G45" s="159">
        <v>187045</v>
      </c>
      <c r="H45" s="159">
        <v>607045</v>
      </c>
      <c r="I45" s="159">
        <v>907045</v>
      </c>
      <c r="J45" s="159">
        <v>1701135</v>
      </c>
      <c r="K45" s="159">
        <v>1107045</v>
      </c>
      <c r="L45" s="159">
        <v>1107045</v>
      </c>
      <c r="M45" s="159">
        <v>1127075</v>
      </c>
      <c r="N45" s="159">
        <v>3341165</v>
      </c>
      <c r="O45" s="159">
        <v>1127075</v>
      </c>
      <c r="P45" s="159">
        <v>827075</v>
      </c>
      <c r="Q45" s="159">
        <v>346308</v>
      </c>
      <c r="R45" s="159">
        <v>2300458</v>
      </c>
      <c r="S45" s="159">
        <v>830464</v>
      </c>
      <c r="T45" s="159">
        <v>830464</v>
      </c>
      <c r="U45" s="159">
        <v>1210464</v>
      </c>
      <c r="V45" s="159">
        <v>2871392</v>
      </c>
      <c r="W45" s="159">
        <v>10214150</v>
      </c>
      <c r="X45" s="159">
        <v>3732399</v>
      </c>
      <c r="Y45" s="159">
        <v>6481751</v>
      </c>
      <c r="Z45" s="141">
        <v>173.66</v>
      </c>
      <c r="AA45" s="157">
        <v>13092677</v>
      </c>
    </row>
    <row r="46" spans="1:27" ht="12.75">
      <c r="A46" s="138" t="s">
        <v>92</v>
      </c>
      <c r="B46" s="136"/>
      <c r="C46" s="155">
        <v>13538717</v>
      </c>
      <c r="D46" s="155"/>
      <c r="E46" s="156">
        <v>11511461</v>
      </c>
      <c r="F46" s="60">
        <v>3118101</v>
      </c>
      <c r="G46" s="60">
        <v>960262</v>
      </c>
      <c r="H46" s="60">
        <v>1160262</v>
      </c>
      <c r="I46" s="60">
        <v>1360262</v>
      </c>
      <c r="J46" s="60">
        <v>3480786</v>
      </c>
      <c r="K46" s="60">
        <v>1560262</v>
      </c>
      <c r="L46" s="60">
        <v>1560262</v>
      </c>
      <c r="M46" s="60">
        <v>1560262</v>
      </c>
      <c r="N46" s="60">
        <v>4680786</v>
      </c>
      <c r="O46" s="60">
        <v>1417154</v>
      </c>
      <c r="P46" s="60">
        <v>1117154</v>
      </c>
      <c r="Q46" s="60">
        <v>1025687</v>
      </c>
      <c r="R46" s="60">
        <v>3559995</v>
      </c>
      <c r="S46" s="60">
        <v>1099543</v>
      </c>
      <c r="T46" s="60">
        <v>1092648</v>
      </c>
      <c r="U46" s="60">
        <v>1092648</v>
      </c>
      <c r="V46" s="60">
        <v>3284839</v>
      </c>
      <c r="W46" s="60">
        <v>15006406</v>
      </c>
      <c r="X46" s="60">
        <v>11512127</v>
      </c>
      <c r="Y46" s="60">
        <v>3494279</v>
      </c>
      <c r="Z46" s="140">
        <v>30.35</v>
      </c>
      <c r="AA46" s="155">
        <v>3118101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3047</v>
      </c>
      <c r="F47" s="100">
        <v>3047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3047</v>
      </c>
      <c r="Y47" s="100">
        <v>-3047</v>
      </c>
      <c r="Z47" s="137">
        <v>-100</v>
      </c>
      <c r="AA47" s="153">
        <v>3047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524118663</v>
      </c>
      <c r="D48" s="168">
        <f>+D28+D32+D38+D42+D47</f>
        <v>0</v>
      </c>
      <c r="E48" s="169">
        <f t="shared" si="9"/>
        <v>483121789</v>
      </c>
      <c r="F48" s="73">
        <f t="shared" si="9"/>
        <v>527333713</v>
      </c>
      <c r="G48" s="73">
        <f t="shared" si="9"/>
        <v>41770025</v>
      </c>
      <c r="H48" s="73">
        <f t="shared" si="9"/>
        <v>43995859</v>
      </c>
      <c r="I48" s="73">
        <f t="shared" si="9"/>
        <v>34473263</v>
      </c>
      <c r="J48" s="73">
        <f t="shared" si="9"/>
        <v>120239147</v>
      </c>
      <c r="K48" s="73">
        <f t="shared" si="9"/>
        <v>35646308</v>
      </c>
      <c r="L48" s="73">
        <f t="shared" si="9"/>
        <v>34033260</v>
      </c>
      <c r="M48" s="73">
        <f t="shared" si="9"/>
        <v>40112340</v>
      </c>
      <c r="N48" s="73">
        <f t="shared" si="9"/>
        <v>109791908</v>
      </c>
      <c r="O48" s="73">
        <f t="shared" si="9"/>
        <v>35763526</v>
      </c>
      <c r="P48" s="73">
        <f t="shared" si="9"/>
        <v>18224097</v>
      </c>
      <c r="Q48" s="73">
        <f t="shared" si="9"/>
        <v>37127749</v>
      </c>
      <c r="R48" s="73">
        <f t="shared" si="9"/>
        <v>91115372</v>
      </c>
      <c r="S48" s="73">
        <f t="shared" si="9"/>
        <v>48827638</v>
      </c>
      <c r="T48" s="73">
        <f t="shared" si="9"/>
        <v>33022535</v>
      </c>
      <c r="U48" s="73">
        <f t="shared" si="9"/>
        <v>47185711</v>
      </c>
      <c r="V48" s="73">
        <f t="shared" si="9"/>
        <v>129035884</v>
      </c>
      <c r="W48" s="73">
        <f t="shared" si="9"/>
        <v>450182311</v>
      </c>
      <c r="X48" s="73">
        <f t="shared" si="9"/>
        <v>483121396</v>
      </c>
      <c r="Y48" s="73">
        <f t="shared" si="9"/>
        <v>-32939085</v>
      </c>
      <c r="Z48" s="170">
        <f>+IF(X48&lt;&gt;0,+(Y48/X48)*100,0)</f>
        <v>-6.817972723360817</v>
      </c>
      <c r="AA48" s="168">
        <f>+AA28+AA32+AA38+AA42+AA47</f>
        <v>527333713</v>
      </c>
    </row>
    <row r="49" spans="1:27" ht="12.75">
      <c r="A49" s="148" t="s">
        <v>49</v>
      </c>
      <c r="B49" s="149"/>
      <c r="C49" s="171">
        <f aca="true" t="shared" si="10" ref="C49:Y49">+C25-C48</f>
        <v>-58707318</v>
      </c>
      <c r="D49" s="171">
        <f>+D25-D48</f>
        <v>0</v>
      </c>
      <c r="E49" s="172">
        <f t="shared" si="10"/>
        <v>17639412</v>
      </c>
      <c r="F49" s="173">
        <f t="shared" si="10"/>
        <v>45646961</v>
      </c>
      <c r="G49" s="173">
        <f t="shared" si="10"/>
        <v>112763987</v>
      </c>
      <c r="H49" s="173">
        <f t="shared" si="10"/>
        <v>-32874045</v>
      </c>
      <c r="I49" s="173">
        <f t="shared" si="10"/>
        <v>-15029495</v>
      </c>
      <c r="J49" s="173">
        <f t="shared" si="10"/>
        <v>64860447</v>
      </c>
      <c r="K49" s="173">
        <f t="shared" si="10"/>
        <v>-15343982</v>
      </c>
      <c r="L49" s="173">
        <f t="shared" si="10"/>
        <v>-13730934</v>
      </c>
      <c r="M49" s="173">
        <f t="shared" si="10"/>
        <v>16238240</v>
      </c>
      <c r="N49" s="173">
        <f t="shared" si="10"/>
        <v>-12836676</v>
      </c>
      <c r="O49" s="173">
        <f t="shared" si="10"/>
        <v>-17024117</v>
      </c>
      <c r="P49" s="173">
        <f t="shared" si="10"/>
        <v>1601382</v>
      </c>
      <c r="Q49" s="173">
        <f t="shared" si="10"/>
        <v>7159872</v>
      </c>
      <c r="R49" s="173">
        <f t="shared" si="10"/>
        <v>-8262863</v>
      </c>
      <c r="S49" s="173">
        <f t="shared" si="10"/>
        <v>-30835224</v>
      </c>
      <c r="T49" s="173">
        <f t="shared" si="10"/>
        <v>-14393211</v>
      </c>
      <c r="U49" s="173">
        <f t="shared" si="10"/>
        <v>-26952351</v>
      </c>
      <c r="V49" s="173">
        <f t="shared" si="10"/>
        <v>-72180786</v>
      </c>
      <c r="W49" s="173">
        <f t="shared" si="10"/>
        <v>-28419878</v>
      </c>
      <c r="X49" s="173">
        <f>IF(F25=F48,0,X25-X48)</f>
        <v>17638694</v>
      </c>
      <c r="Y49" s="173">
        <f t="shared" si="10"/>
        <v>-46058572</v>
      </c>
      <c r="Z49" s="174">
        <f>+IF(X49&lt;&gt;0,+(Y49/X49)*100,0)</f>
        <v>-261.1223484006242</v>
      </c>
      <c r="AA49" s="171">
        <f>+AA25-AA48</f>
        <v>45646961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102028601</v>
      </c>
      <c r="D5" s="155">
        <v>0</v>
      </c>
      <c r="E5" s="156">
        <v>99967000</v>
      </c>
      <c r="F5" s="60">
        <v>86826636</v>
      </c>
      <c r="G5" s="60">
        <v>89700127</v>
      </c>
      <c r="H5" s="60">
        <v>-2083496</v>
      </c>
      <c r="I5" s="60">
        <v>-646375</v>
      </c>
      <c r="J5" s="60">
        <v>86970256</v>
      </c>
      <c r="K5" s="60">
        <v>-504986</v>
      </c>
      <c r="L5" s="60">
        <v>-504986</v>
      </c>
      <c r="M5" s="60">
        <v>1423866</v>
      </c>
      <c r="N5" s="60">
        <v>413894</v>
      </c>
      <c r="O5" s="60">
        <v>250880</v>
      </c>
      <c r="P5" s="60">
        <v>13413</v>
      </c>
      <c r="Q5" s="60">
        <v>31743</v>
      </c>
      <c r="R5" s="60">
        <v>296036</v>
      </c>
      <c r="S5" s="60">
        <v>50019</v>
      </c>
      <c r="T5" s="60">
        <v>1838</v>
      </c>
      <c r="U5" s="60">
        <v>-728741</v>
      </c>
      <c r="V5" s="60">
        <v>-676884</v>
      </c>
      <c r="W5" s="60">
        <v>87003302</v>
      </c>
      <c r="X5" s="60">
        <v>99967068</v>
      </c>
      <c r="Y5" s="60">
        <v>-12963766</v>
      </c>
      <c r="Z5" s="140">
        <v>-12.97</v>
      </c>
      <c r="AA5" s="155">
        <v>86826636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107732450</v>
      </c>
      <c r="D7" s="155">
        <v>0</v>
      </c>
      <c r="E7" s="156">
        <v>156422999</v>
      </c>
      <c r="F7" s="60">
        <v>165712283</v>
      </c>
      <c r="G7" s="60">
        <v>12307694</v>
      </c>
      <c r="H7" s="60">
        <v>8377736</v>
      </c>
      <c r="I7" s="60">
        <v>10377736</v>
      </c>
      <c r="J7" s="60">
        <v>31063166</v>
      </c>
      <c r="K7" s="60">
        <v>9591267</v>
      </c>
      <c r="L7" s="60">
        <v>9591267</v>
      </c>
      <c r="M7" s="60">
        <v>15020826</v>
      </c>
      <c r="N7" s="60">
        <v>34203360</v>
      </c>
      <c r="O7" s="60">
        <v>11994683</v>
      </c>
      <c r="P7" s="60">
        <v>10816950</v>
      </c>
      <c r="Q7" s="60">
        <v>8026559</v>
      </c>
      <c r="R7" s="60">
        <v>30838192</v>
      </c>
      <c r="S7" s="60">
        <v>10154648</v>
      </c>
      <c r="T7" s="60">
        <v>10154892</v>
      </c>
      <c r="U7" s="60">
        <v>10454892</v>
      </c>
      <c r="V7" s="60">
        <v>30764432</v>
      </c>
      <c r="W7" s="60">
        <v>126869150</v>
      </c>
      <c r="X7" s="60">
        <v>156421715</v>
      </c>
      <c r="Y7" s="60">
        <v>-29552565</v>
      </c>
      <c r="Z7" s="140">
        <v>-18.89</v>
      </c>
      <c r="AA7" s="155">
        <v>165712283</v>
      </c>
    </row>
    <row r="8" spans="1:27" ht="12.75">
      <c r="A8" s="183" t="s">
        <v>104</v>
      </c>
      <c r="B8" s="182"/>
      <c r="C8" s="155">
        <v>28863488</v>
      </c>
      <c r="D8" s="155">
        <v>0</v>
      </c>
      <c r="E8" s="156">
        <v>29433000</v>
      </c>
      <c r="F8" s="60">
        <v>37464319</v>
      </c>
      <c r="G8" s="60">
        <v>2671725</v>
      </c>
      <c r="H8" s="60">
        <v>1671725</v>
      </c>
      <c r="I8" s="60">
        <v>2171725</v>
      </c>
      <c r="J8" s="60">
        <v>6515175</v>
      </c>
      <c r="K8" s="60">
        <v>2348686</v>
      </c>
      <c r="L8" s="60">
        <v>2348686</v>
      </c>
      <c r="M8" s="60">
        <v>2671725</v>
      </c>
      <c r="N8" s="60">
        <v>7369097</v>
      </c>
      <c r="O8" s="60">
        <v>1171725</v>
      </c>
      <c r="P8" s="60">
        <v>2896779</v>
      </c>
      <c r="Q8" s="60">
        <v>3321604</v>
      </c>
      <c r="R8" s="60">
        <v>7390108</v>
      </c>
      <c r="S8" s="60">
        <v>2254</v>
      </c>
      <c r="T8" s="60">
        <v>3087</v>
      </c>
      <c r="U8" s="60">
        <v>1561990</v>
      </c>
      <c r="V8" s="60">
        <v>1567331</v>
      </c>
      <c r="W8" s="60">
        <v>22841711</v>
      </c>
      <c r="X8" s="60">
        <v>29432641</v>
      </c>
      <c r="Y8" s="60">
        <v>-6590930</v>
      </c>
      <c r="Z8" s="140">
        <v>-22.39</v>
      </c>
      <c r="AA8" s="155">
        <v>37464319</v>
      </c>
    </row>
    <row r="9" spans="1:27" ht="12.75">
      <c r="A9" s="183" t="s">
        <v>105</v>
      </c>
      <c r="B9" s="182"/>
      <c r="C9" s="155">
        <v>10898612</v>
      </c>
      <c r="D9" s="155">
        <v>0</v>
      </c>
      <c r="E9" s="156">
        <v>12283262</v>
      </c>
      <c r="F9" s="60">
        <v>32897466</v>
      </c>
      <c r="G9" s="60">
        <v>848079</v>
      </c>
      <c r="H9" s="60">
        <v>522882</v>
      </c>
      <c r="I9" s="60">
        <v>722882</v>
      </c>
      <c r="J9" s="60">
        <v>2093843</v>
      </c>
      <c r="K9" s="60">
        <v>722882</v>
      </c>
      <c r="L9" s="60">
        <v>722882</v>
      </c>
      <c r="M9" s="60">
        <v>722882</v>
      </c>
      <c r="N9" s="60">
        <v>2168646</v>
      </c>
      <c r="O9" s="60">
        <v>422882</v>
      </c>
      <c r="P9" s="60">
        <v>1266426</v>
      </c>
      <c r="Q9" s="60">
        <v>1030359</v>
      </c>
      <c r="R9" s="60">
        <v>2719667</v>
      </c>
      <c r="S9" s="60">
        <v>1046880</v>
      </c>
      <c r="T9" s="60">
        <v>1047230</v>
      </c>
      <c r="U9" s="60">
        <v>1497230</v>
      </c>
      <c r="V9" s="60">
        <v>3591340</v>
      </c>
      <c r="W9" s="60">
        <v>10573496</v>
      </c>
      <c r="X9" s="60">
        <v>12283262</v>
      </c>
      <c r="Y9" s="60">
        <v>-1709766</v>
      </c>
      <c r="Z9" s="140">
        <v>-13.92</v>
      </c>
      <c r="AA9" s="155">
        <v>32897466</v>
      </c>
    </row>
    <row r="10" spans="1:27" ht="12.75">
      <c r="A10" s="183" t="s">
        <v>106</v>
      </c>
      <c r="B10" s="182"/>
      <c r="C10" s="155">
        <v>12161639</v>
      </c>
      <c r="D10" s="155">
        <v>0</v>
      </c>
      <c r="E10" s="156">
        <v>0</v>
      </c>
      <c r="F10" s="54">
        <v>14694737</v>
      </c>
      <c r="G10" s="54">
        <v>1195082</v>
      </c>
      <c r="H10" s="54">
        <v>695082</v>
      </c>
      <c r="I10" s="54">
        <v>3050990</v>
      </c>
      <c r="J10" s="54">
        <v>4941154</v>
      </c>
      <c r="K10" s="54">
        <v>3050990</v>
      </c>
      <c r="L10" s="54">
        <v>3050990</v>
      </c>
      <c r="M10" s="54">
        <v>1195082</v>
      </c>
      <c r="N10" s="54">
        <v>7297062</v>
      </c>
      <c r="O10" s="54">
        <v>595082</v>
      </c>
      <c r="P10" s="54">
        <v>1040956</v>
      </c>
      <c r="Q10" s="54">
        <v>1258218</v>
      </c>
      <c r="R10" s="54">
        <v>2894256</v>
      </c>
      <c r="S10" s="54">
        <v>2957189</v>
      </c>
      <c r="T10" s="54">
        <v>2957739</v>
      </c>
      <c r="U10" s="54">
        <v>3557739</v>
      </c>
      <c r="V10" s="54">
        <v>9472667</v>
      </c>
      <c r="W10" s="54">
        <v>24605139</v>
      </c>
      <c r="X10" s="54">
        <v>17736989</v>
      </c>
      <c r="Y10" s="54">
        <v>6868150</v>
      </c>
      <c r="Z10" s="184">
        <v>38.72</v>
      </c>
      <c r="AA10" s="130">
        <v>14694737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122606</v>
      </c>
      <c r="G11" s="60">
        <v>8763</v>
      </c>
      <c r="H11" s="60">
        <v>8763</v>
      </c>
      <c r="I11" s="60">
        <v>8763</v>
      </c>
      <c r="J11" s="60">
        <v>26289</v>
      </c>
      <c r="K11" s="60">
        <v>8763</v>
      </c>
      <c r="L11" s="60">
        <v>8763</v>
      </c>
      <c r="M11" s="60">
        <v>61000</v>
      </c>
      <c r="N11" s="60">
        <v>78526</v>
      </c>
      <c r="O11" s="60">
        <v>61000</v>
      </c>
      <c r="P11" s="60">
        <v>0</v>
      </c>
      <c r="Q11" s="60">
        <v>0</v>
      </c>
      <c r="R11" s="60">
        <v>61000</v>
      </c>
      <c r="S11" s="60">
        <v>1266061</v>
      </c>
      <c r="T11" s="60">
        <v>1261857</v>
      </c>
      <c r="U11" s="60">
        <v>2061857</v>
      </c>
      <c r="V11" s="60">
        <v>4589775</v>
      </c>
      <c r="W11" s="60">
        <v>4755590</v>
      </c>
      <c r="X11" s="60">
        <v>133219</v>
      </c>
      <c r="Y11" s="60">
        <v>4622371</v>
      </c>
      <c r="Z11" s="140">
        <v>3469.75</v>
      </c>
      <c r="AA11" s="155">
        <v>122606</v>
      </c>
    </row>
    <row r="12" spans="1:27" ht="12.75">
      <c r="A12" s="183" t="s">
        <v>108</v>
      </c>
      <c r="B12" s="185"/>
      <c r="C12" s="155">
        <v>2660946</v>
      </c>
      <c r="D12" s="155">
        <v>0</v>
      </c>
      <c r="E12" s="156">
        <v>2640000</v>
      </c>
      <c r="F12" s="60">
        <v>3205243</v>
      </c>
      <c r="G12" s="60">
        <v>205714</v>
      </c>
      <c r="H12" s="60">
        <v>197193</v>
      </c>
      <c r="I12" s="60">
        <v>212622</v>
      </c>
      <c r="J12" s="60">
        <v>615529</v>
      </c>
      <c r="K12" s="60">
        <v>262743</v>
      </c>
      <c r="L12" s="60">
        <v>262743</v>
      </c>
      <c r="M12" s="60">
        <v>241564</v>
      </c>
      <c r="N12" s="60">
        <v>767050</v>
      </c>
      <c r="O12" s="60">
        <v>252354</v>
      </c>
      <c r="P12" s="60">
        <v>232007</v>
      </c>
      <c r="Q12" s="60">
        <v>232468</v>
      </c>
      <c r="R12" s="60">
        <v>716829</v>
      </c>
      <c r="S12" s="60">
        <v>241131</v>
      </c>
      <c r="T12" s="60">
        <v>228489</v>
      </c>
      <c r="U12" s="60">
        <v>231118</v>
      </c>
      <c r="V12" s="60">
        <v>700738</v>
      </c>
      <c r="W12" s="60">
        <v>2800146</v>
      </c>
      <c r="X12" s="60">
        <v>2639733</v>
      </c>
      <c r="Y12" s="60">
        <v>160413</v>
      </c>
      <c r="Z12" s="140">
        <v>6.08</v>
      </c>
      <c r="AA12" s="155">
        <v>3205243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636471</v>
      </c>
      <c r="F13" s="60">
        <v>575963</v>
      </c>
      <c r="G13" s="60">
        <v>12162</v>
      </c>
      <c r="H13" s="60">
        <v>71544</v>
      </c>
      <c r="I13" s="60">
        <v>19207</v>
      </c>
      <c r="J13" s="60">
        <v>102913</v>
      </c>
      <c r="K13" s="60">
        <v>12701</v>
      </c>
      <c r="L13" s="60">
        <v>12701</v>
      </c>
      <c r="M13" s="60">
        <v>-19871</v>
      </c>
      <c r="N13" s="60">
        <v>5531</v>
      </c>
      <c r="O13" s="60">
        <v>90091</v>
      </c>
      <c r="P13" s="60">
        <v>71390</v>
      </c>
      <c r="Q13" s="60">
        <v>3951</v>
      </c>
      <c r="R13" s="60">
        <v>165432</v>
      </c>
      <c r="S13" s="60">
        <v>214965</v>
      </c>
      <c r="T13" s="60">
        <v>16573</v>
      </c>
      <c r="U13" s="60">
        <v>22279</v>
      </c>
      <c r="V13" s="60">
        <v>253817</v>
      </c>
      <c r="W13" s="60">
        <v>527693</v>
      </c>
      <c r="X13" s="60">
        <v>636471</v>
      </c>
      <c r="Y13" s="60">
        <v>-108778</v>
      </c>
      <c r="Z13" s="140">
        <v>-17.09</v>
      </c>
      <c r="AA13" s="155">
        <v>575963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8924383</v>
      </c>
      <c r="F14" s="60">
        <v>17264675</v>
      </c>
      <c r="G14" s="60">
        <v>1042930</v>
      </c>
      <c r="H14" s="60">
        <v>1091183</v>
      </c>
      <c r="I14" s="60">
        <v>1133820</v>
      </c>
      <c r="J14" s="60">
        <v>3267933</v>
      </c>
      <c r="K14" s="60">
        <v>1140963</v>
      </c>
      <c r="L14" s="60">
        <v>1140963</v>
      </c>
      <c r="M14" s="60">
        <v>2291764</v>
      </c>
      <c r="N14" s="60">
        <v>4573690</v>
      </c>
      <c r="O14" s="60">
        <v>1181777</v>
      </c>
      <c r="P14" s="60">
        <v>1264902</v>
      </c>
      <c r="Q14" s="60">
        <v>1331293</v>
      </c>
      <c r="R14" s="60">
        <v>3777972</v>
      </c>
      <c r="S14" s="60">
        <v>1312009</v>
      </c>
      <c r="T14" s="60">
        <v>1274660</v>
      </c>
      <c r="U14" s="60">
        <v>1290194</v>
      </c>
      <c r="V14" s="60">
        <v>3876863</v>
      </c>
      <c r="W14" s="60">
        <v>15496458</v>
      </c>
      <c r="X14" s="60">
        <v>8924383</v>
      </c>
      <c r="Y14" s="60">
        <v>6572075</v>
      </c>
      <c r="Z14" s="140">
        <v>73.64</v>
      </c>
      <c r="AA14" s="155">
        <v>17264675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3792974</v>
      </c>
      <c r="D16" s="155">
        <v>0</v>
      </c>
      <c r="E16" s="156">
        <v>1720898</v>
      </c>
      <c r="F16" s="60">
        <v>2359669</v>
      </c>
      <c r="G16" s="60">
        <v>56802</v>
      </c>
      <c r="H16" s="60">
        <v>190950</v>
      </c>
      <c r="I16" s="60">
        <v>223349</v>
      </c>
      <c r="J16" s="60">
        <v>471101</v>
      </c>
      <c r="K16" s="60">
        <v>172548</v>
      </c>
      <c r="L16" s="60">
        <v>172548</v>
      </c>
      <c r="M16" s="60">
        <v>476017</v>
      </c>
      <c r="N16" s="60">
        <v>821113</v>
      </c>
      <c r="O16" s="60">
        <v>70340</v>
      </c>
      <c r="P16" s="60">
        <v>58455</v>
      </c>
      <c r="Q16" s="60">
        <v>26966</v>
      </c>
      <c r="R16" s="60">
        <v>155761</v>
      </c>
      <c r="S16" s="60">
        <v>38707</v>
      </c>
      <c r="T16" s="60">
        <v>249224</v>
      </c>
      <c r="U16" s="60">
        <v>39800</v>
      </c>
      <c r="V16" s="60">
        <v>327731</v>
      </c>
      <c r="W16" s="60">
        <v>1775706</v>
      </c>
      <c r="X16" s="60">
        <v>1720225</v>
      </c>
      <c r="Y16" s="60">
        <v>55481</v>
      </c>
      <c r="Z16" s="140">
        <v>3.23</v>
      </c>
      <c r="AA16" s="155">
        <v>2359669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26049886</v>
      </c>
      <c r="D18" s="155">
        <v>0</v>
      </c>
      <c r="E18" s="156">
        <v>14190000</v>
      </c>
      <c r="F18" s="60">
        <v>30835186</v>
      </c>
      <c r="G18" s="60">
        <v>2486569</v>
      </c>
      <c r="H18" s="60">
        <v>303937</v>
      </c>
      <c r="I18" s="60">
        <v>193476</v>
      </c>
      <c r="J18" s="60">
        <v>2983982</v>
      </c>
      <c r="K18" s="60">
        <v>2379679</v>
      </c>
      <c r="L18" s="60">
        <v>2379679</v>
      </c>
      <c r="M18" s="60">
        <v>3060350</v>
      </c>
      <c r="N18" s="60">
        <v>7819708</v>
      </c>
      <c r="O18" s="60">
        <v>2142171</v>
      </c>
      <c r="P18" s="60">
        <v>2049157</v>
      </c>
      <c r="Q18" s="60">
        <v>1922645</v>
      </c>
      <c r="R18" s="60">
        <v>6113973</v>
      </c>
      <c r="S18" s="60">
        <v>287866</v>
      </c>
      <c r="T18" s="60">
        <v>0</v>
      </c>
      <c r="U18" s="60">
        <v>55085</v>
      </c>
      <c r="V18" s="60">
        <v>342951</v>
      </c>
      <c r="W18" s="60">
        <v>17260614</v>
      </c>
      <c r="X18" s="60">
        <v>14190380</v>
      </c>
      <c r="Y18" s="60">
        <v>3070234</v>
      </c>
      <c r="Z18" s="140">
        <v>21.64</v>
      </c>
      <c r="AA18" s="155">
        <v>30835186</v>
      </c>
    </row>
    <row r="19" spans="1:27" ht="12.75">
      <c r="A19" s="181" t="s">
        <v>34</v>
      </c>
      <c r="B19" s="185"/>
      <c r="C19" s="155">
        <v>142573756</v>
      </c>
      <c r="D19" s="155">
        <v>0</v>
      </c>
      <c r="E19" s="156">
        <v>108716000</v>
      </c>
      <c r="F19" s="60">
        <v>105774812</v>
      </c>
      <c r="G19" s="60">
        <v>43655000</v>
      </c>
      <c r="H19" s="60">
        <v>0</v>
      </c>
      <c r="I19" s="60">
        <v>0</v>
      </c>
      <c r="J19" s="60">
        <v>43655000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26193000</v>
      </c>
      <c r="R19" s="60">
        <v>26193000</v>
      </c>
      <c r="S19" s="60">
        <v>0</v>
      </c>
      <c r="T19" s="60">
        <v>0</v>
      </c>
      <c r="U19" s="60">
        <v>0</v>
      </c>
      <c r="V19" s="60">
        <v>0</v>
      </c>
      <c r="W19" s="60">
        <v>69848000</v>
      </c>
      <c r="X19" s="60">
        <v>108716000</v>
      </c>
      <c r="Y19" s="60">
        <v>-38868000</v>
      </c>
      <c r="Z19" s="140">
        <v>-35.75</v>
      </c>
      <c r="AA19" s="155">
        <v>105774812</v>
      </c>
    </row>
    <row r="20" spans="1:27" ht="12.75">
      <c r="A20" s="181" t="s">
        <v>35</v>
      </c>
      <c r="B20" s="185"/>
      <c r="C20" s="155">
        <v>28648993</v>
      </c>
      <c r="D20" s="155">
        <v>0</v>
      </c>
      <c r="E20" s="156">
        <v>19180188</v>
      </c>
      <c r="F20" s="54">
        <v>9800485</v>
      </c>
      <c r="G20" s="54">
        <v>343365</v>
      </c>
      <c r="H20" s="54">
        <v>74315</v>
      </c>
      <c r="I20" s="54">
        <v>1975573</v>
      </c>
      <c r="J20" s="54">
        <v>2393253</v>
      </c>
      <c r="K20" s="54">
        <v>1116090</v>
      </c>
      <c r="L20" s="54">
        <v>1116090</v>
      </c>
      <c r="M20" s="54">
        <v>74315</v>
      </c>
      <c r="N20" s="54">
        <v>2306495</v>
      </c>
      <c r="O20" s="54">
        <v>506424</v>
      </c>
      <c r="P20" s="54">
        <v>115044</v>
      </c>
      <c r="Q20" s="54">
        <v>908815</v>
      </c>
      <c r="R20" s="54">
        <v>1530283</v>
      </c>
      <c r="S20" s="54">
        <v>420685</v>
      </c>
      <c r="T20" s="54">
        <v>1433735</v>
      </c>
      <c r="U20" s="54">
        <v>189917</v>
      </c>
      <c r="V20" s="54">
        <v>2044337</v>
      </c>
      <c r="W20" s="54">
        <v>8274368</v>
      </c>
      <c r="X20" s="54">
        <v>1311004</v>
      </c>
      <c r="Y20" s="54">
        <v>6963364</v>
      </c>
      <c r="Z20" s="184">
        <v>531.15</v>
      </c>
      <c r="AA20" s="130">
        <v>9800485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18799594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18799594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465411345</v>
      </c>
      <c r="D22" s="188">
        <f>SUM(D5:D21)</f>
        <v>0</v>
      </c>
      <c r="E22" s="189">
        <f t="shared" si="0"/>
        <v>454114201</v>
      </c>
      <c r="F22" s="190">
        <f t="shared" si="0"/>
        <v>526333674</v>
      </c>
      <c r="G22" s="190">
        <f t="shared" si="0"/>
        <v>154534012</v>
      </c>
      <c r="H22" s="190">
        <f t="shared" si="0"/>
        <v>11121814</v>
      </c>
      <c r="I22" s="190">
        <f t="shared" si="0"/>
        <v>19443768</v>
      </c>
      <c r="J22" s="190">
        <f t="shared" si="0"/>
        <v>185099594</v>
      </c>
      <c r="K22" s="190">
        <f t="shared" si="0"/>
        <v>20302326</v>
      </c>
      <c r="L22" s="190">
        <f t="shared" si="0"/>
        <v>20302326</v>
      </c>
      <c r="M22" s="190">
        <f t="shared" si="0"/>
        <v>27219520</v>
      </c>
      <c r="N22" s="190">
        <f t="shared" si="0"/>
        <v>67824172</v>
      </c>
      <c r="O22" s="190">
        <f t="shared" si="0"/>
        <v>18739409</v>
      </c>
      <c r="P22" s="190">
        <f t="shared" si="0"/>
        <v>19825479</v>
      </c>
      <c r="Q22" s="190">
        <f t="shared" si="0"/>
        <v>44287621</v>
      </c>
      <c r="R22" s="190">
        <f t="shared" si="0"/>
        <v>82852509</v>
      </c>
      <c r="S22" s="190">
        <f t="shared" si="0"/>
        <v>17992414</v>
      </c>
      <c r="T22" s="190">
        <f t="shared" si="0"/>
        <v>18629324</v>
      </c>
      <c r="U22" s="190">
        <f t="shared" si="0"/>
        <v>20233360</v>
      </c>
      <c r="V22" s="190">
        <f t="shared" si="0"/>
        <v>56855098</v>
      </c>
      <c r="W22" s="190">
        <f t="shared" si="0"/>
        <v>392631373</v>
      </c>
      <c r="X22" s="190">
        <f t="shared" si="0"/>
        <v>454113090</v>
      </c>
      <c r="Y22" s="190">
        <f t="shared" si="0"/>
        <v>-61481717</v>
      </c>
      <c r="Z22" s="191">
        <f>+IF(X22&lt;&gt;0,+(Y22/X22)*100,0)</f>
        <v>-13.538855926835316</v>
      </c>
      <c r="AA22" s="188">
        <f>SUM(AA5:AA21)</f>
        <v>526333674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117617658</v>
      </c>
      <c r="D25" s="155">
        <v>0</v>
      </c>
      <c r="E25" s="156">
        <v>116328000</v>
      </c>
      <c r="F25" s="60">
        <v>140387672</v>
      </c>
      <c r="G25" s="60">
        <v>10220817</v>
      </c>
      <c r="H25" s="60">
        <v>11718497</v>
      </c>
      <c r="I25" s="60">
        <v>11404163</v>
      </c>
      <c r="J25" s="60">
        <v>33343477</v>
      </c>
      <c r="K25" s="60">
        <v>14175481</v>
      </c>
      <c r="L25" s="60">
        <v>11257956</v>
      </c>
      <c r="M25" s="60">
        <v>14039749</v>
      </c>
      <c r="N25" s="60">
        <v>39473186</v>
      </c>
      <c r="O25" s="60">
        <v>11111640</v>
      </c>
      <c r="P25" s="60">
        <v>11308931</v>
      </c>
      <c r="Q25" s="60">
        <v>11429515</v>
      </c>
      <c r="R25" s="60">
        <v>33850086</v>
      </c>
      <c r="S25" s="60">
        <v>11540133</v>
      </c>
      <c r="T25" s="60">
        <v>11532697</v>
      </c>
      <c r="U25" s="60">
        <v>12296146</v>
      </c>
      <c r="V25" s="60">
        <v>35368976</v>
      </c>
      <c r="W25" s="60">
        <v>142035725</v>
      </c>
      <c r="X25" s="60">
        <v>116327376</v>
      </c>
      <c r="Y25" s="60">
        <v>25708349</v>
      </c>
      <c r="Z25" s="140">
        <v>22.1</v>
      </c>
      <c r="AA25" s="155">
        <v>140387672</v>
      </c>
    </row>
    <row r="26" spans="1:27" ht="12.75">
      <c r="A26" s="183" t="s">
        <v>38</v>
      </c>
      <c r="B26" s="182"/>
      <c r="C26" s="155">
        <v>8883956</v>
      </c>
      <c r="D26" s="155">
        <v>0</v>
      </c>
      <c r="E26" s="156">
        <v>8395271</v>
      </c>
      <c r="F26" s="60">
        <v>8692656</v>
      </c>
      <c r="G26" s="60">
        <v>729777</v>
      </c>
      <c r="H26" s="60">
        <v>718129</v>
      </c>
      <c r="I26" s="60">
        <v>728730</v>
      </c>
      <c r="J26" s="60">
        <v>2176636</v>
      </c>
      <c r="K26" s="60">
        <v>723331</v>
      </c>
      <c r="L26" s="60">
        <v>723331</v>
      </c>
      <c r="M26" s="60">
        <v>723331</v>
      </c>
      <c r="N26" s="60">
        <v>2169993</v>
      </c>
      <c r="O26" s="60">
        <v>969020</v>
      </c>
      <c r="P26" s="60">
        <v>764579</v>
      </c>
      <c r="Q26" s="60">
        <v>760789</v>
      </c>
      <c r="R26" s="60">
        <v>2494388</v>
      </c>
      <c r="S26" s="60">
        <v>760789</v>
      </c>
      <c r="T26" s="60">
        <v>760789</v>
      </c>
      <c r="U26" s="60">
        <v>760789</v>
      </c>
      <c r="V26" s="60">
        <v>2282367</v>
      </c>
      <c r="W26" s="60">
        <v>9123384</v>
      </c>
      <c r="X26" s="60">
        <v>8395271</v>
      </c>
      <c r="Y26" s="60">
        <v>728113</v>
      </c>
      <c r="Z26" s="140">
        <v>8.67</v>
      </c>
      <c r="AA26" s="155">
        <v>8692656</v>
      </c>
    </row>
    <row r="27" spans="1:27" ht="12.75">
      <c r="A27" s="183" t="s">
        <v>118</v>
      </c>
      <c r="B27" s="182"/>
      <c r="C27" s="155">
        <v>21196068</v>
      </c>
      <c r="D27" s="155">
        <v>0</v>
      </c>
      <c r="E27" s="156">
        <v>2116000</v>
      </c>
      <c r="F27" s="60">
        <v>15197068</v>
      </c>
      <c r="G27" s="60">
        <v>632428</v>
      </c>
      <c r="H27" s="60">
        <v>24304</v>
      </c>
      <c r="I27" s="60">
        <v>6014</v>
      </c>
      <c r="J27" s="60">
        <v>662746</v>
      </c>
      <c r="K27" s="60">
        <v>0</v>
      </c>
      <c r="L27" s="60">
        <v>0</v>
      </c>
      <c r="M27" s="60">
        <v>5000</v>
      </c>
      <c r="N27" s="60">
        <v>5000</v>
      </c>
      <c r="O27" s="60">
        <v>0</v>
      </c>
      <c r="P27" s="60">
        <v>2798</v>
      </c>
      <c r="Q27" s="60">
        <v>0</v>
      </c>
      <c r="R27" s="60">
        <v>2798</v>
      </c>
      <c r="S27" s="60">
        <v>0</v>
      </c>
      <c r="T27" s="60">
        <v>900</v>
      </c>
      <c r="U27" s="60">
        <v>37477</v>
      </c>
      <c r="V27" s="60">
        <v>38377</v>
      </c>
      <c r="W27" s="60">
        <v>708921</v>
      </c>
      <c r="X27" s="60">
        <v>2116000</v>
      </c>
      <c r="Y27" s="60">
        <v>-1407079</v>
      </c>
      <c r="Z27" s="140">
        <v>-66.5</v>
      </c>
      <c r="AA27" s="155">
        <v>15197068</v>
      </c>
    </row>
    <row r="28" spans="1:27" ht="12.75">
      <c r="A28" s="183" t="s">
        <v>39</v>
      </c>
      <c r="B28" s="182"/>
      <c r="C28" s="155">
        <v>86129571</v>
      </c>
      <c r="D28" s="155">
        <v>0</v>
      </c>
      <c r="E28" s="156">
        <v>36384700</v>
      </c>
      <c r="F28" s="60">
        <v>33819800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36384700</v>
      </c>
      <c r="Y28" s="60">
        <v>-36384700</v>
      </c>
      <c r="Z28" s="140">
        <v>-100</v>
      </c>
      <c r="AA28" s="155">
        <v>33819800</v>
      </c>
    </row>
    <row r="29" spans="1:27" ht="12.75">
      <c r="A29" s="183" t="s">
        <v>40</v>
      </c>
      <c r="B29" s="182"/>
      <c r="C29" s="155">
        <v>35901194</v>
      </c>
      <c r="D29" s="155">
        <v>0</v>
      </c>
      <c r="E29" s="156">
        <v>27756728</v>
      </c>
      <c r="F29" s="60">
        <v>44052035</v>
      </c>
      <c r="G29" s="60">
        <v>3317892</v>
      </c>
      <c r="H29" s="60">
        <v>4622217</v>
      </c>
      <c r="I29" s="60">
        <v>3370339</v>
      </c>
      <c r="J29" s="60">
        <v>11310448</v>
      </c>
      <c r="K29" s="60">
        <v>1069059</v>
      </c>
      <c r="L29" s="60">
        <v>1069059</v>
      </c>
      <c r="M29" s="60">
        <v>8465532</v>
      </c>
      <c r="N29" s="60">
        <v>10603650</v>
      </c>
      <c r="O29" s="60">
        <v>3743405</v>
      </c>
      <c r="P29" s="60">
        <v>103071</v>
      </c>
      <c r="Q29" s="60">
        <v>5160904</v>
      </c>
      <c r="R29" s="60">
        <v>9007380</v>
      </c>
      <c r="S29" s="60">
        <v>14688021</v>
      </c>
      <c r="T29" s="60">
        <v>3130008</v>
      </c>
      <c r="U29" s="60">
        <v>2447013</v>
      </c>
      <c r="V29" s="60">
        <v>20265042</v>
      </c>
      <c r="W29" s="60">
        <v>51186520</v>
      </c>
      <c r="X29" s="60">
        <v>27756728</v>
      </c>
      <c r="Y29" s="60">
        <v>23429792</v>
      </c>
      <c r="Z29" s="140">
        <v>84.41</v>
      </c>
      <c r="AA29" s="155">
        <v>44052035</v>
      </c>
    </row>
    <row r="30" spans="1:27" ht="12.75">
      <c r="A30" s="183" t="s">
        <v>119</v>
      </c>
      <c r="B30" s="182"/>
      <c r="C30" s="155">
        <v>131021276</v>
      </c>
      <c r="D30" s="155">
        <v>0</v>
      </c>
      <c r="E30" s="156">
        <v>173137511</v>
      </c>
      <c r="F30" s="60">
        <v>104664884</v>
      </c>
      <c r="G30" s="60">
        <v>18953128</v>
      </c>
      <c r="H30" s="60">
        <v>14251478</v>
      </c>
      <c r="I30" s="60">
        <v>989240</v>
      </c>
      <c r="J30" s="60">
        <v>34193846</v>
      </c>
      <c r="K30" s="60">
        <v>1420418</v>
      </c>
      <c r="L30" s="60">
        <v>1420418</v>
      </c>
      <c r="M30" s="60">
        <v>8314180</v>
      </c>
      <c r="N30" s="60">
        <v>11155016</v>
      </c>
      <c r="O30" s="60">
        <v>8878985</v>
      </c>
      <c r="P30" s="60">
        <v>252204</v>
      </c>
      <c r="Q30" s="60">
        <v>9246957</v>
      </c>
      <c r="R30" s="60">
        <v>18378146</v>
      </c>
      <c r="S30" s="60">
        <v>9419623</v>
      </c>
      <c r="T30" s="60">
        <v>7675894</v>
      </c>
      <c r="U30" s="60">
        <v>21060931</v>
      </c>
      <c r="V30" s="60">
        <v>38156448</v>
      </c>
      <c r="W30" s="60">
        <v>101883456</v>
      </c>
      <c r="X30" s="60">
        <v>173137722</v>
      </c>
      <c r="Y30" s="60">
        <v>-71254266</v>
      </c>
      <c r="Z30" s="140">
        <v>-41.15</v>
      </c>
      <c r="AA30" s="155">
        <v>104664884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54002276</v>
      </c>
      <c r="D32" s="155">
        <v>0</v>
      </c>
      <c r="E32" s="156">
        <v>35692161</v>
      </c>
      <c r="F32" s="60">
        <v>49397442</v>
      </c>
      <c r="G32" s="60">
        <v>1831589</v>
      </c>
      <c r="H32" s="60">
        <v>2948159</v>
      </c>
      <c r="I32" s="60">
        <v>4275967</v>
      </c>
      <c r="J32" s="60">
        <v>9055715</v>
      </c>
      <c r="K32" s="60">
        <v>3654427</v>
      </c>
      <c r="L32" s="60">
        <v>4004952</v>
      </c>
      <c r="M32" s="60">
        <v>3250659</v>
      </c>
      <c r="N32" s="60">
        <v>10910038</v>
      </c>
      <c r="O32" s="60">
        <v>3958919</v>
      </c>
      <c r="P32" s="60">
        <v>1740243</v>
      </c>
      <c r="Q32" s="60">
        <v>4667304</v>
      </c>
      <c r="R32" s="60">
        <v>10366466</v>
      </c>
      <c r="S32" s="60">
        <v>6285285</v>
      </c>
      <c r="T32" s="60">
        <v>2431301</v>
      </c>
      <c r="U32" s="60">
        <v>3703022</v>
      </c>
      <c r="V32" s="60">
        <v>12419608</v>
      </c>
      <c r="W32" s="60">
        <v>42751827</v>
      </c>
      <c r="X32" s="60">
        <v>35692160</v>
      </c>
      <c r="Y32" s="60">
        <v>7059667</v>
      </c>
      <c r="Z32" s="140">
        <v>19.78</v>
      </c>
      <c r="AA32" s="155">
        <v>49397442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8600265</v>
      </c>
      <c r="F33" s="60">
        <v>11169165</v>
      </c>
      <c r="G33" s="60">
        <v>486734</v>
      </c>
      <c r="H33" s="60">
        <v>503978</v>
      </c>
      <c r="I33" s="60">
        <v>496347</v>
      </c>
      <c r="J33" s="60">
        <v>1487059</v>
      </c>
      <c r="K33" s="60">
        <v>586127</v>
      </c>
      <c r="L33" s="60">
        <v>586127</v>
      </c>
      <c r="M33" s="60">
        <v>3590335</v>
      </c>
      <c r="N33" s="60">
        <v>4762589</v>
      </c>
      <c r="O33" s="60">
        <v>3590335</v>
      </c>
      <c r="P33" s="60">
        <v>523545</v>
      </c>
      <c r="Q33" s="60">
        <v>585818</v>
      </c>
      <c r="R33" s="60">
        <v>4699698</v>
      </c>
      <c r="S33" s="60">
        <v>579394</v>
      </c>
      <c r="T33" s="60">
        <v>543173</v>
      </c>
      <c r="U33" s="60">
        <v>553083</v>
      </c>
      <c r="V33" s="60">
        <v>1675650</v>
      </c>
      <c r="W33" s="60">
        <v>12624996</v>
      </c>
      <c r="X33" s="60">
        <v>8600265</v>
      </c>
      <c r="Y33" s="60">
        <v>4024731</v>
      </c>
      <c r="Z33" s="140">
        <v>46.8</v>
      </c>
      <c r="AA33" s="155">
        <v>11169165</v>
      </c>
    </row>
    <row r="34" spans="1:27" ht="12.75">
      <c r="A34" s="183" t="s">
        <v>43</v>
      </c>
      <c r="B34" s="182"/>
      <c r="C34" s="155">
        <v>69366664</v>
      </c>
      <c r="D34" s="155">
        <v>0</v>
      </c>
      <c r="E34" s="156">
        <v>74711153</v>
      </c>
      <c r="F34" s="60">
        <v>119952991</v>
      </c>
      <c r="G34" s="60">
        <v>5597660</v>
      </c>
      <c r="H34" s="60">
        <v>9209097</v>
      </c>
      <c r="I34" s="60">
        <v>13202463</v>
      </c>
      <c r="J34" s="60">
        <v>28009220</v>
      </c>
      <c r="K34" s="60">
        <v>14017465</v>
      </c>
      <c r="L34" s="60">
        <v>14971417</v>
      </c>
      <c r="M34" s="60">
        <v>1723554</v>
      </c>
      <c r="N34" s="60">
        <v>30712436</v>
      </c>
      <c r="O34" s="60">
        <v>3511222</v>
      </c>
      <c r="P34" s="60">
        <v>3528726</v>
      </c>
      <c r="Q34" s="60">
        <v>5276462</v>
      </c>
      <c r="R34" s="60">
        <v>12316410</v>
      </c>
      <c r="S34" s="60">
        <v>5554393</v>
      </c>
      <c r="T34" s="60">
        <v>6947773</v>
      </c>
      <c r="U34" s="60">
        <v>6327250</v>
      </c>
      <c r="V34" s="60">
        <v>18829416</v>
      </c>
      <c r="W34" s="60">
        <v>89867482</v>
      </c>
      <c r="X34" s="60">
        <v>74711190</v>
      </c>
      <c r="Y34" s="60">
        <v>15156292</v>
      </c>
      <c r="Z34" s="140">
        <v>20.29</v>
      </c>
      <c r="AA34" s="155">
        <v>119952991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524118663</v>
      </c>
      <c r="D36" s="188">
        <f>SUM(D25:D35)</f>
        <v>0</v>
      </c>
      <c r="E36" s="189">
        <f t="shared" si="1"/>
        <v>483121789</v>
      </c>
      <c r="F36" s="190">
        <f t="shared" si="1"/>
        <v>527333713</v>
      </c>
      <c r="G36" s="190">
        <f t="shared" si="1"/>
        <v>41770025</v>
      </c>
      <c r="H36" s="190">
        <f t="shared" si="1"/>
        <v>43995859</v>
      </c>
      <c r="I36" s="190">
        <f t="shared" si="1"/>
        <v>34473263</v>
      </c>
      <c r="J36" s="190">
        <f t="shared" si="1"/>
        <v>120239147</v>
      </c>
      <c r="K36" s="190">
        <f t="shared" si="1"/>
        <v>35646308</v>
      </c>
      <c r="L36" s="190">
        <f t="shared" si="1"/>
        <v>34033260</v>
      </c>
      <c r="M36" s="190">
        <f t="shared" si="1"/>
        <v>40112340</v>
      </c>
      <c r="N36" s="190">
        <f t="shared" si="1"/>
        <v>109791908</v>
      </c>
      <c r="O36" s="190">
        <f t="shared" si="1"/>
        <v>35763526</v>
      </c>
      <c r="P36" s="190">
        <f t="shared" si="1"/>
        <v>18224097</v>
      </c>
      <c r="Q36" s="190">
        <f t="shared" si="1"/>
        <v>37127749</v>
      </c>
      <c r="R36" s="190">
        <f t="shared" si="1"/>
        <v>91115372</v>
      </c>
      <c r="S36" s="190">
        <f t="shared" si="1"/>
        <v>48827638</v>
      </c>
      <c r="T36" s="190">
        <f t="shared" si="1"/>
        <v>33022535</v>
      </c>
      <c r="U36" s="190">
        <f t="shared" si="1"/>
        <v>47185711</v>
      </c>
      <c r="V36" s="190">
        <f t="shared" si="1"/>
        <v>129035884</v>
      </c>
      <c r="W36" s="190">
        <f t="shared" si="1"/>
        <v>450182311</v>
      </c>
      <c r="X36" s="190">
        <f t="shared" si="1"/>
        <v>483121412</v>
      </c>
      <c r="Y36" s="190">
        <f t="shared" si="1"/>
        <v>-32939101</v>
      </c>
      <c r="Z36" s="191">
        <f>+IF(X36&lt;&gt;0,+(Y36/X36)*100,0)</f>
        <v>-6.817975809360319</v>
      </c>
      <c r="AA36" s="188">
        <f>SUM(AA25:AA35)</f>
        <v>527333713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-58707318</v>
      </c>
      <c r="D38" s="199">
        <f>+D22-D36</f>
        <v>0</v>
      </c>
      <c r="E38" s="200">
        <f t="shared" si="2"/>
        <v>-29007588</v>
      </c>
      <c r="F38" s="106">
        <f t="shared" si="2"/>
        <v>-1000039</v>
      </c>
      <c r="G38" s="106">
        <f t="shared" si="2"/>
        <v>112763987</v>
      </c>
      <c r="H38" s="106">
        <f t="shared" si="2"/>
        <v>-32874045</v>
      </c>
      <c r="I38" s="106">
        <f t="shared" si="2"/>
        <v>-15029495</v>
      </c>
      <c r="J38" s="106">
        <f t="shared" si="2"/>
        <v>64860447</v>
      </c>
      <c r="K38" s="106">
        <f t="shared" si="2"/>
        <v>-15343982</v>
      </c>
      <c r="L38" s="106">
        <f t="shared" si="2"/>
        <v>-13730934</v>
      </c>
      <c r="M38" s="106">
        <f t="shared" si="2"/>
        <v>-12892820</v>
      </c>
      <c r="N38" s="106">
        <f t="shared" si="2"/>
        <v>-41967736</v>
      </c>
      <c r="O38" s="106">
        <f t="shared" si="2"/>
        <v>-17024117</v>
      </c>
      <c r="P38" s="106">
        <f t="shared" si="2"/>
        <v>1601382</v>
      </c>
      <c r="Q38" s="106">
        <f t="shared" si="2"/>
        <v>7159872</v>
      </c>
      <c r="R38" s="106">
        <f t="shared" si="2"/>
        <v>-8262863</v>
      </c>
      <c r="S38" s="106">
        <f t="shared" si="2"/>
        <v>-30835224</v>
      </c>
      <c r="T38" s="106">
        <f t="shared" si="2"/>
        <v>-14393211</v>
      </c>
      <c r="U38" s="106">
        <f t="shared" si="2"/>
        <v>-26952351</v>
      </c>
      <c r="V38" s="106">
        <f t="shared" si="2"/>
        <v>-72180786</v>
      </c>
      <c r="W38" s="106">
        <f t="shared" si="2"/>
        <v>-57550938</v>
      </c>
      <c r="X38" s="106">
        <f>IF(F22=F36,0,X22-X36)</f>
        <v>-29008322</v>
      </c>
      <c r="Y38" s="106">
        <f t="shared" si="2"/>
        <v>-28542616</v>
      </c>
      <c r="Z38" s="201">
        <f>+IF(X38&lt;&gt;0,+(Y38/X38)*100,0)</f>
        <v>98.39457794215053</v>
      </c>
      <c r="AA38" s="199">
        <f>+AA22-AA36</f>
        <v>-1000039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46647000</v>
      </c>
      <c r="F39" s="60">
        <v>46647000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29131060</v>
      </c>
      <c r="N39" s="60">
        <v>29131060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29131060</v>
      </c>
      <c r="X39" s="60">
        <v>46647000</v>
      </c>
      <c r="Y39" s="60">
        <v>-17515940</v>
      </c>
      <c r="Z39" s="140">
        <v>-37.55</v>
      </c>
      <c r="AA39" s="155">
        <v>46647000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-58707318</v>
      </c>
      <c r="D42" s="206">
        <f>SUM(D38:D41)</f>
        <v>0</v>
      </c>
      <c r="E42" s="207">
        <f t="shared" si="3"/>
        <v>17639412</v>
      </c>
      <c r="F42" s="88">
        <f t="shared" si="3"/>
        <v>45646961</v>
      </c>
      <c r="G42" s="88">
        <f t="shared" si="3"/>
        <v>112763987</v>
      </c>
      <c r="H42" s="88">
        <f t="shared" si="3"/>
        <v>-32874045</v>
      </c>
      <c r="I42" s="88">
        <f t="shared" si="3"/>
        <v>-15029495</v>
      </c>
      <c r="J42" s="88">
        <f t="shared" si="3"/>
        <v>64860447</v>
      </c>
      <c r="K42" s="88">
        <f t="shared" si="3"/>
        <v>-15343982</v>
      </c>
      <c r="L42" s="88">
        <f t="shared" si="3"/>
        <v>-13730934</v>
      </c>
      <c r="M42" s="88">
        <f t="shared" si="3"/>
        <v>16238240</v>
      </c>
      <c r="N42" s="88">
        <f t="shared" si="3"/>
        <v>-12836676</v>
      </c>
      <c r="O42" s="88">
        <f t="shared" si="3"/>
        <v>-17024117</v>
      </c>
      <c r="P42" s="88">
        <f t="shared" si="3"/>
        <v>1601382</v>
      </c>
      <c r="Q42" s="88">
        <f t="shared" si="3"/>
        <v>7159872</v>
      </c>
      <c r="R42" s="88">
        <f t="shared" si="3"/>
        <v>-8262863</v>
      </c>
      <c r="S42" s="88">
        <f t="shared" si="3"/>
        <v>-30835224</v>
      </c>
      <c r="T42" s="88">
        <f t="shared" si="3"/>
        <v>-14393211</v>
      </c>
      <c r="U42" s="88">
        <f t="shared" si="3"/>
        <v>-26952351</v>
      </c>
      <c r="V42" s="88">
        <f t="shared" si="3"/>
        <v>-72180786</v>
      </c>
      <c r="W42" s="88">
        <f t="shared" si="3"/>
        <v>-28419878</v>
      </c>
      <c r="X42" s="88">
        <f t="shared" si="3"/>
        <v>17638678</v>
      </c>
      <c r="Y42" s="88">
        <f t="shared" si="3"/>
        <v>-46058556</v>
      </c>
      <c r="Z42" s="208">
        <f>+IF(X42&lt;&gt;0,+(Y42/X42)*100,0)</f>
        <v>-261.1224945542971</v>
      </c>
      <c r="AA42" s="206">
        <f>SUM(AA38:AA41)</f>
        <v>45646961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-58707318</v>
      </c>
      <c r="D44" s="210">
        <f>+D42-D43</f>
        <v>0</v>
      </c>
      <c r="E44" s="211">
        <f t="shared" si="4"/>
        <v>17639412</v>
      </c>
      <c r="F44" s="77">
        <f t="shared" si="4"/>
        <v>45646961</v>
      </c>
      <c r="G44" s="77">
        <f t="shared" si="4"/>
        <v>112763987</v>
      </c>
      <c r="H44" s="77">
        <f t="shared" si="4"/>
        <v>-32874045</v>
      </c>
      <c r="I44" s="77">
        <f t="shared" si="4"/>
        <v>-15029495</v>
      </c>
      <c r="J44" s="77">
        <f t="shared" si="4"/>
        <v>64860447</v>
      </c>
      <c r="K44" s="77">
        <f t="shared" si="4"/>
        <v>-15343982</v>
      </c>
      <c r="L44" s="77">
        <f t="shared" si="4"/>
        <v>-13730934</v>
      </c>
      <c r="M44" s="77">
        <f t="shared" si="4"/>
        <v>16238240</v>
      </c>
      <c r="N44" s="77">
        <f t="shared" si="4"/>
        <v>-12836676</v>
      </c>
      <c r="O44" s="77">
        <f t="shared" si="4"/>
        <v>-17024117</v>
      </c>
      <c r="P44" s="77">
        <f t="shared" si="4"/>
        <v>1601382</v>
      </c>
      <c r="Q44" s="77">
        <f t="shared" si="4"/>
        <v>7159872</v>
      </c>
      <c r="R44" s="77">
        <f t="shared" si="4"/>
        <v>-8262863</v>
      </c>
      <c r="S44" s="77">
        <f t="shared" si="4"/>
        <v>-30835224</v>
      </c>
      <c r="T44" s="77">
        <f t="shared" si="4"/>
        <v>-14393211</v>
      </c>
      <c r="U44" s="77">
        <f t="shared" si="4"/>
        <v>-26952351</v>
      </c>
      <c r="V44" s="77">
        <f t="shared" si="4"/>
        <v>-72180786</v>
      </c>
      <c r="W44" s="77">
        <f t="shared" si="4"/>
        <v>-28419878</v>
      </c>
      <c r="X44" s="77">
        <f t="shared" si="4"/>
        <v>17638678</v>
      </c>
      <c r="Y44" s="77">
        <f t="shared" si="4"/>
        <v>-46058556</v>
      </c>
      <c r="Z44" s="212">
        <f>+IF(X44&lt;&gt;0,+(Y44/X44)*100,0)</f>
        <v>-261.1224945542971</v>
      </c>
      <c r="AA44" s="210">
        <f>+AA42-AA43</f>
        <v>45646961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-58707318</v>
      </c>
      <c r="D46" s="206">
        <f>SUM(D44:D45)</f>
        <v>0</v>
      </c>
      <c r="E46" s="207">
        <f t="shared" si="5"/>
        <v>17639412</v>
      </c>
      <c r="F46" s="88">
        <f t="shared" si="5"/>
        <v>45646961</v>
      </c>
      <c r="G46" s="88">
        <f t="shared" si="5"/>
        <v>112763987</v>
      </c>
      <c r="H46" s="88">
        <f t="shared" si="5"/>
        <v>-32874045</v>
      </c>
      <c r="I46" s="88">
        <f t="shared" si="5"/>
        <v>-15029495</v>
      </c>
      <c r="J46" s="88">
        <f t="shared" si="5"/>
        <v>64860447</v>
      </c>
      <c r="K46" s="88">
        <f t="shared" si="5"/>
        <v>-15343982</v>
      </c>
      <c r="L46" s="88">
        <f t="shared" si="5"/>
        <v>-13730934</v>
      </c>
      <c r="M46" s="88">
        <f t="shared" si="5"/>
        <v>16238240</v>
      </c>
      <c r="N46" s="88">
        <f t="shared" si="5"/>
        <v>-12836676</v>
      </c>
      <c r="O46" s="88">
        <f t="shared" si="5"/>
        <v>-17024117</v>
      </c>
      <c r="P46" s="88">
        <f t="shared" si="5"/>
        <v>1601382</v>
      </c>
      <c r="Q46" s="88">
        <f t="shared" si="5"/>
        <v>7159872</v>
      </c>
      <c r="R46" s="88">
        <f t="shared" si="5"/>
        <v>-8262863</v>
      </c>
      <c r="S46" s="88">
        <f t="shared" si="5"/>
        <v>-30835224</v>
      </c>
      <c r="T46" s="88">
        <f t="shared" si="5"/>
        <v>-14393211</v>
      </c>
      <c r="U46" s="88">
        <f t="shared" si="5"/>
        <v>-26952351</v>
      </c>
      <c r="V46" s="88">
        <f t="shared" si="5"/>
        <v>-72180786</v>
      </c>
      <c r="W46" s="88">
        <f t="shared" si="5"/>
        <v>-28419878</v>
      </c>
      <c r="X46" s="88">
        <f t="shared" si="5"/>
        <v>17638678</v>
      </c>
      <c r="Y46" s="88">
        <f t="shared" si="5"/>
        <v>-46058556</v>
      </c>
      <c r="Z46" s="208">
        <f>+IF(X46&lt;&gt;0,+(Y46/X46)*100,0)</f>
        <v>-261.1224945542971</v>
      </c>
      <c r="AA46" s="206">
        <f>SUM(AA44:AA45)</f>
        <v>45646961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-58707318</v>
      </c>
      <c r="D48" s="217">
        <f>SUM(D46:D47)</f>
        <v>0</v>
      </c>
      <c r="E48" s="218">
        <f t="shared" si="6"/>
        <v>17639412</v>
      </c>
      <c r="F48" s="219">
        <f t="shared" si="6"/>
        <v>45646961</v>
      </c>
      <c r="G48" s="219">
        <f t="shared" si="6"/>
        <v>112763987</v>
      </c>
      <c r="H48" s="220">
        <f t="shared" si="6"/>
        <v>-32874045</v>
      </c>
      <c r="I48" s="220">
        <f t="shared" si="6"/>
        <v>-15029495</v>
      </c>
      <c r="J48" s="220">
        <f t="shared" si="6"/>
        <v>64860447</v>
      </c>
      <c r="K48" s="220">
        <f t="shared" si="6"/>
        <v>-15343982</v>
      </c>
      <c r="L48" s="220">
        <f t="shared" si="6"/>
        <v>-13730934</v>
      </c>
      <c r="M48" s="219">
        <f t="shared" si="6"/>
        <v>16238240</v>
      </c>
      <c r="N48" s="219">
        <f t="shared" si="6"/>
        <v>-12836676</v>
      </c>
      <c r="O48" s="220">
        <f t="shared" si="6"/>
        <v>-17024117</v>
      </c>
      <c r="P48" s="220">
        <f t="shared" si="6"/>
        <v>1601382</v>
      </c>
      <c r="Q48" s="220">
        <f t="shared" si="6"/>
        <v>7159872</v>
      </c>
      <c r="R48" s="220">
        <f t="shared" si="6"/>
        <v>-8262863</v>
      </c>
      <c r="S48" s="220">
        <f t="shared" si="6"/>
        <v>-30835224</v>
      </c>
      <c r="T48" s="219">
        <f t="shared" si="6"/>
        <v>-14393211</v>
      </c>
      <c r="U48" s="219">
        <f t="shared" si="6"/>
        <v>-26952351</v>
      </c>
      <c r="V48" s="220">
        <f t="shared" si="6"/>
        <v>-72180786</v>
      </c>
      <c r="W48" s="220">
        <f t="shared" si="6"/>
        <v>-28419878</v>
      </c>
      <c r="X48" s="220">
        <f t="shared" si="6"/>
        <v>17638678</v>
      </c>
      <c r="Y48" s="220">
        <f t="shared" si="6"/>
        <v>-46058556</v>
      </c>
      <c r="Z48" s="221">
        <f>+IF(X48&lt;&gt;0,+(Y48/X48)*100,0)</f>
        <v>-261.1224945542971</v>
      </c>
      <c r="AA48" s="222">
        <f>SUM(AA46:AA47)</f>
        <v>45646961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3127517</v>
      </c>
      <c r="D5" s="153">
        <f>SUM(D6:D8)</f>
        <v>0</v>
      </c>
      <c r="E5" s="154">
        <f t="shared" si="0"/>
        <v>0</v>
      </c>
      <c r="F5" s="100">
        <f t="shared" si="0"/>
        <v>227000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226807</v>
      </c>
      <c r="N5" s="100">
        <f t="shared" si="0"/>
        <v>226807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226807</v>
      </c>
      <c r="X5" s="100">
        <f t="shared" si="0"/>
        <v>0</v>
      </c>
      <c r="Y5" s="100">
        <f t="shared" si="0"/>
        <v>226807</v>
      </c>
      <c r="Z5" s="137">
        <f>+IF(X5&lt;&gt;0,+(Y5/X5)*100,0)</f>
        <v>0</v>
      </c>
      <c r="AA5" s="153">
        <f>SUM(AA6:AA8)</f>
        <v>227000</v>
      </c>
    </row>
    <row r="6" spans="1:27" ht="12.75">
      <c r="A6" s="138" t="s">
        <v>75</v>
      </c>
      <c r="B6" s="136"/>
      <c r="C6" s="155">
        <v>2859932</v>
      </c>
      <c r="D6" s="155"/>
      <c r="E6" s="156"/>
      <c r="F6" s="60">
        <v>68000</v>
      </c>
      <c r="G6" s="60"/>
      <c r="H6" s="60"/>
      <c r="I6" s="60"/>
      <c r="J6" s="60"/>
      <c r="K6" s="60"/>
      <c r="L6" s="60"/>
      <c r="M6" s="60">
        <v>68437</v>
      </c>
      <c r="N6" s="60">
        <v>68437</v>
      </c>
      <c r="O6" s="60"/>
      <c r="P6" s="60"/>
      <c r="Q6" s="60"/>
      <c r="R6" s="60"/>
      <c r="S6" s="60"/>
      <c r="T6" s="60"/>
      <c r="U6" s="60"/>
      <c r="V6" s="60"/>
      <c r="W6" s="60">
        <v>68437</v>
      </c>
      <c r="X6" s="60"/>
      <c r="Y6" s="60">
        <v>68437</v>
      </c>
      <c r="Z6" s="140"/>
      <c r="AA6" s="62">
        <v>68000</v>
      </c>
    </row>
    <row r="7" spans="1:27" ht="12.75">
      <c r="A7" s="138" t="s">
        <v>76</v>
      </c>
      <c r="B7" s="136"/>
      <c r="C7" s="157"/>
      <c r="D7" s="157"/>
      <c r="E7" s="158"/>
      <c r="F7" s="159">
        <v>88000</v>
      </c>
      <c r="G7" s="159"/>
      <c r="H7" s="159"/>
      <c r="I7" s="159"/>
      <c r="J7" s="159"/>
      <c r="K7" s="159"/>
      <c r="L7" s="159"/>
      <c r="M7" s="159">
        <v>87521</v>
      </c>
      <c r="N7" s="159">
        <v>87521</v>
      </c>
      <c r="O7" s="159"/>
      <c r="P7" s="159"/>
      <c r="Q7" s="159"/>
      <c r="R7" s="159"/>
      <c r="S7" s="159"/>
      <c r="T7" s="159"/>
      <c r="U7" s="159"/>
      <c r="V7" s="159"/>
      <c r="W7" s="159">
        <v>87521</v>
      </c>
      <c r="X7" s="159"/>
      <c r="Y7" s="159">
        <v>87521</v>
      </c>
      <c r="Z7" s="141"/>
      <c r="AA7" s="225">
        <v>88000</v>
      </c>
    </row>
    <row r="8" spans="1:27" ht="12.75">
      <c r="A8" s="138" t="s">
        <v>77</v>
      </c>
      <c r="B8" s="136"/>
      <c r="C8" s="155">
        <v>267585</v>
      </c>
      <c r="D8" s="155"/>
      <c r="E8" s="156"/>
      <c r="F8" s="60">
        <v>71000</v>
      </c>
      <c r="G8" s="60"/>
      <c r="H8" s="60"/>
      <c r="I8" s="60"/>
      <c r="J8" s="60"/>
      <c r="K8" s="60"/>
      <c r="L8" s="60"/>
      <c r="M8" s="60">
        <v>70849</v>
      </c>
      <c r="N8" s="60">
        <v>70849</v>
      </c>
      <c r="O8" s="60"/>
      <c r="P8" s="60"/>
      <c r="Q8" s="60"/>
      <c r="R8" s="60"/>
      <c r="S8" s="60"/>
      <c r="T8" s="60"/>
      <c r="U8" s="60"/>
      <c r="V8" s="60"/>
      <c r="W8" s="60">
        <v>70849</v>
      </c>
      <c r="X8" s="60"/>
      <c r="Y8" s="60">
        <v>70849</v>
      </c>
      <c r="Z8" s="140"/>
      <c r="AA8" s="62">
        <v>71000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44278000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23949000</v>
      </c>
      <c r="N15" s="100">
        <f t="shared" si="2"/>
        <v>23949000</v>
      </c>
      <c r="O15" s="100">
        <f t="shared" si="2"/>
        <v>0</v>
      </c>
      <c r="P15" s="100">
        <f t="shared" si="2"/>
        <v>0</v>
      </c>
      <c r="Q15" s="100">
        <f t="shared" si="2"/>
        <v>772113</v>
      </c>
      <c r="R15" s="100">
        <f t="shared" si="2"/>
        <v>772113</v>
      </c>
      <c r="S15" s="100">
        <f t="shared" si="2"/>
        <v>15091545</v>
      </c>
      <c r="T15" s="100">
        <f t="shared" si="2"/>
        <v>0</v>
      </c>
      <c r="U15" s="100">
        <f t="shared" si="2"/>
        <v>16944874</v>
      </c>
      <c r="V15" s="100">
        <f t="shared" si="2"/>
        <v>32036419</v>
      </c>
      <c r="W15" s="100">
        <f t="shared" si="2"/>
        <v>56757532</v>
      </c>
      <c r="X15" s="100">
        <f t="shared" si="2"/>
        <v>27474563</v>
      </c>
      <c r="Y15" s="100">
        <f t="shared" si="2"/>
        <v>29282969</v>
      </c>
      <c r="Z15" s="137">
        <f>+IF(X15&lt;&gt;0,+(Y15/X15)*100,0)</f>
        <v>106.5821101503962</v>
      </c>
      <c r="AA15" s="102">
        <f>SUM(AA16:AA18)</f>
        <v>44278000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>
        <v>44278000</v>
      </c>
      <c r="G17" s="60"/>
      <c r="H17" s="60"/>
      <c r="I17" s="60"/>
      <c r="J17" s="60"/>
      <c r="K17" s="60"/>
      <c r="L17" s="60"/>
      <c r="M17" s="60">
        <v>23949000</v>
      </c>
      <c r="N17" s="60">
        <v>23949000</v>
      </c>
      <c r="O17" s="60"/>
      <c r="P17" s="60"/>
      <c r="Q17" s="60">
        <v>772113</v>
      </c>
      <c r="R17" s="60">
        <v>772113</v>
      </c>
      <c r="S17" s="60">
        <v>15091545</v>
      </c>
      <c r="T17" s="60"/>
      <c r="U17" s="60">
        <v>16944874</v>
      </c>
      <c r="V17" s="60">
        <v>32036419</v>
      </c>
      <c r="W17" s="60">
        <v>56757532</v>
      </c>
      <c r="X17" s="60">
        <v>27474563</v>
      </c>
      <c r="Y17" s="60">
        <v>29282969</v>
      </c>
      <c r="Z17" s="140">
        <v>106.58</v>
      </c>
      <c r="AA17" s="62">
        <v>44278000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48564329</v>
      </c>
      <c r="D19" s="153">
        <f>SUM(D20:D23)</f>
        <v>0</v>
      </c>
      <c r="E19" s="154">
        <f t="shared" si="3"/>
        <v>44278149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16803087</v>
      </c>
      <c r="Y19" s="100">
        <f t="shared" si="3"/>
        <v>-16803087</v>
      </c>
      <c r="Z19" s="137">
        <f>+IF(X19&lt;&gt;0,+(Y19/X19)*100,0)</f>
        <v>-100</v>
      </c>
      <c r="AA19" s="102">
        <f>SUM(AA20:AA23)</f>
        <v>0</v>
      </c>
    </row>
    <row r="20" spans="1:27" ht="12.75">
      <c r="A20" s="138" t="s">
        <v>89</v>
      </c>
      <c r="B20" s="136"/>
      <c r="C20" s="155">
        <v>112006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48452323</v>
      </c>
      <c r="D21" s="155"/>
      <c r="E21" s="156">
        <v>23562683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16803087</v>
      </c>
      <c r="Y21" s="60">
        <v>-16803087</v>
      </c>
      <c r="Z21" s="140">
        <v>-100</v>
      </c>
      <c r="AA21" s="62"/>
    </row>
    <row r="22" spans="1:27" ht="12.75">
      <c r="A22" s="138" t="s">
        <v>91</v>
      </c>
      <c r="B22" s="136"/>
      <c r="C22" s="157"/>
      <c r="D22" s="157"/>
      <c r="E22" s="158">
        <v>20715466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51691846</v>
      </c>
      <c r="D25" s="217">
        <f>+D5+D9+D15+D19+D24</f>
        <v>0</v>
      </c>
      <c r="E25" s="230">
        <f t="shared" si="4"/>
        <v>44278149</v>
      </c>
      <c r="F25" s="219">
        <f t="shared" si="4"/>
        <v>44505000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24175807</v>
      </c>
      <c r="N25" s="219">
        <f t="shared" si="4"/>
        <v>24175807</v>
      </c>
      <c r="O25" s="219">
        <f t="shared" si="4"/>
        <v>0</v>
      </c>
      <c r="P25" s="219">
        <f t="shared" si="4"/>
        <v>0</v>
      </c>
      <c r="Q25" s="219">
        <f t="shared" si="4"/>
        <v>772113</v>
      </c>
      <c r="R25" s="219">
        <f t="shared" si="4"/>
        <v>772113</v>
      </c>
      <c r="S25" s="219">
        <f t="shared" si="4"/>
        <v>15091545</v>
      </c>
      <c r="T25" s="219">
        <f t="shared" si="4"/>
        <v>0</v>
      </c>
      <c r="U25" s="219">
        <f t="shared" si="4"/>
        <v>16944874</v>
      </c>
      <c r="V25" s="219">
        <f t="shared" si="4"/>
        <v>32036419</v>
      </c>
      <c r="W25" s="219">
        <f t="shared" si="4"/>
        <v>56984339</v>
      </c>
      <c r="X25" s="219">
        <f t="shared" si="4"/>
        <v>44277650</v>
      </c>
      <c r="Y25" s="219">
        <f t="shared" si="4"/>
        <v>12706689</v>
      </c>
      <c r="Z25" s="231">
        <f>+IF(X25&lt;&gt;0,+(Y25/X25)*100,0)</f>
        <v>28.69774931596415</v>
      </c>
      <c r="AA25" s="232">
        <f>+AA5+AA9+AA15+AA19+AA24</f>
        <v>44505000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48452323</v>
      </c>
      <c r="D28" s="155"/>
      <c r="E28" s="156">
        <v>44278149</v>
      </c>
      <c r="F28" s="60">
        <v>44278000</v>
      </c>
      <c r="G28" s="60"/>
      <c r="H28" s="60"/>
      <c r="I28" s="60"/>
      <c r="J28" s="60"/>
      <c r="K28" s="60"/>
      <c r="L28" s="60"/>
      <c r="M28" s="60">
        <v>23949000</v>
      </c>
      <c r="N28" s="60">
        <v>23949000</v>
      </c>
      <c r="O28" s="60"/>
      <c r="P28" s="60"/>
      <c r="Q28" s="60">
        <v>772113</v>
      </c>
      <c r="R28" s="60">
        <v>772113</v>
      </c>
      <c r="S28" s="60">
        <v>15091545</v>
      </c>
      <c r="T28" s="60"/>
      <c r="U28" s="60">
        <v>16944874</v>
      </c>
      <c r="V28" s="60">
        <v>32036419</v>
      </c>
      <c r="W28" s="60">
        <v>56757532</v>
      </c>
      <c r="X28" s="60">
        <v>44277650</v>
      </c>
      <c r="Y28" s="60">
        <v>12479882</v>
      </c>
      <c r="Z28" s="140">
        <v>28.19</v>
      </c>
      <c r="AA28" s="155">
        <v>44278000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48452323</v>
      </c>
      <c r="D32" s="210">
        <f>SUM(D28:D31)</f>
        <v>0</v>
      </c>
      <c r="E32" s="211">
        <f t="shared" si="5"/>
        <v>44278149</v>
      </c>
      <c r="F32" s="77">
        <f t="shared" si="5"/>
        <v>44278000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23949000</v>
      </c>
      <c r="N32" s="77">
        <f t="shared" si="5"/>
        <v>23949000</v>
      </c>
      <c r="O32" s="77">
        <f t="shared" si="5"/>
        <v>0</v>
      </c>
      <c r="P32" s="77">
        <f t="shared" si="5"/>
        <v>0</v>
      </c>
      <c r="Q32" s="77">
        <f t="shared" si="5"/>
        <v>772113</v>
      </c>
      <c r="R32" s="77">
        <f t="shared" si="5"/>
        <v>772113</v>
      </c>
      <c r="S32" s="77">
        <f t="shared" si="5"/>
        <v>15091545</v>
      </c>
      <c r="T32" s="77">
        <f t="shared" si="5"/>
        <v>0</v>
      </c>
      <c r="U32" s="77">
        <f t="shared" si="5"/>
        <v>16944874</v>
      </c>
      <c r="V32" s="77">
        <f t="shared" si="5"/>
        <v>32036419</v>
      </c>
      <c r="W32" s="77">
        <f t="shared" si="5"/>
        <v>56757532</v>
      </c>
      <c r="X32" s="77">
        <f t="shared" si="5"/>
        <v>44277650</v>
      </c>
      <c r="Y32" s="77">
        <f t="shared" si="5"/>
        <v>12479882</v>
      </c>
      <c r="Z32" s="212">
        <f>+IF(X32&lt;&gt;0,+(Y32/X32)*100,0)</f>
        <v>28.185511200345996</v>
      </c>
      <c r="AA32" s="79">
        <f>SUM(AA28:AA31)</f>
        <v>44278000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3239523</v>
      </c>
      <c r="D35" s="155"/>
      <c r="E35" s="156"/>
      <c r="F35" s="60">
        <v>227000</v>
      </c>
      <c r="G35" s="60"/>
      <c r="H35" s="60"/>
      <c r="I35" s="60"/>
      <c r="J35" s="60"/>
      <c r="K35" s="60"/>
      <c r="L35" s="60"/>
      <c r="M35" s="60">
        <v>226807</v>
      </c>
      <c r="N35" s="60">
        <v>226807</v>
      </c>
      <c r="O35" s="60"/>
      <c r="P35" s="60"/>
      <c r="Q35" s="60"/>
      <c r="R35" s="60"/>
      <c r="S35" s="60"/>
      <c r="T35" s="60"/>
      <c r="U35" s="60"/>
      <c r="V35" s="60"/>
      <c r="W35" s="60">
        <v>226807</v>
      </c>
      <c r="X35" s="60"/>
      <c r="Y35" s="60">
        <v>226807</v>
      </c>
      <c r="Z35" s="140"/>
      <c r="AA35" s="62">
        <v>227000</v>
      </c>
    </row>
    <row r="36" spans="1:27" ht="12.75">
      <c r="A36" s="238" t="s">
        <v>139</v>
      </c>
      <c r="B36" s="149"/>
      <c r="C36" s="222">
        <f aca="true" t="shared" si="6" ref="C36:Y36">SUM(C32:C35)</f>
        <v>51691846</v>
      </c>
      <c r="D36" s="222">
        <f>SUM(D32:D35)</f>
        <v>0</v>
      </c>
      <c r="E36" s="218">
        <f t="shared" si="6"/>
        <v>44278149</v>
      </c>
      <c r="F36" s="220">
        <f t="shared" si="6"/>
        <v>44505000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24175807</v>
      </c>
      <c r="N36" s="220">
        <f t="shared" si="6"/>
        <v>24175807</v>
      </c>
      <c r="O36" s="220">
        <f t="shared" si="6"/>
        <v>0</v>
      </c>
      <c r="P36" s="220">
        <f t="shared" si="6"/>
        <v>0</v>
      </c>
      <c r="Q36" s="220">
        <f t="shared" si="6"/>
        <v>772113</v>
      </c>
      <c r="R36" s="220">
        <f t="shared" si="6"/>
        <v>772113</v>
      </c>
      <c r="S36" s="220">
        <f t="shared" si="6"/>
        <v>15091545</v>
      </c>
      <c r="T36" s="220">
        <f t="shared" si="6"/>
        <v>0</v>
      </c>
      <c r="U36" s="220">
        <f t="shared" si="6"/>
        <v>16944874</v>
      </c>
      <c r="V36" s="220">
        <f t="shared" si="6"/>
        <v>32036419</v>
      </c>
      <c r="W36" s="220">
        <f t="shared" si="6"/>
        <v>56984339</v>
      </c>
      <c r="X36" s="220">
        <f t="shared" si="6"/>
        <v>44277650</v>
      </c>
      <c r="Y36" s="220">
        <f t="shared" si="6"/>
        <v>12706689</v>
      </c>
      <c r="Z36" s="221">
        <f>+IF(X36&lt;&gt;0,+(Y36/X36)*100,0)</f>
        <v>28.69774931596415</v>
      </c>
      <c r="AA36" s="239">
        <f>SUM(AA32:AA35)</f>
        <v>44505000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8996986</v>
      </c>
      <c r="D6" s="155"/>
      <c r="E6" s="59">
        <v>704000</v>
      </c>
      <c r="F6" s="60">
        <v>4072000</v>
      </c>
      <c r="G6" s="60">
        <v>42635638</v>
      </c>
      <c r="H6" s="60">
        <v>27443957</v>
      </c>
      <c r="I6" s="60">
        <v>8084203</v>
      </c>
      <c r="J6" s="60">
        <v>8084203</v>
      </c>
      <c r="K6" s="60">
        <v>33962547</v>
      </c>
      <c r="L6" s="60">
        <v>10164056</v>
      </c>
      <c r="M6" s="60">
        <v>27087930</v>
      </c>
      <c r="N6" s="60">
        <v>27087930</v>
      </c>
      <c r="O6" s="60">
        <v>2548329</v>
      </c>
      <c r="P6" s="60">
        <v>2911516</v>
      </c>
      <c r="Q6" s="60">
        <v>29747628</v>
      </c>
      <c r="R6" s="60">
        <v>29747628</v>
      </c>
      <c r="S6" s="60">
        <v>9033390</v>
      </c>
      <c r="T6" s="60">
        <v>14921762</v>
      </c>
      <c r="U6" s="60">
        <v>6252077</v>
      </c>
      <c r="V6" s="60">
        <v>6252077</v>
      </c>
      <c r="W6" s="60">
        <v>6252077</v>
      </c>
      <c r="X6" s="60">
        <v>4072000</v>
      </c>
      <c r="Y6" s="60">
        <v>2180077</v>
      </c>
      <c r="Z6" s="140">
        <v>53.54</v>
      </c>
      <c r="AA6" s="62">
        <v>4072000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>
        <v>6620625</v>
      </c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168031227</v>
      </c>
      <c r="D8" s="155"/>
      <c r="E8" s="59">
        <v>78731670</v>
      </c>
      <c r="F8" s="60">
        <v>76194670</v>
      </c>
      <c r="G8" s="60">
        <v>92258410</v>
      </c>
      <c r="H8" s="60">
        <v>22517630</v>
      </c>
      <c r="I8" s="60">
        <v>434152</v>
      </c>
      <c r="J8" s="60">
        <v>434152</v>
      </c>
      <c r="K8" s="60">
        <v>902467</v>
      </c>
      <c r="L8" s="60">
        <v>902468</v>
      </c>
      <c r="M8" s="60">
        <v>11671668</v>
      </c>
      <c r="N8" s="60">
        <v>11671668</v>
      </c>
      <c r="O8" s="60">
        <v>3658448</v>
      </c>
      <c r="P8" s="60">
        <v>5035206</v>
      </c>
      <c r="Q8" s="60">
        <v>480781</v>
      </c>
      <c r="R8" s="60">
        <v>480781</v>
      </c>
      <c r="S8" s="60">
        <v>13865948</v>
      </c>
      <c r="T8" s="60"/>
      <c r="U8" s="60"/>
      <c r="V8" s="60"/>
      <c r="W8" s="60"/>
      <c r="X8" s="60">
        <v>76194670</v>
      </c>
      <c r="Y8" s="60">
        <v>-76194670</v>
      </c>
      <c r="Z8" s="140">
        <v>-100</v>
      </c>
      <c r="AA8" s="62">
        <v>76194670</v>
      </c>
    </row>
    <row r="9" spans="1:27" ht="12.75">
      <c r="A9" s="249" t="s">
        <v>146</v>
      </c>
      <c r="B9" s="182"/>
      <c r="C9" s="155">
        <v>8990119</v>
      </c>
      <c r="D9" s="155"/>
      <c r="E9" s="59">
        <v>72888834</v>
      </c>
      <c r="F9" s="60">
        <v>102325834</v>
      </c>
      <c r="G9" s="60">
        <v>1729237</v>
      </c>
      <c r="H9" s="60">
        <v>1730815</v>
      </c>
      <c r="I9" s="60">
        <v>54312228</v>
      </c>
      <c r="J9" s="60">
        <v>54312228</v>
      </c>
      <c r="K9" s="60">
        <v>24058529</v>
      </c>
      <c r="L9" s="60">
        <v>64106549</v>
      </c>
      <c r="M9" s="60">
        <v>108793234</v>
      </c>
      <c r="N9" s="60">
        <v>108793234</v>
      </c>
      <c r="O9" s="60">
        <v>43315730</v>
      </c>
      <c r="P9" s="60"/>
      <c r="Q9" s="60"/>
      <c r="R9" s="60"/>
      <c r="S9" s="60">
        <v>39688414</v>
      </c>
      <c r="T9" s="60">
        <v>38558320</v>
      </c>
      <c r="U9" s="60">
        <v>1622877</v>
      </c>
      <c r="V9" s="60">
        <v>1622877</v>
      </c>
      <c r="W9" s="60">
        <v>1622877</v>
      </c>
      <c r="X9" s="60">
        <v>102325834</v>
      </c>
      <c r="Y9" s="60">
        <v>-100702957</v>
      </c>
      <c r="Z9" s="140">
        <v>-98.41</v>
      </c>
      <c r="AA9" s="62">
        <v>102325834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2500903</v>
      </c>
      <c r="D11" s="155"/>
      <c r="E11" s="59">
        <v>1431598</v>
      </c>
      <c r="F11" s="60">
        <v>2499598</v>
      </c>
      <c r="G11" s="60">
        <v>80688</v>
      </c>
      <c r="H11" s="60">
        <v>502058</v>
      </c>
      <c r="I11" s="60">
        <v>191756</v>
      </c>
      <c r="J11" s="60">
        <v>191756</v>
      </c>
      <c r="K11" s="60">
        <v>49023</v>
      </c>
      <c r="L11" s="60">
        <v>105858</v>
      </c>
      <c r="M11" s="60">
        <v>460190</v>
      </c>
      <c r="N11" s="60">
        <v>460190</v>
      </c>
      <c r="O11" s="60">
        <v>199630</v>
      </c>
      <c r="P11" s="60">
        <v>229350</v>
      </c>
      <c r="Q11" s="60">
        <v>51991</v>
      </c>
      <c r="R11" s="60">
        <v>51991</v>
      </c>
      <c r="S11" s="60">
        <v>83738</v>
      </c>
      <c r="T11" s="60">
        <v>301932</v>
      </c>
      <c r="U11" s="60">
        <v>1729298</v>
      </c>
      <c r="V11" s="60">
        <v>1729298</v>
      </c>
      <c r="W11" s="60">
        <v>1729298</v>
      </c>
      <c r="X11" s="60">
        <v>2499598</v>
      </c>
      <c r="Y11" s="60">
        <v>-770300</v>
      </c>
      <c r="Z11" s="140">
        <v>-30.82</v>
      </c>
      <c r="AA11" s="62">
        <v>2499598</v>
      </c>
    </row>
    <row r="12" spans="1:27" ht="12.75">
      <c r="A12" s="250" t="s">
        <v>56</v>
      </c>
      <c r="B12" s="251"/>
      <c r="C12" s="168">
        <f aca="true" t="shared" si="0" ref="C12:Y12">SUM(C6:C11)</f>
        <v>188519235</v>
      </c>
      <c r="D12" s="168">
        <f>SUM(D6:D11)</f>
        <v>0</v>
      </c>
      <c r="E12" s="72">
        <f t="shared" si="0"/>
        <v>153756102</v>
      </c>
      <c r="F12" s="73">
        <f t="shared" si="0"/>
        <v>185092102</v>
      </c>
      <c r="G12" s="73">
        <f t="shared" si="0"/>
        <v>136703973</v>
      </c>
      <c r="H12" s="73">
        <f t="shared" si="0"/>
        <v>52194460</v>
      </c>
      <c r="I12" s="73">
        <f t="shared" si="0"/>
        <v>63022339</v>
      </c>
      <c r="J12" s="73">
        <f t="shared" si="0"/>
        <v>63022339</v>
      </c>
      <c r="K12" s="73">
        <f t="shared" si="0"/>
        <v>58972566</v>
      </c>
      <c r="L12" s="73">
        <f t="shared" si="0"/>
        <v>75278931</v>
      </c>
      <c r="M12" s="73">
        <f t="shared" si="0"/>
        <v>148013022</v>
      </c>
      <c r="N12" s="73">
        <f t="shared" si="0"/>
        <v>148013022</v>
      </c>
      <c r="O12" s="73">
        <f t="shared" si="0"/>
        <v>49722137</v>
      </c>
      <c r="P12" s="73">
        <f t="shared" si="0"/>
        <v>14796697</v>
      </c>
      <c r="Q12" s="73">
        <f t="shared" si="0"/>
        <v>30280400</v>
      </c>
      <c r="R12" s="73">
        <f t="shared" si="0"/>
        <v>30280400</v>
      </c>
      <c r="S12" s="73">
        <f t="shared" si="0"/>
        <v>62671490</v>
      </c>
      <c r="T12" s="73">
        <f t="shared" si="0"/>
        <v>53782014</v>
      </c>
      <c r="U12" s="73">
        <f t="shared" si="0"/>
        <v>9604252</v>
      </c>
      <c r="V12" s="73">
        <f t="shared" si="0"/>
        <v>9604252</v>
      </c>
      <c r="W12" s="73">
        <f t="shared" si="0"/>
        <v>9604252</v>
      </c>
      <c r="X12" s="73">
        <f t="shared" si="0"/>
        <v>185092102</v>
      </c>
      <c r="Y12" s="73">
        <f t="shared" si="0"/>
        <v>-175487850</v>
      </c>
      <c r="Z12" s="170">
        <f>+IF(X12&lt;&gt;0,+(Y12/X12)*100,0)</f>
        <v>-94.8110957214155</v>
      </c>
      <c r="AA12" s="74">
        <f>SUM(AA6:AA11)</f>
        <v>185092102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430783973</v>
      </c>
      <c r="D17" s="155"/>
      <c r="E17" s="59">
        <v>490330111</v>
      </c>
      <c r="F17" s="60">
        <v>430783111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430783111</v>
      </c>
      <c r="Y17" s="60">
        <v>-430783111</v>
      </c>
      <c r="Z17" s="140">
        <v>-100</v>
      </c>
      <c r="AA17" s="62">
        <v>430783111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2128401604</v>
      </c>
      <c r="D19" s="155"/>
      <c r="E19" s="59">
        <v>915612428</v>
      </c>
      <c r="F19" s="60">
        <v>2128401428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>
        <v>430783972</v>
      </c>
      <c r="V19" s="60">
        <v>430783972</v>
      </c>
      <c r="W19" s="60">
        <v>430783972</v>
      </c>
      <c r="X19" s="60">
        <v>2128401428</v>
      </c>
      <c r="Y19" s="60">
        <v>-1697617456</v>
      </c>
      <c r="Z19" s="140">
        <v>-79.76</v>
      </c>
      <c r="AA19" s="62">
        <v>2128401428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11051</v>
      </c>
      <c r="D22" s="155"/>
      <c r="E22" s="59">
        <v>44680</v>
      </c>
      <c r="F22" s="60">
        <v>10680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10680</v>
      </c>
      <c r="Y22" s="60">
        <v>-10680</v>
      </c>
      <c r="Z22" s="140">
        <v>-100</v>
      </c>
      <c r="AA22" s="62">
        <v>10680</v>
      </c>
    </row>
    <row r="23" spans="1:27" ht="12.75">
      <c r="A23" s="249" t="s">
        <v>158</v>
      </c>
      <c r="B23" s="182"/>
      <c r="C23" s="155">
        <v>165344</v>
      </c>
      <c r="D23" s="155"/>
      <c r="E23" s="59"/>
      <c r="F23" s="60">
        <v>165344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165344</v>
      </c>
      <c r="Y23" s="159">
        <v>-165344</v>
      </c>
      <c r="Z23" s="141">
        <v>-100</v>
      </c>
      <c r="AA23" s="225">
        <v>165344</v>
      </c>
    </row>
    <row r="24" spans="1:27" ht="12.75">
      <c r="A24" s="250" t="s">
        <v>57</v>
      </c>
      <c r="B24" s="253"/>
      <c r="C24" s="168">
        <f aca="true" t="shared" si="1" ref="C24:Y24">SUM(C15:C23)</f>
        <v>2559361972</v>
      </c>
      <c r="D24" s="168">
        <f>SUM(D15:D23)</f>
        <v>0</v>
      </c>
      <c r="E24" s="76">
        <f t="shared" si="1"/>
        <v>1405987219</v>
      </c>
      <c r="F24" s="77">
        <f t="shared" si="1"/>
        <v>2559360563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430783972</v>
      </c>
      <c r="V24" s="77">
        <f t="shared" si="1"/>
        <v>430783972</v>
      </c>
      <c r="W24" s="77">
        <f t="shared" si="1"/>
        <v>430783972</v>
      </c>
      <c r="X24" s="77">
        <f t="shared" si="1"/>
        <v>2559360563</v>
      </c>
      <c r="Y24" s="77">
        <f t="shared" si="1"/>
        <v>-2128576591</v>
      </c>
      <c r="Z24" s="212">
        <f>+IF(X24&lt;&gt;0,+(Y24/X24)*100,0)</f>
        <v>-83.16829686962713</v>
      </c>
      <c r="AA24" s="79">
        <f>SUM(AA15:AA23)</f>
        <v>2559360563</v>
      </c>
    </row>
    <row r="25" spans="1:27" ht="12.75">
      <c r="A25" s="250" t="s">
        <v>159</v>
      </c>
      <c r="B25" s="251"/>
      <c r="C25" s="168">
        <f aca="true" t="shared" si="2" ref="C25:Y25">+C12+C24</f>
        <v>2747881207</v>
      </c>
      <c r="D25" s="168">
        <f>+D12+D24</f>
        <v>0</v>
      </c>
      <c r="E25" s="72">
        <f t="shared" si="2"/>
        <v>1559743321</v>
      </c>
      <c r="F25" s="73">
        <f t="shared" si="2"/>
        <v>2744452665</v>
      </c>
      <c r="G25" s="73">
        <f t="shared" si="2"/>
        <v>136703973</v>
      </c>
      <c r="H25" s="73">
        <f t="shared" si="2"/>
        <v>52194460</v>
      </c>
      <c r="I25" s="73">
        <f t="shared" si="2"/>
        <v>63022339</v>
      </c>
      <c r="J25" s="73">
        <f t="shared" si="2"/>
        <v>63022339</v>
      </c>
      <c r="K25" s="73">
        <f t="shared" si="2"/>
        <v>58972566</v>
      </c>
      <c r="L25" s="73">
        <f t="shared" si="2"/>
        <v>75278931</v>
      </c>
      <c r="M25" s="73">
        <f t="shared" si="2"/>
        <v>148013022</v>
      </c>
      <c r="N25" s="73">
        <f t="shared" si="2"/>
        <v>148013022</v>
      </c>
      <c r="O25" s="73">
        <f t="shared" si="2"/>
        <v>49722137</v>
      </c>
      <c r="P25" s="73">
        <f t="shared" si="2"/>
        <v>14796697</v>
      </c>
      <c r="Q25" s="73">
        <f t="shared" si="2"/>
        <v>30280400</v>
      </c>
      <c r="R25" s="73">
        <f t="shared" si="2"/>
        <v>30280400</v>
      </c>
      <c r="S25" s="73">
        <f t="shared" si="2"/>
        <v>62671490</v>
      </c>
      <c r="T25" s="73">
        <f t="shared" si="2"/>
        <v>53782014</v>
      </c>
      <c r="U25" s="73">
        <f t="shared" si="2"/>
        <v>440388224</v>
      </c>
      <c r="V25" s="73">
        <f t="shared" si="2"/>
        <v>440388224</v>
      </c>
      <c r="W25" s="73">
        <f t="shared" si="2"/>
        <v>440388224</v>
      </c>
      <c r="X25" s="73">
        <f t="shared" si="2"/>
        <v>2744452665</v>
      </c>
      <c r="Y25" s="73">
        <f t="shared" si="2"/>
        <v>-2304064441</v>
      </c>
      <c r="Z25" s="170">
        <f>+IF(X25&lt;&gt;0,+(Y25/X25)*100,0)</f>
        <v>-83.95351358701608</v>
      </c>
      <c r="AA25" s="74">
        <f>+AA12+AA24</f>
        <v>2744452665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4634933</v>
      </c>
      <c r="D31" s="155"/>
      <c r="E31" s="59">
        <v>4393359</v>
      </c>
      <c r="F31" s="60">
        <v>4634359</v>
      </c>
      <c r="G31" s="60">
        <v>-10828</v>
      </c>
      <c r="H31" s="60">
        <v>-56312</v>
      </c>
      <c r="I31" s="60">
        <v>-2416</v>
      </c>
      <c r="J31" s="60">
        <v>-2416</v>
      </c>
      <c r="K31" s="60">
        <v>-6007</v>
      </c>
      <c r="L31" s="60">
        <v>-6228</v>
      </c>
      <c r="M31" s="60">
        <v>-8338</v>
      </c>
      <c r="N31" s="60">
        <v>-8338</v>
      </c>
      <c r="O31" s="60">
        <v>-18295</v>
      </c>
      <c r="P31" s="60">
        <v>-6051</v>
      </c>
      <c r="Q31" s="60">
        <v>-9212</v>
      </c>
      <c r="R31" s="60">
        <v>-9212</v>
      </c>
      <c r="S31" s="60">
        <v>-4258</v>
      </c>
      <c r="T31" s="60">
        <v>-990</v>
      </c>
      <c r="U31" s="60">
        <v>4729037</v>
      </c>
      <c r="V31" s="60">
        <v>4729037</v>
      </c>
      <c r="W31" s="60">
        <v>4729037</v>
      </c>
      <c r="X31" s="60">
        <v>4634359</v>
      </c>
      <c r="Y31" s="60">
        <v>94678</v>
      </c>
      <c r="Z31" s="140">
        <v>2.04</v>
      </c>
      <c r="AA31" s="62">
        <v>4634359</v>
      </c>
    </row>
    <row r="32" spans="1:27" ht="12.75">
      <c r="A32" s="249" t="s">
        <v>164</v>
      </c>
      <c r="B32" s="182"/>
      <c r="C32" s="155">
        <v>440388484</v>
      </c>
      <c r="D32" s="155"/>
      <c r="E32" s="59">
        <v>205319312</v>
      </c>
      <c r="F32" s="60">
        <v>205470312</v>
      </c>
      <c r="G32" s="60">
        <v>29134733</v>
      </c>
      <c r="H32" s="60">
        <v>21831479</v>
      </c>
      <c r="I32" s="60">
        <v>22556908</v>
      </c>
      <c r="J32" s="60">
        <v>22556908</v>
      </c>
      <c r="K32" s="60">
        <v>17014373</v>
      </c>
      <c r="L32" s="60">
        <v>7192030</v>
      </c>
      <c r="M32" s="60">
        <v>7563677</v>
      </c>
      <c r="N32" s="60">
        <v>7563677</v>
      </c>
      <c r="O32" s="60">
        <v>21224015</v>
      </c>
      <c r="P32" s="60">
        <v>9948600</v>
      </c>
      <c r="Q32" s="60">
        <v>4161096</v>
      </c>
      <c r="R32" s="60">
        <v>4161096</v>
      </c>
      <c r="S32" s="60">
        <v>19844202</v>
      </c>
      <c r="T32" s="60">
        <v>12736504</v>
      </c>
      <c r="U32" s="60">
        <v>33935848</v>
      </c>
      <c r="V32" s="60">
        <v>33935848</v>
      </c>
      <c r="W32" s="60">
        <v>33935848</v>
      </c>
      <c r="X32" s="60">
        <v>205470312</v>
      </c>
      <c r="Y32" s="60">
        <v>-171534464</v>
      </c>
      <c r="Z32" s="140">
        <v>-83.48</v>
      </c>
      <c r="AA32" s="62">
        <v>205470312</v>
      </c>
    </row>
    <row r="33" spans="1:27" ht="12.75">
      <c r="A33" s="249" t="s">
        <v>165</v>
      </c>
      <c r="B33" s="182"/>
      <c r="C33" s="155">
        <v>46588876</v>
      </c>
      <c r="D33" s="155"/>
      <c r="E33" s="59">
        <v>16189956</v>
      </c>
      <c r="F33" s="60">
        <v>16658956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16658956</v>
      </c>
      <c r="Y33" s="60">
        <v>-16658956</v>
      </c>
      <c r="Z33" s="140">
        <v>-100</v>
      </c>
      <c r="AA33" s="62">
        <v>16658956</v>
      </c>
    </row>
    <row r="34" spans="1:27" ht="12.75">
      <c r="A34" s="250" t="s">
        <v>58</v>
      </c>
      <c r="B34" s="251"/>
      <c r="C34" s="168">
        <f aca="true" t="shared" si="3" ref="C34:Y34">SUM(C29:C33)</f>
        <v>491612293</v>
      </c>
      <c r="D34" s="168">
        <f>SUM(D29:D33)</f>
        <v>0</v>
      </c>
      <c r="E34" s="72">
        <f t="shared" si="3"/>
        <v>225902627</v>
      </c>
      <c r="F34" s="73">
        <f t="shared" si="3"/>
        <v>226763627</v>
      </c>
      <c r="G34" s="73">
        <f t="shared" si="3"/>
        <v>29123905</v>
      </c>
      <c r="H34" s="73">
        <f t="shared" si="3"/>
        <v>21775167</v>
      </c>
      <c r="I34" s="73">
        <f t="shared" si="3"/>
        <v>22554492</v>
      </c>
      <c r="J34" s="73">
        <f t="shared" si="3"/>
        <v>22554492</v>
      </c>
      <c r="K34" s="73">
        <f t="shared" si="3"/>
        <v>17008366</v>
      </c>
      <c r="L34" s="73">
        <f t="shared" si="3"/>
        <v>7185802</v>
      </c>
      <c r="M34" s="73">
        <f t="shared" si="3"/>
        <v>7555339</v>
      </c>
      <c r="N34" s="73">
        <f t="shared" si="3"/>
        <v>7555339</v>
      </c>
      <c r="O34" s="73">
        <f t="shared" si="3"/>
        <v>21205720</v>
      </c>
      <c r="P34" s="73">
        <f t="shared" si="3"/>
        <v>9942549</v>
      </c>
      <c r="Q34" s="73">
        <f t="shared" si="3"/>
        <v>4151884</v>
      </c>
      <c r="R34" s="73">
        <f t="shared" si="3"/>
        <v>4151884</v>
      </c>
      <c r="S34" s="73">
        <f t="shared" si="3"/>
        <v>19839944</v>
      </c>
      <c r="T34" s="73">
        <f t="shared" si="3"/>
        <v>12735514</v>
      </c>
      <c r="U34" s="73">
        <f t="shared" si="3"/>
        <v>38664885</v>
      </c>
      <c r="V34" s="73">
        <f t="shared" si="3"/>
        <v>38664885</v>
      </c>
      <c r="W34" s="73">
        <f t="shared" si="3"/>
        <v>38664885</v>
      </c>
      <c r="X34" s="73">
        <f t="shared" si="3"/>
        <v>226763627</v>
      </c>
      <c r="Y34" s="73">
        <f t="shared" si="3"/>
        <v>-188098742</v>
      </c>
      <c r="Z34" s="170">
        <f>+IF(X34&lt;&gt;0,+(Y34/X34)*100,0)</f>
        <v>-82.94925623146784</v>
      </c>
      <c r="AA34" s="74">
        <f>SUM(AA29:AA33)</f>
        <v>226763627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195000000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>
        <v>25855745</v>
      </c>
      <c r="F38" s="60">
        <v>29928745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29928745</v>
      </c>
      <c r="Y38" s="60">
        <v>-29928745</v>
      </c>
      <c r="Z38" s="140">
        <v>-100</v>
      </c>
      <c r="AA38" s="62">
        <v>29928745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220855745</v>
      </c>
      <c r="F39" s="77">
        <f t="shared" si="4"/>
        <v>29928745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29928745</v>
      </c>
      <c r="Y39" s="77">
        <f t="shared" si="4"/>
        <v>-29928745</v>
      </c>
      <c r="Z39" s="212">
        <f>+IF(X39&lt;&gt;0,+(Y39/X39)*100,0)</f>
        <v>-100</v>
      </c>
      <c r="AA39" s="79">
        <f>SUM(AA37:AA38)</f>
        <v>29928745</v>
      </c>
    </row>
    <row r="40" spans="1:27" ht="12.75">
      <c r="A40" s="250" t="s">
        <v>167</v>
      </c>
      <c r="B40" s="251"/>
      <c r="C40" s="168">
        <f aca="true" t="shared" si="5" ref="C40:Y40">+C34+C39</f>
        <v>491612293</v>
      </c>
      <c r="D40" s="168">
        <f>+D34+D39</f>
        <v>0</v>
      </c>
      <c r="E40" s="72">
        <f t="shared" si="5"/>
        <v>446758372</v>
      </c>
      <c r="F40" s="73">
        <f t="shared" si="5"/>
        <v>256692372</v>
      </c>
      <c r="G40" s="73">
        <f t="shared" si="5"/>
        <v>29123905</v>
      </c>
      <c r="H40" s="73">
        <f t="shared" si="5"/>
        <v>21775167</v>
      </c>
      <c r="I40" s="73">
        <f t="shared" si="5"/>
        <v>22554492</v>
      </c>
      <c r="J40" s="73">
        <f t="shared" si="5"/>
        <v>22554492</v>
      </c>
      <c r="K40" s="73">
        <f t="shared" si="5"/>
        <v>17008366</v>
      </c>
      <c r="L40" s="73">
        <f t="shared" si="5"/>
        <v>7185802</v>
      </c>
      <c r="M40" s="73">
        <f t="shared" si="5"/>
        <v>7555339</v>
      </c>
      <c r="N40" s="73">
        <f t="shared" si="5"/>
        <v>7555339</v>
      </c>
      <c r="O40" s="73">
        <f t="shared" si="5"/>
        <v>21205720</v>
      </c>
      <c r="P40" s="73">
        <f t="shared" si="5"/>
        <v>9942549</v>
      </c>
      <c r="Q40" s="73">
        <f t="shared" si="5"/>
        <v>4151884</v>
      </c>
      <c r="R40" s="73">
        <f t="shared" si="5"/>
        <v>4151884</v>
      </c>
      <c r="S40" s="73">
        <f t="shared" si="5"/>
        <v>19839944</v>
      </c>
      <c r="T40" s="73">
        <f t="shared" si="5"/>
        <v>12735514</v>
      </c>
      <c r="U40" s="73">
        <f t="shared" si="5"/>
        <v>38664885</v>
      </c>
      <c r="V40" s="73">
        <f t="shared" si="5"/>
        <v>38664885</v>
      </c>
      <c r="W40" s="73">
        <f t="shared" si="5"/>
        <v>38664885</v>
      </c>
      <c r="X40" s="73">
        <f t="shared" si="5"/>
        <v>256692372</v>
      </c>
      <c r="Y40" s="73">
        <f t="shared" si="5"/>
        <v>-218027487</v>
      </c>
      <c r="Z40" s="170">
        <f>+IF(X40&lt;&gt;0,+(Y40/X40)*100,0)</f>
        <v>-84.93726763333662</v>
      </c>
      <c r="AA40" s="74">
        <f>+AA34+AA39</f>
        <v>256692372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2256268914</v>
      </c>
      <c r="D42" s="257">
        <f>+D25-D40</f>
        <v>0</v>
      </c>
      <c r="E42" s="258">
        <f t="shared" si="6"/>
        <v>1112984949</v>
      </c>
      <c r="F42" s="259">
        <f t="shared" si="6"/>
        <v>2487760293</v>
      </c>
      <c r="G42" s="259">
        <f t="shared" si="6"/>
        <v>107580068</v>
      </c>
      <c r="H42" s="259">
        <f t="shared" si="6"/>
        <v>30419293</v>
      </c>
      <c r="I42" s="259">
        <f t="shared" si="6"/>
        <v>40467847</v>
      </c>
      <c r="J42" s="259">
        <f t="shared" si="6"/>
        <v>40467847</v>
      </c>
      <c r="K42" s="259">
        <f t="shared" si="6"/>
        <v>41964200</v>
      </c>
      <c r="L42" s="259">
        <f t="shared" si="6"/>
        <v>68093129</v>
      </c>
      <c r="M42" s="259">
        <f t="shared" si="6"/>
        <v>140457683</v>
      </c>
      <c r="N42" s="259">
        <f t="shared" si="6"/>
        <v>140457683</v>
      </c>
      <c r="O42" s="259">
        <f t="shared" si="6"/>
        <v>28516417</v>
      </c>
      <c r="P42" s="259">
        <f t="shared" si="6"/>
        <v>4854148</v>
      </c>
      <c r="Q42" s="259">
        <f t="shared" si="6"/>
        <v>26128516</v>
      </c>
      <c r="R42" s="259">
        <f t="shared" si="6"/>
        <v>26128516</v>
      </c>
      <c r="S42" s="259">
        <f t="shared" si="6"/>
        <v>42831546</v>
      </c>
      <c r="T42" s="259">
        <f t="shared" si="6"/>
        <v>41046500</v>
      </c>
      <c r="U42" s="259">
        <f t="shared" si="6"/>
        <v>401723339</v>
      </c>
      <c r="V42" s="259">
        <f t="shared" si="6"/>
        <v>401723339</v>
      </c>
      <c r="W42" s="259">
        <f t="shared" si="6"/>
        <v>401723339</v>
      </c>
      <c r="X42" s="259">
        <f t="shared" si="6"/>
        <v>2487760293</v>
      </c>
      <c r="Y42" s="259">
        <f t="shared" si="6"/>
        <v>-2086036954</v>
      </c>
      <c r="Z42" s="260">
        <f>+IF(X42&lt;&gt;0,+(Y42/X42)*100,0)</f>
        <v>-83.85200776255014</v>
      </c>
      <c r="AA42" s="261">
        <f>+AA25-AA40</f>
        <v>2487760293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4586125581</v>
      </c>
      <c r="D45" s="155"/>
      <c r="E45" s="59">
        <v>1112984949</v>
      </c>
      <c r="F45" s="60">
        <v>2487760293</v>
      </c>
      <c r="G45" s="60">
        <v>107580068</v>
      </c>
      <c r="H45" s="60">
        <v>30419293</v>
      </c>
      <c r="I45" s="60">
        <v>40467847</v>
      </c>
      <c r="J45" s="60">
        <v>40467847</v>
      </c>
      <c r="K45" s="60">
        <v>41964200</v>
      </c>
      <c r="L45" s="60">
        <v>68093129</v>
      </c>
      <c r="M45" s="60">
        <v>140457683</v>
      </c>
      <c r="N45" s="60">
        <v>140457683</v>
      </c>
      <c r="O45" s="60">
        <v>28516417</v>
      </c>
      <c r="P45" s="60"/>
      <c r="Q45" s="60"/>
      <c r="R45" s="60"/>
      <c r="S45" s="60"/>
      <c r="T45" s="60"/>
      <c r="U45" s="60"/>
      <c r="V45" s="60"/>
      <c r="W45" s="60"/>
      <c r="X45" s="60">
        <v>2487760293</v>
      </c>
      <c r="Y45" s="60">
        <v>-2487760293</v>
      </c>
      <c r="Z45" s="139">
        <v>-100</v>
      </c>
      <c r="AA45" s="62">
        <v>2487760293</v>
      </c>
    </row>
    <row r="46" spans="1:27" ht="12.75">
      <c r="A46" s="249" t="s">
        <v>171</v>
      </c>
      <c r="B46" s="182"/>
      <c r="C46" s="155">
        <v>-2329856667</v>
      </c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>
        <v>4854148</v>
      </c>
      <c r="Q46" s="60">
        <v>26128516</v>
      </c>
      <c r="R46" s="60">
        <v>26128516</v>
      </c>
      <c r="S46" s="60">
        <v>42831546</v>
      </c>
      <c r="T46" s="60">
        <v>41046500</v>
      </c>
      <c r="U46" s="60">
        <v>401723339</v>
      </c>
      <c r="V46" s="60">
        <v>401723339</v>
      </c>
      <c r="W46" s="60">
        <v>401723339</v>
      </c>
      <c r="X46" s="60"/>
      <c r="Y46" s="60">
        <v>401723339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2256268914</v>
      </c>
      <c r="D48" s="217">
        <f>SUM(D45:D47)</f>
        <v>0</v>
      </c>
      <c r="E48" s="264">
        <f t="shared" si="7"/>
        <v>1112984949</v>
      </c>
      <c r="F48" s="219">
        <f t="shared" si="7"/>
        <v>2487760293</v>
      </c>
      <c r="G48" s="219">
        <f t="shared" si="7"/>
        <v>107580068</v>
      </c>
      <c r="H48" s="219">
        <f t="shared" si="7"/>
        <v>30419293</v>
      </c>
      <c r="I48" s="219">
        <f t="shared" si="7"/>
        <v>40467847</v>
      </c>
      <c r="J48" s="219">
        <f t="shared" si="7"/>
        <v>40467847</v>
      </c>
      <c r="K48" s="219">
        <f t="shared" si="7"/>
        <v>41964200</v>
      </c>
      <c r="L48" s="219">
        <f t="shared" si="7"/>
        <v>68093129</v>
      </c>
      <c r="M48" s="219">
        <f t="shared" si="7"/>
        <v>140457683</v>
      </c>
      <c r="N48" s="219">
        <f t="shared" si="7"/>
        <v>140457683</v>
      </c>
      <c r="O48" s="219">
        <f t="shared" si="7"/>
        <v>28516417</v>
      </c>
      <c r="P48" s="219">
        <f t="shared" si="7"/>
        <v>4854148</v>
      </c>
      <c r="Q48" s="219">
        <f t="shared" si="7"/>
        <v>26128516</v>
      </c>
      <c r="R48" s="219">
        <f t="shared" si="7"/>
        <v>26128516</v>
      </c>
      <c r="S48" s="219">
        <f t="shared" si="7"/>
        <v>42831546</v>
      </c>
      <c r="T48" s="219">
        <f t="shared" si="7"/>
        <v>41046500</v>
      </c>
      <c r="U48" s="219">
        <f t="shared" si="7"/>
        <v>401723339</v>
      </c>
      <c r="V48" s="219">
        <f t="shared" si="7"/>
        <v>401723339</v>
      </c>
      <c r="W48" s="219">
        <f t="shared" si="7"/>
        <v>401723339</v>
      </c>
      <c r="X48" s="219">
        <f t="shared" si="7"/>
        <v>2487760293</v>
      </c>
      <c r="Y48" s="219">
        <f t="shared" si="7"/>
        <v>-2086036954</v>
      </c>
      <c r="Z48" s="265">
        <f>+IF(X48&lt;&gt;0,+(Y48/X48)*100,0)</f>
        <v>-83.85200776255014</v>
      </c>
      <c r="AA48" s="232">
        <f>SUM(AA45:AA47)</f>
        <v>2487760293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93275088</v>
      </c>
      <c r="D6" s="155"/>
      <c r="E6" s="59">
        <v>38072232</v>
      </c>
      <c r="F6" s="60">
        <v>58611000</v>
      </c>
      <c r="G6" s="60">
        <v>2238151</v>
      </c>
      <c r="H6" s="60">
        <v>3726949</v>
      </c>
      <c r="I6" s="60">
        <v>3423327</v>
      </c>
      <c r="J6" s="60">
        <v>9388427</v>
      </c>
      <c r="K6" s="60">
        <v>7019279</v>
      </c>
      <c r="L6" s="60">
        <v>6608851</v>
      </c>
      <c r="M6" s="60">
        <v>6289040</v>
      </c>
      <c r="N6" s="60">
        <v>19917170</v>
      </c>
      <c r="O6" s="60">
        <v>3745061</v>
      </c>
      <c r="P6" s="60">
        <v>4730915</v>
      </c>
      <c r="Q6" s="60">
        <v>3356210</v>
      </c>
      <c r="R6" s="60">
        <v>11832186</v>
      </c>
      <c r="S6" s="60">
        <v>13002556</v>
      </c>
      <c r="T6" s="60">
        <v>5030797</v>
      </c>
      <c r="U6" s="60">
        <v>10097672</v>
      </c>
      <c r="V6" s="60">
        <v>28131025</v>
      </c>
      <c r="W6" s="60">
        <v>69268808</v>
      </c>
      <c r="X6" s="60">
        <v>58611000</v>
      </c>
      <c r="Y6" s="60">
        <v>10657808</v>
      </c>
      <c r="Z6" s="140">
        <v>18.18</v>
      </c>
      <c r="AA6" s="62">
        <v>58611000</v>
      </c>
    </row>
    <row r="7" spans="1:27" ht="12.75">
      <c r="A7" s="249" t="s">
        <v>32</v>
      </c>
      <c r="B7" s="182"/>
      <c r="C7" s="155">
        <v>159870708</v>
      </c>
      <c r="D7" s="155"/>
      <c r="E7" s="59">
        <v>279168647</v>
      </c>
      <c r="F7" s="60">
        <v>279169311</v>
      </c>
      <c r="G7" s="60">
        <v>13448475</v>
      </c>
      <c r="H7" s="60">
        <v>10478752</v>
      </c>
      <c r="I7" s="60">
        <v>16685591</v>
      </c>
      <c r="J7" s="60">
        <v>40612818</v>
      </c>
      <c r="K7" s="60">
        <v>16869224</v>
      </c>
      <c r="L7" s="60">
        <v>15502468</v>
      </c>
      <c r="M7" s="60">
        <v>16901363</v>
      </c>
      <c r="N7" s="60">
        <v>49273055</v>
      </c>
      <c r="O7" s="60">
        <v>15276773</v>
      </c>
      <c r="P7" s="60">
        <v>13231729</v>
      </c>
      <c r="Q7" s="60">
        <v>8732975</v>
      </c>
      <c r="R7" s="60">
        <v>37241477</v>
      </c>
      <c r="S7" s="60">
        <v>10712616</v>
      </c>
      <c r="T7" s="60">
        <v>10615663</v>
      </c>
      <c r="U7" s="60">
        <v>22205778</v>
      </c>
      <c r="V7" s="60">
        <v>43534057</v>
      </c>
      <c r="W7" s="60">
        <v>170661407</v>
      </c>
      <c r="X7" s="60">
        <v>279169311</v>
      </c>
      <c r="Y7" s="60">
        <v>-108507904</v>
      </c>
      <c r="Z7" s="140">
        <v>-38.87</v>
      </c>
      <c r="AA7" s="62">
        <v>279169311</v>
      </c>
    </row>
    <row r="8" spans="1:27" ht="12.75">
      <c r="A8" s="249" t="s">
        <v>178</v>
      </c>
      <c r="B8" s="182"/>
      <c r="C8" s="155">
        <v>59434741</v>
      </c>
      <c r="D8" s="155"/>
      <c r="E8" s="59">
        <v>115144688</v>
      </c>
      <c r="F8" s="60">
        <v>115144688</v>
      </c>
      <c r="G8" s="60">
        <v>2695467</v>
      </c>
      <c r="H8" s="60">
        <v>2022526</v>
      </c>
      <c r="I8" s="60">
        <v>2327562</v>
      </c>
      <c r="J8" s="60">
        <v>7045555</v>
      </c>
      <c r="K8" s="60">
        <v>2698367</v>
      </c>
      <c r="L8" s="60">
        <v>654612</v>
      </c>
      <c r="M8" s="60">
        <v>2423620</v>
      </c>
      <c r="N8" s="60">
        <v>5776599</v>
      </c>
      <c r="O8" s="60">
        <v>2290405</v>
      </c>
      <c r="P8" s="60">
        <v>2307674</v>
      </c>
      <c r="Q8" s="60">
        <v>2131653</v>
      </c>
      <c r="R8" s="60">
        <v>6729732</v>
      </c>
      <c r="S8" s="60">
        <v>468786</v>
      </c>
      <c r="T8" s="60">
        <v>197653</v>
      </c>
      <c r="U8" s="60">
        <v>232222</v>
      </c>
      <c r="V8" s="60">
        <v>898661</v>
      </c>
      <c r="W8" s="60">
        <v>20450547</v>
      </c>
      <c r="X8" s="60">
        <v>115144688</v>
      </c>
      <c r="Y8" s="60">
        <v>-94694141</v>
      </c>
      <c r="Z8" s="140">
        <v>-82.24</v>
      </c>
      <c r="AA8" s="62">
        <v>115144688</v>
      </c>
    </row>
    <row r="9" spans="1:27" ht="12.75">
      <c r="A9" s="249" t="s">
        <v>179</v>
      </c>
      <c r="B9" s="182"/>
      <c r="C9" s="155">
        <v>94701755</v>
      </c>
      <c r="D9" s="155"/>
      <c r="E9" s="59">
        <v>108716001</v>
      </c>
      <c r="F9" s="60">
        <v>106311000</v>
      </c>
      <c r="G9" s="60">
        <v>46260000</v>
      </c>
      <c r="H9" s="60">
        <v>536000</v>
      </c>
      <c r="I9" s="60"/>
      <c r="J9" s="60">
        <v>46796000</v>
      </c>
      <c r="K9" s="60"/>
      <c r="L9" s="60">
        <v>32920000</v>
      </c>
      <c r="M9" s="60"/>
      <c r="N9" s="60">
        <v>32920000</v>
      </c>
      <c r="O9" s="60"/>
      <c r="P9" s="60">
        <v>402000</v>
      </c>
      <c r="Q9" s="60">
        <v>26193000</v>
      </c>
      <c r="R9" s="60">
        <v>26595000</v>
      </c>
      <c r="S9" s="60"/>
      <c r="T9" s="60"/>
      <c r="U9" s="60"/>
      <c r="V9" s="60"/>
      <c r="W9" s="60">
        <v>106311000</v>
      </c>
      <c r="X9" s="60">
        <v>106311000</v>
      </c>
      <c r="Y9" s="60"/>
      <c r="Z9" s="140"/>
      <c r="AA9" s="62">
        <v>106311000</v>
      </c>
    </row>
    <row r="10" spans="1:27" ht="12.75">
      <c r="A10" s="249" t="s">
        <v>180</v>
      </c>
      <c r="B10" s="182"/>
      <c r="C10" s="155">
        <v>57004000</v>
      </c>
      <c r="D10" s="155"/>
      <c r="E10" s="59">
        <v>46647000</v>
      </c>
      <c r="F10" s="60">
        <v>46647000</v>
      </c>
      <c r="G10" s="60">
        <v>17726000</v>
      </c>
      <c r="H10" s="60"/>
      <c r="I10" s="60"/>
      <c r="J10" s="60">
        <v>17726000</v>
      </c>
      <c r="K10" s="60"/>
      <c r="L10" s="60"/>
      <c r="M10" s="60">
        <v>16326000</v>
      </c>
      <c r="N10" s="60">
        <v>16326000</v>
      </c>
      <c r="O10" s="60"/>
      <c r="P10" s="60"/>
      <c r="Q10" s="60">
        <v>30595000</v>
      </c>
      <c r="R10" s="60">
        <v>30595000</v>
      </c>
      <c r="S10" s="60"/>
      <c r="T10" s="60"/>
      <c r="U10" s="60"/>
      <c r="V10" s="60"/>
      <c r="W10" s="60">
        <v>64647000</v>
      </c>
      <c r="X10" s="60">
        <v>46647000</v>
      </c>
      <c r="Y10" s="60">
        <v>18000000</v>
      </c>
      <c r="Z10" s="140">
        <v>38.59</v>
      </c>
      <c r="AA10" s="62">
        <v>46647000</v>
      </c>
    </row>
    <row r="11" spans="1:27" ht="12.75">
      <c r="A11" s="249" t="s">
        <v>181</v>
      </c>
      <c r="B11" s="182"/>
      <c r="C11" s="155">
        <v>683682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-396130766</v>
      </c>
      <c r="D14" s="155"/>
      <c r="E14" s="59">
        <v>-455964000</v>
      </c>
      <c r="F14" s="60">
        <v>-455524006</v>
      </c>
      <c r="G14" s="60">
        <v>-41781627</v>
      </c>
      <c r="H14" s="60">
        <v>-41976255</v>
      </c>
      <c r="I14" s="60">
        <v>-26330705</v>
      </c>
      <c r="J14" s="60">
        <v>-110088587</v>
      </c>
      <c r="K14" s="60">
        <v>-51049776</v>
      </c>
      <c r="L14" s="60">
        <v>-29977512</v>
      </c>
      <c r="M14" s="60">
        <v>-37085874</v>
      </c>
      <c r="N14" s="60">
        <v>-118113162</v>
      </c>
      <c r="O14" s="60">
        <v>-20104767</v>
      </c>
      <c r="P14" s="60">
        <v>-25028535</v>
      </c>
      <c r="Q14" s="60">
        <v>-31576210</v>
      </c>
      <c r="R14" s="60">
        <v>-76709512</v>
      </c>
      <c r="S14" s="60">
        <v>-26185204</v>
      </c>
      <c r="T14" s="60">
        <v>-26831333</v>
      </c>
      <c r="U14" s="60">
        <v>-21142682</v>
      </c>
      <c r="V14" s="60">
        <v>-74159219</v>
      </c>
      <c r="W14" s="60">
        <v>-379070480</v>
      </c>
      <c r="X14" s="60">
        <v>-455524006</v>
      </c>
      <c r="Y14" s="60">
        <v>76453526</v>
      </c>
      <c r="Z14" s="140">
        <v>-16.78</v>
      </c>
      <c r="AA14" s="62">
        <v>-455524006</v>
      </c>
    </row>
    <row r="15" spans="1:27" ht="12.75">
      <c r="A15" s="249" t="s">
        <v>40</v>
      </c>
      <c r="B15" s="182"/>
      <c r="C15" s="155">
        <v>-14631330</v>
      </c>
      <c r="D15" s="155"/>
      <c r="E15" s="59">
        <v>-22120212</v>
      </c>
      <c r="F15" s="60">
        <v>-31477994</v>
      </c>
      <c r="G15" s="60">
        <v>-1131948</v>
      </c>
      <c r="H15" s="60">
        <v>-1370495</v>
      </c>
      <c r="I15" s="60">
        <v>-22262</v>
      </c>
      <c r="J15" s="60">
        <v>-2524705</v>
      </c>
      <c r="K15" s="60">
        <v>-5483632</v>
      </c>
      <c r="L15" s="60">
        <v>-5796487</v>
      </c>
      <c r="M15" s="60">
        <v>-1934174</v>
      </c>
      <c r="N15" s="60">
        <v>-13214293</v>
      </c>
      <c r="O15" s="60">
        <v>-20730</v>
      </c>
      <c r="P15" s="60">
        <v>-7030</v>
      </c>
      <c r="Q15" s="60">
        <v>-1370088</v>
      </c>
      <c r="R15" s="60">
        <v>-1397848</v>
      </c>
      <c r="S15" s="60">
        <v>-209213</v>
      </c>
      <c r="T15" s="60">
        <v>-53506</v>
      </c>
      <c r="U15" s="60">
        <v>-308997</v>
      </c>
      <c r="V15" s="60">
        <v>-571716</v>
      </c>
      <c r="W15" s="60">
        <v>-17708562</v>
      </c>
      <c r="X15" s="60">
        <v>-31477994</v>
      </c>
      <c r="Y15" s="60">
        <v>13769432</v>
      </c>
      <c r="Z15" s="140">
        <v>-43.74</v>
      </c>
      <c r="AA15" s="62">
        <v>-31477994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54207878</v>
      </c>
      <c r="D17" s="168">
        <f t="shared" si="0"/>
        <v>0</v>
      </c>
      <c r="E17" s="72">
        <f t="shared" si="0"/>
        <v>109664356</v>
      </c>
      <c r="F17" s="73">
        <f t="shared" si="0"/>
        <v>118880999</v>
      </c>
      <c r="G17" s="73">
        <f t="shared" si="0"/>
        <v>39454518</v>
      </c>
      <c r="H17" s="73">
        <f t="shared" si="0"/>
        <v>-26582523</v>
      </c>
      <c r="I17" s="73">
        <f t="shared" si="0"/>
        <v>-3916487</v>
      </c>
      <c r="J17" s="73">
        <f t="shared" si="0"/>
        <v>8955508</v>
      </c>
      <c r="K17" s="73">
        <f t="shared" si="0"/>
        <v>-29946538</v>
      </c>
      <c r="L17" s="73">
        <f t="shared" si="0"/>
        <v>19911932</v>
      </c>
      <c r="M17" s="73">
        <f t="shared" si="0"/>
        <v>2919975</v>
      </c>
      <c r="N17" s="73">
        <f t="shared" si="0"/>
        <v>-7114631</v>
      </c>
      <c r="O17" s="73">
        <f t="shared" si="0"/>
        <v>1186742</v>
      </c>
      <c r="P17" s="73">
        <f t="shared" si="0"/>
        <v>-4363247</v>
      </c>
      <c r="Q17" s="73">
        <f t="shared" si="0"/>
        <v>38062540</v>
      </c>
      <c r="R17" s="73">
        <f t="shared" si="0"/>
        <v>34886035</v>
      </c>
      <c r="S17" s="73">
        <f t="shared" si="0"/>
        <v>-2210459</v>
      </c>
      <c r="T17" s="73">
        <f t="shared" si="0"/>
        <v>-11040726</v>
      </c>
      <c r="U17" s="73">
        <f t="shared" si="0"/>
        <v>11083993</v>
      </c>
      <c r="V17" s="73">
        <f t="shared" si="0"/>
        <v>-2167192</v>
      </c>
      <c r="W17" s="73">
        <f t="shared" si="0"/>
        <v>34559720</v>
      </c>
      <c r="X17" s="73">
        <f t="shared" si="0"/>
        <v>118880999</v>
      </c>
      <c r="Y17" s="73">
        <f t="shared" si="0"/>
        <v>-84321279</v>
      </c>
      <c r="Z17" s="170">
        <f>+IF(X17&lt;&gt;0,+(Y17/X17)*100,0)</f>
        <v>-70.92914739049257</v>
      </c>
      <c r="AA17" s="74">
        <f>SUM(AA6:AA16)</f>
        <v>118880999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1596051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-51692323</v>
      </c>
      <c r="D26" s="155"/>
      <c r="E26" s="59">
        <v>-44278000</v>
      </c>
      <c r="F26" s="60">
        <v>-57126000</v>
      </c>
      <c r="G26" s="60">
        <v>-3446863</v>
      </c>
      <c r="H26" s="60">
        <v>-6296084</v>
      </c>
      <c r="I26" s="60"/>
      <c r="J26" s="60">
        <v>-9742947</v>
      </c>
      <c r="K26" s="60">
        <v>-1494632</v>
      </c>
      <c r="L26" s="60">
        <v>-13176542</v>
      </c>
      <c r="M26" s="60">
        <v>-8663121</v>
      </c>
      <c r="N26" s="60">
        <v>-23334295</v>
      </c>
      <c r="O26" s="60"/>
      <c r="P26" s="60">
        <v>-5416620</v>
      </c>
      <c r="Q26" s="60">
        <v>-633137</v>
      </c>
      <c r="R26" s="60">
        <v>-6049757</v>
      </c>
      <c r="S26" s="60">
        <v>-15028885</v>
      </c>
      <c r="T26" s="60">
        <v>-915930</v>
      </c>
      <c r="U26" s="60">
        <v>-16047920</v>
      </c>
      <c r="V26" s="60">
        <v>-31992735</v>
      </c>
      <c r="W26" s="60">
        <v>-71119734</v>
      </c>
      <c r="X26" s="60">
        <v>-57126000</v>
      </c>
      <c r="Y26" s="60">
        <v>-13993734</v>
      </c>
      <c r="Z26" s="140">
        <v>24.5</v>
      </c>
      <c r="AA26" s="62">
        <v>-57126000</v>
      </c>
    </row>
    <row r="27" spans="1:27" ht="12.75">
      <c r="A27" s="250" t="s">
        <v>192</v>
      </c>
      <c r="B27" s="251"/>
      <c r="C27" s="168">
        <f aca="true" t="shared" si="1" ref="C27:Y27">SUM(C21:C26)</f>
        <v>-50096272</v>
      </c>
      <c r="D27" s="168">
        <f>SUM(D21:D26)</f>
        <v>0</v>
      </c>
      <c r="E27" s="72">
        <f t="shared" si="1"/>
        <v>-44278000</v>
      </c>
      <c r="F27" s="73">
        <f t="shared" si="1"/>
        <v>-57126000</v>
      </c>
      <c r="G27" s="73">
        <f t="shared" si="1"/>
        <v>-3446863</v>
      </c>
      <c r="H27" s="73">
        <f t="shared" si="1"/>
        <v>-6296084</v>
      </c>
      <c r="I27" s="73">
        <f t="shared" si="1"/>
        <v>0</v>
      </c>
      <c r="J27" s="73">
        <f t="shared" si="1"/>
        <v>-9742947</v>
      </c>
      <c r="K27" s="73">
        <f t="shared" si="1"/>
        <v>-1494632</v>
      </c>
      <c r="L27" s="73">
        <f t="shared" si="1"/>
        <v>-13176542</v>
      </c>
      <c r="M27" s="73">
        <f t="shared" si="1"/>
        <v>-8663121</v>
      </c>
      <c r="N27" s="73">
        <f t="shared" si="1"/>
        <v>-23334295</v>
      </c>
      <c r="O27" s="73">
        <f t="shared" si="1"/>
        <v>0</v>
      </c>
      <c r="P27" s="73">
        <f t="shared" si="1"/>
        <v>-5416620</v>
      </c>
      <c r="Q27" s="73">
        <f t="shared" si="1"/>
        <v>-633137</v>
      </c>
      <c r="R27" s="73">
        <f t="shared" si="1"/>
        <v>-6049757</v>
      </c>
      <c r="S27" s="73">
        <f t="shared" si="1"/>
        <v>-15028885</v>
      </c>
      <c r="T27" s="73">
        <f t="shared" si="1"/>
        <v>-915930</v>
      </c>
      <c r="U27" s="73">
        <f t="shared" si="1"/>
        <v>-16047920</v>
      </c>
      <c r="V27" s="73">
        <f t="shared" si="1"/>
        <v>-31992735</v>
      </c>
      <c r="W27" s="73">
        <f t="shared" si="1"/>
        <v>-71119734</v>
      </c>
      <c r="X27" s="73">
        <f t="shared" si="1"/>
        <v>-57126000</v>
      </c>
      <c r="Y27" s="73">
        <f t="shared" si="1"/>
        <v>-13993734</v>
      </c>
      <c r="Z27" s="170">
        <f>+IF(X27&lt;&gt;0,+(Y27/X27)*100,0)</f>
        <v>24.496260896964607</v>
      </c>
      <c r="AA27" s="74">
        <f>SUM(AA21:AA26)</f>
        <v>-57126000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4111606</v>
      </c>
      <c r="D38" s="153">
        <f>+D17+D27+D36</f>
        <v>0</v>
      </c>
      <c r="E38" s="99">
        <f t="shared" si="3"/>
        <v>65386356</v>
      </c>
      <c r="F38" s="100">
        <f t="shared" si="3"/>
        <v>61754999</v>
      </c>
      <c r="G38" s="100">
        <f t="shared" si="3"/>
        <v>36007655</v>
      </c>
      <c r="H38" s="100">
        <f t="shared" si="3"/>
        <v>-32878607</v>
      </c>
      <c r="I38" s="100">
        <f t="shared" si="3"/>
        <v>-3916487</v>
      </c>
      <c r="J38" s="100">
        <f t="shared" si="3"/>
        <v>-787439</v>
      </c>
      <c r="K38" s="100">
        <f t="shared" si="3"/>
        <v>-31441170</v>
      </c>
      <c r="L38" s="100">
        <f t="shared" si="3"/>
        <v>6735390</v>
      </c>
      <c r="M38" s="100">
        <f t="shared" si="3"/>
        <v>-5743146</v>
      </c>
      <c r="N38" s="100">
        <f t="shared" si="3"/>
        <v>-30448926</v>
      </c>
      <c r="O38" s="100">
        <f t="shared" si="3"/>
        <v>1186742</v>
      </c>
      <c r="P38" s="100">
        <f t="shared" si="3"/>
        <v>-9779867</v>
      </c>
      <c r="Q38" s="100">
        <f t="shared" si="3"/>
        <v>37429403</v>
      </c>
      <c r="R38" s="100">
        <f t="shared" si="3"/>
        <v>28836278</v>
      </c>
      <c r="S38" s="100">
        <f t="shared" si="3"/>
        <v>-17239344</v>
      </c>
      <c r="T38" s="100">
        <f t="shared" si="3"/>
        <v>-11956656</v>
      </c>
      <c r="U38" s="100">
        <f t="shared" si="3"/>
        <v>-4963927</v>
      </c>
      <c r="V38" s="100">
        <f t="shared" si="3"/>
        <v>-34159927</v>
      </c>
      <c r="W38" s="100">
        <f t="shared" si="3"/>
        <v>-36560014</v>
      </c>
      <c r="X38" s="100">
        <f t="shared" si="3"/>
        <v>61754999</v>
      </c>
      <c r="Y38" s="100">
        <f t="shared" si="3"/>
        <v>-98315013</v>
      </c>
      <c r="Z38" s="137">
        <f>+IF(X38&lt;&gt;0,+(Y38/X38)*100,0)</f>
        <v>-159.20170770304765</v>
      </c>
      <c r="AA38" s="102">
        <f>+AA17+AA27+AA36</f>
        <v>61754999</v>
      </c>
    </row>
    <row r="39" spans="1:27" ht="12.75">
      <c r="A39" s="249" t="s">
        <v>200</v>
      </c>
      <c r="B39" s="182"/>
      <c r="C39" s="153">
        <v>4885380</v>
      </c>
      <c r="D39" s="153"/>
      <c r="E39" s="99">
        <v>5000000</v>
      </c>
      <c r="F39" s="100">
        <v>4072000</v>
      </c>
      <c r="G39" s="100">
        <v>8996985</v>
      </c>
      <c r="H39" s="100">
        <v>45004640</v>
      </c>
      <c r="I39" s="100">
        <v>12126033</v>
      </c>
      <c r="J39" s="100">
        <v>8996985</v>
      </c>
      <c r="K39" s="100">
        <v>8209546</v>
      </c>
      <c r="L39" s="100">
        <v>-23231624</v>
      </c>
      <c r="M39" s="100">
        <v>-16496234</v>
      </c>
      <c r="N39" s="100">
        <v>8209546</v>
      </c>
      <c r="O39" s="100">
        <v>-22239380</v>
      </c>
      <c r="P39" s="100">
        <v>-21052638</v>
      </c>
      <c r="Q39" s="100">
        <v>-30832505</v>
      </c>
      <c r="R39" s="100">
        <v>-22239380</v>
      </c>
      <c r="S39" s="100">
        <v>6596898</v>
      </c>
      <c r="T39" s="100">
        <v>-10642446</v>
      </c>
      <c r="U39" s="100">
        <v>-22599102</v>
      </c>
      <c r="V39" s="100">
        <v>6596898</v>
      </c>
      <c r="W39" s="100">
        <v>8996985</v>
      </c>
      <c r="X39" s="100">
        <v>4072000</v>
      </c>
      <c r="Y39" s="100">
        <v>4924985</v>
      </c>
      <c r="Z39" s="137">
        <v>120.95</v>
      </c>
      <c r="AA39" s="102">
        <v>4072000</v>
      </c>
    </row>
    <row r="40" spans="1:27" ht="12.75">
      <c r="A40" s="269" t="s">
        <v>201</v>
      </c>
      <c r="B40" s="256"/>
      <c r="C40" s="257">
        <v>8996986</v>
      </c>
      <c r="D40" s="257"/>
      <c r="E40" s="258">
        <v>70386356</v>
      </c>
      <c r="F40" s="259">
        <v>65826999</v>
      </c>
      <c r="G40" s="259">
        <v>45004640</v>
      </c>
      <c r="H40" s="259">
        <v>12126033</v>
      </c>
      <c r="I40" s="259">
        <v>8209546</v>
      </c>
      <c r="J40" s="259">
        <v>8209546</v>
      </c>
      <c r="K40" s="259">
        <v>-23231624</v>
      </c>
      <c r="L40" s="259">
        <v>-16496234</v>
      </c>
      <c r="M40" s="259">
        <v>-22239380</v>
      </c>
      <c r="N40" s="259">
        <v>-22239380</v>
      </c>
      <c r="O40" s="259">
        <v>-21052638</v>
      </c>
      <c r="P40" s="259">
        <v>-30832505</v>
      </c>
      <c r="Q40" s="259">
        <v>6596898</v>
      </c>
      <c r="R40" s="259">
        <v>-21052638</v>
      </c>
      <c r="S40" s="259">
        <v>-10642446</v>
      </c>
      <c r="T40" s="259">
        <v>-22599102</v>
      </c>
      <c r="U40" s="259">
        <v>-27563029</v>
      </c>
      <c r="V40" s="259">
        <v>-27563029</v>
      </c>
      <c r="W40" s="259">
        <v>-27563029</v>
      </c>
      <c r="X40" s="259">
        <v>65826999</v>
      </c>
      <c r="Y40" s="259">
        <v>-93390028</v>
      </c>
      <c r="Z40" s="260">
        <v>-141.87</v>
      </c>
      <c r="AA40" s="261">
        <v>65826999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0</v>
      </c>
      <c r="F5" s="106">
        <f t="shared" si="0"/>
        <v>227000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24175807</v>
      </c>
      <c r="N5" s="106">
        <f t="shared" si="0"/>
        <v>24175807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24175807</v>
      </c>
      <c r="X5" s="106">
        <f t="shared" si="0"/>
        <v>227000</v>
      </c>
      <c r="Y5" s="106">
        <f t="shared" si="0"/>
        <v>23948807</v>
      </c>
      <c r="Z5" s="201">
        <f>+IF(X5&lt;&gt;0,+(Y5/X5)*100,0)</f>
        <v>10550.13524229075</v>
      </c>
      <c r="AA5" s="199">
        <f>SUM(AA11:AA18)</f>
        <v>227000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>
        <v>23949000</v>
      </c>
      <c r="N6" s="60">
        <v>23949000</v>
      </c>
      <c r="O6" s="60"/>
      <c r="P6" s="60"/>
      <c r="Q6" s="60"/>
      <c r="R6" s="60"/>
      <c r="S6" s="60"/>
      <c r="T6" s="60"/>
      <c r="U6" s="60"/>
      <c r="V6" s="60"/>
      <c r="W6" s="60">
        <v>23949000</v>
      </c>
      <c r="X6" s="60"/>
      <c r="Y6" s="60">
        <v>23949000</v>
      </c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23949000</v>
      </c>
      <c r="N11" s="295">
        <f t="shared" si="1"/>
        <v>23949000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23949000</v>
      </c>
      <c r="X11" s="295">
        <f t="shared" si="1"/>
        <v>0</v>
      </c>
      <c r="Y11" s="295">
        <f t="shared" si="1"/>
        <v>23949000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/>
      <c r="F15" s="60">
        <v>227000</v>
      </c>
      <c r="G15" s="60"/>
      <c r="H15" s="60"/>
      <c r="I15" s="60"/>
      <c r="J15" s="60"/>
      <c r="K15" s="60"/>
      <c r="L15" s="60"/>
      <c r="M15" s="60">
        <v>226807</v>
      </c>
      <c r="N15" s="60">
        <v>226807</v>
      </c>
      <c r="O15" s="60"/>
      <c r="P15" s="60"/>
      <c r="Q15" s="60"/>
      <c r="R15" s="60"/>
      <c r="S15" s="60"/>
      <c r="T15" s="60"/>
      <c r="U15" s="60"/>
      <c r="V15" s="60"/>
      <c r="W15" s="60">
        <v>226807</v>
      </c>
      <c r="X15" s="60">
        <v>227000</v>
      </c>
      <c r="Y15" s="60">
        <v>-193</v>
      </c>
      <c r="Z15" s="140">
        <v>-0.09</v>
      </c>
      <c r="AA15" s="155">
        <v>227000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51691846</v>
      </c>
      <c r="D20" s="154">
        <f t="shared" si="2"/>
        <v>0</v>
      </c>
      <c r="E20" s="100">
        <f t="shared" si="2"/>
        <v>44278149</v>
      </c>
      <c r="F20" s="100">
        <f t="shared" si="2"/>
        <v>44278000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772113</v>
      </c>
      <c r="R20" s="100">
        <f t="shared" si="2"/>
        <v>772113</v>
      </c>
      <c r="S20" s="100">
        <f t="shared" si="2"/>
        <v>15091545</v>
      </c>
      <c r="T20" s="100">
        <f t="shared" si="2"/>
        <v>0</v>
      </c>
      <c r="U20" s="100">
        <f t="shared" si="2"/>
        <v>16944874</v>
      </c>
      <c r="V20" s="100">
        <f t="shared" si="2"/>
        <v>32036419</v>
      </c>
      <c r="W20" s="100">
        <f t="shared" si="2"/>
        <v>32808532</v>
      </c>
      <c r="X20" s="100">
        <f t="shared" si="2"/>
        <v>44278000</v>
      </c>
      <c r="Y20" s="100">
        <f t="shared" si="2"/>
        <v>-11469468</v>
      </c>
      <c r="Z20" s="137">
        <f>+IF(X20&lt;&gt;0,+(Y20/X20)*100,0)</f>
        <v>-25.903310899317944</v>
      </c>
      <c r="AA20" s="153">
        <f>SUM(AA26:AA33)</f>
        <v>44278000</v>
      </c>
    </row>
    <row r="21" spans="1:27" ht="12.75">
      <c r="A21" s="291" t="s">
        <v>205</v>
      </c>
      <c r="B21" s="142"/>
      <c r="C21" s="62"/>
      <c r="D21" s="156"/>
      <c r="E21" s="60"/>
      <c r="F21" s="60">
        <v>44278000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>
        <v>772113</v>
      </c>
      <c r="R21" s="60">
        <v>772113</v>
      </c>
      <c r="S21" s="60">
        <v>15091545</v>
      </c>
      <c r="T21" s="60"/>
      <c r="U21" s="60">
        <v>16944874</v>
      </c>
      <c r="V21" s="60">
        <v>32036419</v>
      </c>
      <c r="W21" s="60">
        <v>32808532</v>
      </c>
      <c r="X21" s="60">
        <v>44278000</v>
      </c>
      <c r="Y21" s="60">
        <v>-11469468</v>
      </c>
      <c r="Z21" s="140">
        <v>-25.9</v>
      </c>
      <c r="AA21" s="155">
        <v>44278000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>
        <v>48452323</v>
      </c>
      <c r="D23" s="156"/>
      <c r="E23" s="60">
        <v>23562683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>
        <v>20715466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48452323</v>
      </c>
      <c r="D26" s="294">
        <f t="shared" si="3"/>
        <v>0</v>
      </c>
      <c r="E26" s="295">
        <f t="shared" si="3"/>
        <v>44278149</v>
      </c>
      <c r="F26" s="295">
        <f t="shared" si="3"/>
        <v>44278000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772113</v>
      </c>
      <c r="R26" s="295">
        <f t="shared" si="3"/>
        <v>772113</v>
      </c>
      <c r="S26" s="295">
        <f t="shared" si="3"/>
        <v>15091545</v>
      </c>
      <c r="T26" s="295">
        <f t="shared" si="3"/>
        <v>0</v>
      </c>
      <c r="U26" s="295">
        <f t="shared" si="3"/>
        <v>16944874</v>
      </c>
      <c r="V26" s="295">
        <f t="shared" si="3"/>
        <v>32036419</v>
      </c>
      <c r="W26" s="295">
        <f t="shared" si="3"/>
        <v>32808532</v>
      </c>
      <c r="X26" s="295">
        <f t="shared" si="3"/>
        <v>44278000</v>
      </c>
      <c r="Y26" s="295">
        <f t="shared" si="3"/>
        <v>-11469468</v>
      </c>
      <c r="Z26" s="296">
        <f>+IF(X26&lt;&gt;0,+(Y26/X26)*100,0)</f>
        <v>-25.903310899317944</v>
      </c>
      <c r="AA26" s="297">
        <f>SUM(AA21:AA25)</f>
        <v>44278000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3239523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44278000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23949000</v>
      </c>
      <c r="N36" s="60">
        <f t="shared" si="4"/>
        <v>23949000</v>
      </c>
      <c r="O36" s="60">
        <f t="shared" si="4"/>
        <v>0</v>
      </c>
      <c r="P36" s="60">
        <f t="shared" si="4"/>
        <v>0</v>
      </c>
      <c r="Q36" s="60">
        <f t="shared" si="4"/>
        <v>772113</v>
      </c>
      <c r="R36" s="60">
        <f t="shared" si="4"/>
        <v>772113</v>
      </c>
      <c r="S36" s="60">
        <f t="shared" si="4"/>
        <v>15091545</v>
      </c>
      <c r="T36" s="60">
        <f t="shared" si="4"/>
        <v>0</v>
      </c>
      <c r="U36" s="60">
        <f t="shared" si="4"/>
        <v>16944874</v>
      </c>
      <c r="V36" s="60">
        <f t="shared" si="4"/>
        <v>32036419</v>
      </c>
      <c r="W36" s="60">
        <f t="shared" si="4"/>
        <v>56757532</v>
      </c>
      <c r="X36" s="60">
        <f t="shared" si="4"/>
        <v>44278000</v>
      </c>
      <c r="Y36" s="60">
        <f t="shared" si="4"/>
        <v>12479532</v>
      </c>
      <c r="Z36" s="140">
        <f aca="true" t="shared" si="5" ref="Z36:Z49">+IF(X36&lt;&gt;0,+(Y36/X36)*100,0)</f>
        <v>28.18449794480329</v>
      </c>
      <c r="AA36" s="155">
        <f>AA6+AA21</f>
        <v>44278000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48452323</v>
      </c>
      <c r="D38" s="156">
        <f t="shared" si="4"/>
        <v>0</v>
      </c>
      <c r="E38" s="60">
        <f t="shared" si="4"/>
        <v>23562683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20715466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48452323</v>
      </c>
      <c r="D41" s="294">
        <f t="shared" si="6"/>
        <v>0</v>
      </c>
      <c r="E41" s="295">
        <f t="shared" si="6"/>
        <v>44278149</v>
      </c>
      <c r="F41" s="295">
        <f t="shared" si="6"/>
        <v>44278000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23949000</v>
      </c>
      <c r="N41" s="295">
        <f t="shared" si="6"/>
        <v>23949000</v>
      </c>
      <c r="O41" s="295">
        <f t="shared" si="6"/>
        <v>0</v>
      </c>
      <c r="P41" s="295">
        <f t="shared" si="6"/>
        <v>0</v>
      </c>
      <c r="Q41" s="295">
        <f t="shared" si="6"/>
        <v>772113</v>
      </c>
      <c r="R41" s="295">
        <f t="shared" si="6"/>
        <v>772113</v>
      </c>
      <c r="S41" s="295">
        <f t="shared" si="6"/>
        <v>15091545</v>
      </c>
      <c r="T41" s="295">
        <f t="shared" si="6"/>
        <v>0</v>
      </c>
      <c r="U41" s="295">
        <f t="shared" si="6"/>
        <v>16944874</v>
      </c>
      <c r="V41" s="295">
        <f t="shared" si="6"/>
        <v>32036419</v>
      </c>
      <c r="W41" s="295">
        <f t="shared" si="6"/>
        <v>56757532</v>
      </c>
      <c r="X41" s="295">
        <f t="shared" si="6"/>
        <v>44278000</v>
      </c>
      <c r="Y41" s="295">
        <f t="shared" si="6"/>
        <v>12479532</v>
      </c>
      <c r="Z41" s="296">
        <f t="shared" si="5"/>
        <v>28.18449794480329</v>
      </c>
      <c r="AA41" s="297">
        <f>SUM(AA36:AA40)</f>
        <v>44278000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3239523</v>
      </c>
      <c r="D45" s="129">
        <f t="shared" si="7"/>
        <v>0</v>
      </c>
      <c r="E45" s="54">
        <f t="shared" si="7"/>
        <v>0</v>
      </c>
      <c r="F45" s="54">
        <f t="shared" si="7"/>
        <v>227000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226807</v>
      </c>
      <c r="N45" s="54">
        <f t="shared" si="7"/>
        <v>226807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226807</v>
      </c>
      <c r="X45" s="54">
        <f t="shared" si="7"/>
        <v>227000</v>
      </c>
      <c r="Y45" s="54">
        <f t="shared" si="7"/>
        <v>-193</v>
      </c>
      <c r="Z45" s="184">
        <f t="shared" si="5"/>
        <v>-0.08502202643171806</v>
      </c>
      <c r="AA45" s="130">
        <f t="shared" si="8"/>
        <v>227000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51691846</v>
      </c>
      <c r="D49" s="218">
        <f t="shared" si="9"/>
        <v>0</v>
      </c>
      <c r="E49" s="220">
        <f t="shared" si="9"/>
        <v>44278149</v>
      </c>
      <c r="F49" s="220">
        <f t="shared" si="9"/>
        <v>44505000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24175807</v>
      </c>
      <c r="N49" s="220">
        <f t="shared" si="9"/>
        <v>24175807</v>
      </c>
      <c r="O49" s="220">
        <f t="shared" si="9"/>
        <v>0</v>
      </c>
      <c r="P49" s="220">
        <f t="shared" si="9"/>
        <v>0</v>
      </c>
      <c r="Q49" s="220">
        <f t="shared" si="9"/>
        <v>772113</v>
      </c>
      <c r="R49" s="220">
        <f t="shared" si="9"/>
        <v>772113</v>
      </c>
      <c r="S49" s="220">
        <f t="shared" si="9"/>
        <v>15091545</v>
      </c>
      <c r="T49" s="220">
        <f t="shared" si="9"/>
        <v>0</v>
      </c>
      <c r="U49" s="220">
        <f t="shared" si="9"/>
        <v>16944874</v>
      </c>
      <c r="V49" s="220">
        <f t="shared" si="9"/>
        <v>32036419</v>
      </c>
      <c r="W49" s="220">
        <f t="shared" si="9"/>
        <v>56984339</v>
      </c>
      <c r="X49" s="220">
        <f t="shared" si="9"/>
        <v>44505000</v>
      </c>
      <c r="Y49" s="220">
        <f t="shared" si="9"/>
        <v>12479339</v>
      </c>
      <c r="Z49" s="221">
        <f t="shared" si="5"/>
        <v>28.040307830580836</v>
      </c>
      <c r="AA49" s="222">
        <f>SUM(AA41:AA48)</f>
        <v>44505000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36356000</v>
      </c>
      <c r="F51" s="54">
        <f t="shared" si="10"/>
        <v>36356000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5416620</v>
      </c>
      <c r="Q51" s="54">
        <f t="shared" si="10"/>
        <v>0</v>
      </c>
      <c r="R51" s="54">
        <f t="shared" si="10"/>
        <v>5416620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5416620</v>
      </c>
      <c r="X51" s="54">
        <f t="shared" si="10"/>
        <v>36356000</v>
      </c>
      <c r="Y51" s="54">
        <f t="shared" si="10"/>
        <v>-30939380</v>
      </c>
      <c r="Z51" s="184">
        <f>+IF(X51&lt;&gt;0,+(Y51/X51)*100,0)</f>
        <v>-85.10116624491143</v>
      </c>
      <c r="AA51" s="130">
        <f>SUM(AA57:AA61)</f>
        <v>36356000</v>
      </c>
    </row>
    <row r="52" spans="1:27" ht="12.75">
      <c r="A52" s="310" t="s">
        <v>205</v>
      </c>
      <c r="B52" s="142"/>
      <c r="C52" s="62"/>
      <c r="D52" s="156"/>
      <c r="E52" s="60">
        <v>13481000</v>
      </c>
      <c r="F52" s="60">
        <v>13481000</v>
      </c>
      <c r="G52" s="60"/>
      <c r="H52" s="60"/>
      <c r="I52" s="60"/>
      <c r="J52" s="60"/>
      <c r="K52" s="60"/>
      <c r="L52" s="60"/>
      <c r="M52" s="60"/>
      <c r="N52" s="60"/>
      <c r="O52" s="60"/>
      <c r="P52" s="60">
        <v>5416620</v>
      </c>
      <c r="Q52" s="60"/>
      <c r="R52" s="60">
        <v>5416620</v>
      </c>
      <c r="S52" s="60"/>
      <c r="T52" s="60"/>
      <c r="U52" s="60"/>
      <c r="V52" s="60"/>
      <c r="W52" s="60">
        <v>5416620</v>
      </c>
      <c r="X52" s="60">
        <v>13481000</v>
      </c>
      <c r="Y52" s="60">
        <v>-8064380</v>
      </c>
      <c r="Z52" s="140">
        <v>-59.82</v>
      </c>
      <c r="AA52" s="155">
        <v>13481000</v>
      </c>
    </row>
    <row r="53" spans="1:27" ht="12.75">
      <c r="A53" s="310" t="s">
        <v>206</v>
      </c>
      <c r="B53" s="142"/>
      <c r="C53" s="62"/>
      <c r="D53" s="156"/>
      <c r="E53" s="60">
        <v>12899000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1780000</v>
      </c>
      <c r="F54" s="60">
        <v>1780000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1780000</v>
      </c>
      <c r="Y54" s="60">
        <v>-1780000</v>
      </c>
      <c r="Z54" s="140">
        <v>-100</v>
      </c>
      <c r="AA54" s="155">
        <v>1780000</v>
      </c>
    </row>
    <row r="55" spans="1:27" ht="12.75">
      <c r="A55" s="310" t="s">
        <v>208</v>
      </c>
      <c r="B55" s="142"/>
      <c r="C55" s="62"/>
      <c r="D55" s="156"/>
      <c r="E55" s="60">
        <v>251000</v>
      </c>
      <c r="F55" s="60">
        <v>251000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251000</v>
      </c>
      <c r="Y55" s="60">
        <v>-251000</v>
      </c>
      <c r="Z55" s="140">
        <v>-100</v>
      </c>
      <c r="AA55" s="155">
        <v>251000</v>
      </c>
    </row>
    <row r="56" spans="1:27" ht="12.75">
      <c r="A56" s="310" t="s">
        <v>209</v>
      </c>
      <c r="B56" s="142"/>
      <c r="C56" s="62"/>
      <c r="D56" s="156"/>
      <c r="E56" s="60">
        <v>236000</v>
      </c>
      <c r="F56" s="60">
        <v>13135000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13135000</v>
      </c>
      <c r="Y56" s="60">
        <v>-13135000</v>
      </c>
      <c r="Z56" s="140">
        <v>-100</v>
      </c>
      <c r="AA56" s="155">
        <v>13135000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28647000</v>
      </c>
      <c r="F57" s="295">
        <f t="shared" si="11"/>
        <v>28647000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5416620</v>
      </c>
      <c r="Q57" s="295">
        <f t="shared" si="11"/>
        <v>0</v>
      </c>
      <c r="R57" s="295">
        <f t="shared" si="11"/>
        <v>5416620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5416620</v>
      </c>
      <c r="X57" s="295">
        <f t="shared" si="11"/>
        <v>28647000</v>
      </c>
      <c r="Y57" s="295">
        <f t="shared" si="11"/>
        <v>-23230380</v>
      </c>
      <c r="Z57" s="296">
        <f>+IF(X57&lt;&gt;0,+(Y57/X57)*100,0)</f>
        <v>-81.09184207770447</v>
      </c>
      <c r="AA57" s="297">
        <f>SUM(AA52:AA56)</f>
        <v>28647000</v>
      </c>
    </row>
    <row r="58" spans="1:27" ht="12.75">
      <c r="A58" s="311" t="s">
        <v>211</v>
      </c>
      <c r="B58" s="136"/>
      <c r="C58" s="62"/>
      <c r="D58" s="156"/>
      <c r="E58" s="60">
        <v>671000</v>
      </c>
      <c r="F58" s="60">
        <v>671000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671000</v>
      </c>
      <c r="Y58" s="60">
        <v>-671000</v>
      </c>
      <c r="Z58" s="140">
        <v>-100</v>
      </c>
      <c r="AA58" s="155">
        <v>671000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7038000</v>
      </c>
      <c r="F61" s="60">
        <v>7038000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7038000</v>
      </c>
      <c r="Y61" s="60">
        <v>-7038000</v>
      </c>
      <c r="Z61" s="140">
        <v>-100</v>
      </c>
      <c r="AA61" s="155">
        <v>7038000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10956959</v>
      </c>
      <c r="H65" s="60">
        <v>11718497</v>
      </c>
      <c r="I65" s="60">
        <v>12132893</v>
      </c>
      <c r="J65" s="60">
        <v>34808349</v>
      </c>
      <c r="K65" s="60">
        <v>11257956</v>
      </c>
      <c r="L65" s="60">
        <v>12833024</v>
      </c>
      <c r="M65" s="60">
        <v>11232224</v>
      </c>
      <c r="N65" s="60">
        <v>35323204</v>
      </c>
      <c r="O65" s="60">
        <v>11111637</v>
      </c>
      <c r="P65" s="60">
        <v>11308931</v>
      </c>
      <c r="Q65" s="60">
        <v>11429515</v>
      </c>
      <c r="R65" s="60">
        <v>33850083</v>
      </c>
      <c r="S65" s="60">
        <v>11540133</v>
      </c>
      <c r="T65" s="60">
        <v>11532697</v>
      </c>
      <c r="U65" s="60">
        <v>12296146</v>
      </c>
      <c r="V65" s="60">
        <v>35368976</v>
      </c>
      <c r="W65" s="60">
        <v>139350612</v>
      </c>
      <c r="X65" s="60"/>
      <c r="Y65" s="60">
        <v>139350612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1704539</v>
      </c>
      <c r="H67" s="60">
        <v>2948159</v>
      </c>
      <c r="I67" s="60">
        <v>4275967</v>
      </c>
      <c r="J67" s="60">
        <v>8928665</v>
      </c>
      <c r="K67" s="60">
        <v>4004952</v>
      </c>
      <c r="L67" s="60">
        <v>3214914</v>
      </c>
      <c r="M67" s="60">
        <v>2796538</v>
      </c>
      <c r="N67" s="60">
        <v>10016404</v>
      </c>
      <c r="O67" s="60">
        <v>3958919</v>
      </c>
      <c r="P67" s="60">
        <v>1740243</v>
      </c>
      <c r="Q67" s="60">
        <v>4717304</v>
      </c>
      <c r="R67" s="60">
        <v>10416466</v>
      </c>
      <c r="S67" s="60">
        <v>6285285</v>
      </c>
      <c r="T67" s="60">
        <v>2431301</v>
      </c>
      <c r="U67" s="60">
        <v>3703022</v>
      </c>
      <c r="V67" s="60">
        <v>12419608</v>
      </c>
      <c r="W67" s="60">
        <v>41781143</v>
      </c>
      <c r="X67" s="60"/>
      <c r="Y67" s="60">
        <v>41781143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36355327</v>
      </c>
      <c r="F68" s="60">
        <v>36355327</v>
      </c>
      <c r="G68" s="60">
        <v>7659071</v>
      </c>
      <c r="H68" s="60">
        <v>29329203</v>
      </c>
      <c r="I68" s="60">
        <v>18064403</v>
      </c>
      <c r="J68" s="60">
        <v>55052677</v>
      </c>
      <c r="K68" s="60">
        <v>18862054</v>
      </c>
      <c r="L68" s="60">
        <v>18751416</v>
      </c>
      <c r="M68" s="60">
        <v>20218980</v>
      </c>
      <c r="N68" s="60">
        <v>57832450</v>
      </c>
      <c r="O68" s="60">
        <v>20692971</v>
      </c>
      <c r="P68" s="60">
        <v>5174924</v>
      </c>
      <c r="Q68" s="60">
        <v>20980929</v>
      </c>
      <c r="R68" s="60">
        <v>46848824</v>
      </c>
      <c r="S68" s="60">
        <v>31002220</v>
      </c>
      <c r="T68" s="60">
        <v>19056807</v>
      </c>
      <c r="U68" s="60">
        <v>31186543</v>
      </c>
      <c r="V68" s="60">
        <v>81245570</v>
      </c>
      <c r="W68" s="60">
        <v>240979521</v>
      </c>
      <c r="X68" s="60">
        <v>36355327</v>
      </c>
      <c r="Y68" s="60">
        <v>204624194</v>
      </c>
      <c r="Z68" s="140">
        <v>562.85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36355327</v>
      </c>
      <c r="F69" s="220">
        <f t="shared" si="12"/>
        <v>36355327</v>
      </c>
      <c r="G69" s="220">
        <f t="shared" si="12"/>
        <v>20320569</v>
      </c>
      <c r="H69" s="220">
        <f t="shared" si="12"/>
        <v>43995859</v>
      </c>
      <c r="I69" s="220">
        <f t="shared" si="12"/>
        <v>34473263</v>
      </c>
      <c r="J69" s="220">
        <f t="shared" si="12"/>
        <v>98789691</v>
      </c>
      <c r="K69" s="220">
        <f t="shared" si="12"/>
        <v>34124962</v>
      </c>
      <c r="L69" s="220">
        <f t="shared" si="12"/>
        <v>34799354</v>
      </c>
      <c r="M69" s="220">
        <f t="shared" si="12"/>
        <v>34247742</v>
      </c>
      <c r="N69" s="220">
        <f t="shared" si="12"/>
        <v>103172058</v>
      </c>
      <c r="O69" s="220">
        <f t="shared" si="12"/>
        <v>35763527</v>
      </c>
      <c r="P69" s="220">
        <f t="shared" si="12"/>
        <v>18224098</v>
      </c>
      <c r="Q69" s="220">
        <f t="shared" si="12"/>
        <v>37127748</v>
      </c>
      <c r="R69" s="220">
        <f t="shared" si="12"/>
        <v>91115373</v>
      </c>
      <c r="S69" s="220">
        <f t="shared" si="12"/>
        <v>48827638</v>
      </c>
      <c r="T69" s="220">
        <f t="shared" si="12"/>
        <v>33020805</v>
      </c>
      <c r="U69" s="220">
        <f t="shared" si="12"/>
        <v>47185711</v>
      </c>
      <c r="V69" s="220">
        <f t="shared" si="12"/>
        <v>129034154</v>
      </c>
      <c r="W69" s="220">
        <f t="shared" si="12"/>
        <v>422111276</v>
      </c>
      <c r="X69" s="220">
        <f t="shared" si="12"/>
        <v>36355327</v>
      </c>
      <c r="Y69" s="220">
        <f t="shared" si="12"/>
        <v>385755949</v>
      </c>
      <c r="Z69" s="221">
        <f>+IF(X69&lt;&gt;0,+(Y69/X69)*100,0)</f>
        <v>1061.0713225052275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23949000</v>
      </c>
      <c r="N5" s="358">
        <f t="shared" si="0"/>
        <v>23949000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23949000</v>
      </c>
      <c r="X5" s="356">
        <f t="shared" si="0"/>
        <v>0</v>
      </c>
      <c r="Y5" s="358">
        <f t="shared" si="0"/>
        <v>23949000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23949000</v>
      </c>
      <c r="N6" s="59">
        <f t="shared" si="1"/>
        <v>23949000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23949000</v>
      </c>
      <c r="X6" s="60">
        <f t="shared" si="1"/>
        <v>0</v>
      </c>
      <c r="Y6" s="59">
        <f t="shared" si="1"/>
        <v>23949000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>
        <v>23949000</v>
      </c>
      <c r="N7" s="59">
        <v>23949000</v>
      </c>
      <c r="O7" s="59"/>
      <c r="P7" s="60"/>
      <c r="Q7" s="60"/>
      <c r="R7" s="59"/>
      <c r="S7" s="59"/>
      <c r="T7" s="60"/>
      <c r="U7" s="60"/>
      <c r="V7" s="59"/>
      <c r="W7" s="59">
        <v>23949000</v>
      </c>
      <c r="X7" s="60"/>
      <c r="Y7" s="59">
        <v>23949000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227000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226807</v>
      </c>
      <c r="N40" s="345">
        <f t="shared" si="9"/>
        <v>226807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226807</v>
      </c>
      <c r="X40" s="343">
        <f t="shared" si="9"/>
        <v>227000</v>
      </c>
      <c r="Y40" s="345">
        <f t="shared" si="9"/>
        <v>-193</v>
      </c>
      <c r="Z40" s="336">
        <f>+IF(X40&lt;&gt;0,+(Y40/X40)*100,0)</f>
        <v>-0.08502202643171806</v>
      </c>
      <c r="AA40" s="350">
        <f>SUM(AA41:AA49)</f>
        <v>227000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>
        <v>227000</v>
      </c>
      <c r="G44" s="53"/>
      <c r="H44" s="54"/>
      <c r="I44" s="54"/>
      <c r="J44" s="53"/>
      <c r="K44" s="53"/>
      <c r="L44" s="54"/>
      <c r="M44" s="54">
        <v>155958</v>
      </c>
      <c r="N44" s="53">
        <v>155958</v>
      </c>
      <c r="O44" s="53"/>
      <c r="P44" s="54"/>
      <c r="Q44" s="54"/>
      <c r="R44" s="53"/>
      <c r="S44" s="53"/>
      <c r="T44" s="54"/>
      <c r="U44" s="54"/>
      <c r="V44" s="53"/>
      <c r="W44" s="53">
        <v>155958</v>
      </c>
      <c r="X44" s="54">
        <v>227000</v>
      </c>
      <c r="Y44" s="53">
        <v>-71042</v>
      </c>
      <c r="Z44" s="94">
        <v>-31.3</v>
      </c>
      <c r="AA44" s="95">
        <v>227000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>
        <v>70849</v>
      </c>
      <c r="N49" s="53">
        <v>70849</v>
      </c>
      <c r="O49" s="53"/>
      <c r="P49" s="54"/>
      <c r="Q49" s="54"/>
      <c r="R49" s="53"/>
      <c r="S49" s="53"/>
      <c r="T49" s="54"/>
      <c r="U49" s="54"/>
      <c r="V49" s="53"/>
      <c r="W49" s="53">
        <v>70849</v>
      </c>
      <c r="X49" s="54"/>
      <c r="Y49" s="53">
        <v>70849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227000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24175807</v>
      </c>
      <c r="N60" s="264">
        <f t="shared" si="14"/>
        <v>24175807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24175807</v>
      </c>
      <c r="X60" s="219">
        <f t="shared" si="14"/>
        <v>227000</v>
      </c>
      <c r="Y60" s="264">
        <f t="shared" si="14"/>
        <v>23948807</v>
      </c>
      <c r="Z60" s="337">
        <f>+IF(X60&lt;&gt;0,+(Y60/X60)*100,0)</f>
        <v>10550.13524229075</v>
      </c>
      <c r="AA60" s="232">
        <f>+AA57+AA54+AA51+AA40+AA37+AA34+AA22+AA5</f>
        <v>227000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48452323</v>
      </c>
      <c r="D5" s="357">
        <f t="shared" si="0"/>
        <v>0</v>
      </c>
      <c r="E5" s="356">
        <f t="shared" si="0"/>
        <v>44278149</v>
      </c>
      <c r="F5" s="358">
        <f t="shared" si="0"/>
        <v>44278000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772113</v>
      </c>
      <c r="R5" s="358">
        <f t="shared" si="0"/>
        <v>772113</v>
      </c>
      <c r="S5" s="358">
        <f t="shared" si="0"/>
        <v>15091545</v>
      </c>
      <c r="T5" s="356">
        <f t="shared" si="0"/>
        <v>0</v>
      </c>
      <c r="U5" s="356">
        <f t="shared" si="0"/>
        <v>16944874</v>
      </c>
      <c r="V5" s="358">
        <f t="shared" si="0"/>
        <v>32036419</v>
      </c>
      <c r="W5" s="358">
        <f t="shared" si="0"/>
        <v>32808532</v>
      </c>
      <c r="X5" s="356">
        <f t="shared" si="0"/>
        <v>44278000</v>
      </c>
      <c r="Y5" s="358">
        <f t="shared" si="0"/>
        <v>-11469468</v>
      </c>
      <c r="Z5" s="359">
        <f>+IF(X5&lt;&gt;0,+(Y5/X5)*100,0)</f>
        <v>-25.903310899317944</v>
      </c>
      <c r="AA5" s="360">
        <f>+AA6+AA8+AA11+AA13+AA15</f>
        <v>44278000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44278000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772113</v>
      </c>
      <c r="R6" s="59">
        <f t="shared" si="1"/>
        <v>772113</v>
      </c>
      <c r="S6" s="59">
        <f t="shared" si="1"/>
        <v>15091545</v>
      </c>
      <c r="T6" s="60">
        <f t="shared" si="1"/>
        <v>0</v>
      </c>
      <c r="U6" s="60">
        <f t="shared" si="1"/>
        <v>16944874</v>
      </c>
      <c r="V6" s="59">
        <f t="shared" si="1"/>
        <v>32036419</v>
      </c>
      <c r="W6" s="59">
        <f t="shared" si="1"/>
        <v>32808532</v>
      </c>
      <c r="X6" s="60">
        <f t="shared" si="1"/>
        <v>44278000</v>
      </c>
      <c r="Y6" s="59">
        <f t="shared" si="1"/>
        <v>-11469468</v>
      </c>
      <c r="Z6" s="61">
        <f>+IF(X6&lt;&gt;0,+(Y6/X6)*100,0)</f>
        <v>-25.903310899317944</v>
      </c>
      <c r="AA6" s="62">
        <f t="shared" si="1"/>
        <v>44278000</v>
      </c>
    </row>
    <row r="7" spans="1:27" ht="12.75">
      <c r="A7" s="291" t="s">
        <v>229</v>
      </c>
      <c r="B7" s="142"/>
      <c r="C7" s="60"/>
      <c r="D7" s="340"/>
      <c r="E7" s="60"/>
      <c r="F7" s="59">
        <v>44278000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>
        <v>772113</v>
      </c>
      <c r="R7" s="59">
        <v>772113</v>
      </c>
      <c r="S7" s="59">
        <v>15091545</v>
      </c>
      <c r="T7" s="60"/>
      <c r="U7" s="60">
        <v>16944874</v>
      </c>
      <c r="V7" s="59">
        <v>32036419</v>
      </c>
      <c r="W7" s="59">
        <v>32808532</v>
      </c>
      <c r="X7" s="60">
        <v>44278000</v>
      </c>
      <c r="Y7" s="59">
        <v>-11469468</v>
      </c>
      <c r="Z7" s="61">
        <v>-25.9</v>
      </c>
      <c r="AA7" s="62">
        <v>44278000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48452323</v>
      </c>
      <c r="D11" s="363">
        <f aca="true" t="shared" si="3" ref="D11:AA11">+D12</f>
        <v>0</v>
      </c>
      <c r="E11" s="362">
        <f t="shared" si="3"/>
        <v>23562683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48452323</v>
      </c>
      <c r="D12" s="340"/>
      <c r="E12" s="60">
        <v>23562683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20715466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20715466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3239523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2462739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112006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397193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267585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51691846</v>
      </c>
      <c r="D60" s="346">
        <f t="shared" si="14"/>
        <v>0</v>
      </c>
      <c r="E60" s="219">
        <f t="shared" si="14"/>
        <v>44278149</v>
      </c>
      <c r="F60" s="264">
        <f t="shared" si="14"/>
        <v>44278000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772113</v>
      </c>
      <c r="R60" s="264">
        <f t="shared" si="14"/>
        <v>772113</v>
      </c>
      <c r="S60" s="264">
        <f t="shared" si="14"/>
        <v>15091545</v>
      </c>
      <c r="T60" s="219">
        <f t="shared" si="14"/>
        <v>0</v>
      </c>
      <c r="U60" s="219">
        <f t="shared" si="14"/>
        <v>16944874</v>
      </c>
      <c r="V60" s="264">
        <f t="shared" si="14"/>
        <v>32036419</v>
      </c>
      <c r="W60" s="264">
        <f t="shared" si="14"/>
        <v>32808532</v>
      </c>
      <c r="X60" s="219">
        <f t="shared" si="14"/>
        <v>44278000</v>
      </c>
      <c r="Y60" s="264">
        <f t="shared" si="14"/>
        <v>-11469468</v>
      </c>
      <c r="Z60" s="337">
        <f>+IF(X60&lt;&gt;0,+(Y60/X60)*100,0)</f>
        <v>-25.903310899317944</v>
      </c>
      <c r="AA60" s="232">
        <f>+AA57+AA54+AA51+AA40+AA37+AA34+AA22+AA5</f>
        <v>44278000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2017-07-27T12:27:07Z</dcterms:created>
  <dcterms:modified xsi:type="dcterms:W3CDTF">2017-07-27T12:27:11Z</dcterms:modified>
  <cp:category/>
  <cp:version/>
  <cp:contentType/>
  <cp:contentStatus/>
</cp:coreProperties>
</file>