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<sst xmlns="http://schemas.openxmlformats.org/spreadsheetml/2006/main" count="857" uniqueCount="303">
  <si>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Northern Cape: Richtersveld(NC061)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</si>
  <si>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</si>
  <si>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</si>
  <si>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</si>
  <si>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</si>
  <si>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</si>
  <si>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</si>
  <si>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</si>
  <si>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</si>
  <si>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</si>
  <si>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</si>
  <si>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</si>
  <si>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</si>
  <si>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</si>
  <si>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</si>
  <si>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</si>
  <si>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</si>
  <si>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</si>
  <si>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</si>
  <si>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</si>
  <si>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</si>
  <si>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</si>
  <si>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</si>
  <si>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</si>
  <si>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</si>
  <si>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</si>
  <si>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</si>
  <si>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</si>
  <si>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</si>
  <si>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</si>
  <si>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</si>
  <si>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</si>
  <si>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</si>
  <si>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</si>
  <si>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</si>
  <si>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</si>
  <si>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</si>
  <si>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</si>
  <si>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</si>
  <si>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</si>
  <si>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</si>
  <si>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</si>
  <si>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</si>
  <si>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</si>
  <si>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</si>
  <si>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</si>
  <si>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</si>
  <si>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</si>
  <si>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</si>
  <si>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</si>
  <si>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</si>
  <si>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</si>
  <si>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</si>
  <si>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</si>
  <si>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</si>
  <si>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</si>
  <si>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</si>
  <si>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</si>
  <si>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</si>
  <si>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</si>
  <si>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</si>
  <si>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</si>
  <si>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</si>
  <si>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</si>
  <si>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</si>
  <si>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</si>
  <si>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</si>
  <si>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</si>
  <si>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</si>
  <si>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</si>
  <si>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Richtersveld(NC061)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</si>
  <si>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</si>
  <si>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</si>
  <si>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</si>
  <si>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</si>
  <si>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</si>
  <si>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</si>
  <si>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</si>
  <si>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</si>
  <si>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</si>
  <si>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</si>
  <si>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</si>
  <si>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</si>
  <si>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</si>
  <si>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</si>
  <si>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</si>
  <si>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</si>
  <si>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</si>
  <si>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</si>
  <si>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</si>
  <si>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</si>
  <si>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</si>
  <si>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</si>
  <si>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</si>
  <si>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</si>
  <si>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</si>
  <si>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</si>
  <si>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</si>
  <si>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</si>
  <si>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</si>
  <si>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Richtersveld(NC061)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</si>
  <si>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</si>
  <si>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</si>
  <si>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</si>
  <si>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</si>
  <si>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</si>
  <si>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</si>
  <si>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</si>
  <si>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</si>
  <si>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</si>
  <si>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</si>
  <si>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</si>
  <si>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</si>
  <si>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</si>
  <si>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</si>
  <si>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</si>
  <si>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</si>
  <si>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</si>
  <si>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</si>
  <si>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</si>
  <si>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</si>
  <si>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</si>
  <si>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</si>
  <si>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</si>
  <si>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</si>
  <si>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</si>
  <si>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</si>
  <si>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</si>
  <si>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</si>
  <si>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Richtersveld(NC061)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</si>
  <si>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</si>
  <si>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</si>
  <si>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</si>
  <si>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</si>
  <si>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</si>
  <si>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</si>
  <si>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</si>
  <si>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</si>
  <si>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</si>
  <si>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</si>
  <si>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Richtersveld(NC061)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</si>
  <si>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</si>
  <si>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</si>
  <si>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</si>
  <si>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</si>
  <si>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</si>
  <si>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</si>
  <si>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</si>
  <si>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</si>
  <si>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</si>
  <si>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</si>
  <si>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</si>
  <si>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</si>
  <si>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</si>
  <si>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</si>
  <si>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</si>
  <si>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</si>
  <si>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</si>
  <si>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</si>
  <si>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</si>
  <si>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</si>
  <si>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</si>
  <si>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</si>
  <si>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</si>
  <si>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</si>
  <si>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</si>
  <si>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</si>
  <si>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</si>
  <si>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</si>
  <si>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</si>
  <si>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</si>
  <si>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</si>
  <si>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</si>
  <si>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</si>
  <si>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Richtersveld(NC061)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</si>
  <si>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</si>
  <si>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</si>
  <si>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</si>
  <si>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</si>
  <si>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</si>
  <si>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</si>
  <si>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</si>
  <si>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</si>
  <si>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</si>
  <si>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</si>
  <si>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</si>
  <si>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</si>
  <si>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</si>
  <si>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</si>
  <si>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</si>
  <si>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</si>
  <si>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</si>
  <si>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</si>
  <si>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</si>
  <si>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</si>
  <si>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</si>
  <si>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</si>
  <si>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</si>
  <si>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</si>
  <si>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</si>
  <si>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</si>
  <si>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</si>
  <si>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Richtersveld(NC061)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</si>
  <si>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</si>
  <si>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</si>
  <si>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</si>
  <si>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</si>
  <si>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</si>
  <si>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</si>
  <si>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</si>
  <si>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</si>
  <si>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</si>
  <si>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</si>
  <si>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</si>
  <si>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</si>
  <si>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</si>
  <si>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</si>
  <si>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</si>
  <si>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</si>
  <si>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</si>
  <si>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</si>
  <si>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</si>
  <si>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</si>
  <si>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</si>
  <si>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</si>
  <si>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</si>
  <si>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</si>
  <si>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Richtersveld(NC061)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</si>
  <si>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</si>
  <si>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</si>
  <si>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</si>
  <si>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</si>
  <si>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</si>
  <si>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</si>
  <si>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</si>
  <si>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</si>
  <si>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</si>
  <si>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</si>
  <si>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</si>
  <si>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</si>
  <si>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</si>
  <si>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</si>
  <si>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</si>
  <si>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</si>
  <si>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</si>
  <si>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</si>
  <si>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</si>
  <si>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</si>
  <si>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</si>
  <si>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</si>
  <si>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</si>
  <si>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</si>
  <si>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</si>
  <si>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</si>
  <si>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</si>
  <si>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</si>
  <si>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</si>
  <si>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</si>
  <si>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</si>
  <si>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</si>
  <si>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</si>
  <si>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</si>
  <si>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</si>
  <si>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Richtersveld(NC061)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</si>
  <si>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</si>
  <si>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</si>
  <si>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Northern Cape: Richtersveld(NC061)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</si>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</sst>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9189374</v>
      </c>
      <c r="C5" s="19">
        <v>0</v>
      </c>
      <c r="D5" s="59">
        <v>10310632</v>
      </c>
      <c r="E5" s="60">
        <v>10310632</v>
      </c>
      <c r="F5" s="60">
        <v>9683765</v>
      </c>
      <c r="G5" s="60">
        <v>-223885</v>
      </c>
      <c r="H5" s="60">
        <v>74970</v>
      </c>
      <c r="I5" s="60">
        <v>9534850</v>
      </c>
      <c r="J5" s="60">
        <v>82990</v>
      </c>
      <c r="K5" s="60">
        <v>-9713</v>
      </c>
      <c r="L5" s="60">
        <v>97843</v>
      </c>
      <c r="M5" s="60">
        <v>171120</v>
      </c>
      <c r="N5" s="60">
        <v>9683765</v>
      </c>
      <c r="O5" s="60">
        <v>68243</v>
      </c>
      <c r="P5" s="60">
        <v>108494</v>
      </c>
      <c r="Q5" s="60">
        <v>9860502</v>
      </c>
      <c r="R5" s="60">
        <v>109283</v>
      </c>
      <c r="S5" s="60">
        <v>107571</v>
      </c>
      <c r="T5" s="60">
        <v>126549</v>
      </c>
      <c r="U5" s="60">
        <v>343403</v>
      </c>
      <c r="V5" s="60">
        <v>19909875</v>
      </c>
      <c r="W5" s="60">
        <v>10310628</v>
      </c>
      <c r="X5" s="60">
        <v>9599247</v>
      </c>
      <c r="Y5" s="61">
        <v>93.1</v>
      </c>
      <c r="Z5" s="62">
        <v>10310632</v>
      </c>
    </row>
    <row r="6" spans="1:26" ht="13.5">
      <c r="A6" s="58" t="s">
        <v>32</v>
      </c>
      <c r="B6" s="19">
        <v>20415090</v>
      </c>
      <c r="C6" s="19">
        <v>0</v>
      </c>
      <c r="D6" s="59">
        <v>23805817</v>
      </c>
      <c r="E6" s="60">
        <v>23783817</v>
      </c>
      <c r="F6" s="60">
        <v>2426171</v>
      </c>
      <c r="G6" s="60">
        <v>1743220</v>
      </c>
      <c r="H6" s="60">
        <v>1858331</v>
      </c>
      <c r="I6" s="60">
        <v>6027722</v>
      </c>
      <c r="J6" s="60">
        <v>1649522</v>
      </c>
      <c r="K6" s="60">
        <v>1675540</v>
      </c>
      <c r="L6" s="60">
        <v>1745173</v>
      </c>
      <c r="M6" s="60">
        <v>5070235</v>
      </c>
      <c r="N6" s="60">
        <v>2489591</v>
      </c>
      <c r="O6" s="60">
        <v>2161910</v>
      </c>
      <c r="P6" s="60">
        <v>1963867</v>
      </c>
      <c r="Q6" s="60">
        <v>6615368</v>
      </c>
      <c r="R6" s="60">
        <v>337381</v>
      </c>
      <c r="S6" s="60">
        <v>2977267</v>
      </c>
      <c r="T6" s="60">
        <v>1663083</v>
      </c>
      <c r="U6" s="60">
        <v>4977731</v>
      </c>
      <c r="V6" s="60">
        <v>22691056</v>
      </c>
      <c r="W6" s="60">
        <v>23805828</v>
      </c>
      <c r="X6" s="60">
        <v>-1114772</v>
      </c>
      <c r="Y6" s="61">
        <v>-4.68</v>
      </c>
      <c r="Z6" s="62">
        <v>23783817</v>
      </c>
    </row>
    <row r="7" spans="1:26" ht="13.5">
      <c r="A7" s="58" t="s">
        <v>33</v>
      </c>
      <c r="B7" s="19">
        <v>325454</v>
      </c>
      <c r="C7" s="19">
        <v>0</v>
      </c>
      <c r="D7" s="59">
        <v>400148</v>
      </c>
      <c r="E7" s="60">
        <v>400148</v>
      </c>
      <c r="F7" s="60">
        <v>0</v>
      </c>
      <c r="G7" s="60">
        <v>0</v>
      </c>
      <c r="H7" s="60">
        <v>33996</v>
      </c>
      <c r="I7" s="60">
        <v>33996</v>
      </c>
      <c r="J7" s="60">
        <v>0</v>
      </c>
      <c r="K7" s="60">
        <v>2579</v>
      </c>
      <c r="L7" s="60">
        <v>27097</v>
      </c>
      <c r="M7" s="60">
        <v>29676</v>
      </c>
      <c r="N7" s="60">
        <v>16087</v>
      </c>
      <c r="O7" s="60">
        <v>40417</v>
      </c>
      <c r="P7" s="60">
        <v>34623</v>
      </c>
      <c r="Q7" s="60">
        <v>91127</v>
      </c>
      <c r="R7" s="60">
        <v>0</v>
      </c>
      <c r="S7" s="60">
        <v>31470</v>
      </c>
      <c r="T7" s="60">
        <v>18522</v>
      </c>
      <c r="U7" s="60">
        <v>49992</v>
      </c>
      <c r="V7" s="60">
        <v>204791</v>
      </c>
      <c r="W7" s="60">
        <v>400152</v>
      </c>
      <c r="X7" s="60">
        <v>-195361</v>
      </c>
      <c r="Y7" s="61">
        <v>-48.82</v>
      </c>
      <c r="Z7" s="62">
        <v>400148</v>
      </c>
    </row>
    <row r="8" spans="1:26" ht="13.5">
      <c r="A8" s="58" t="s">
        <v>34</v>
      </c>
      <c r="B8" s="19">
        <v>21649299</v>
      </c>
      <c r="C8" s="19">
        <v>0</v>
      </c>
      <c r="D8" s="59">
        <v>18380547</v>
      </c>
      <c r="E8" s="60">
        <v>18380547</v>
      </c>
      <c r="F8" s="60">
        <v>5584140</v>
      </c>
      <c r="G8" s="60">
        <v>140</v>
      </c>
      <c r="H8" s="60">
        <v>140</v>
      </c>
      <c r="I8" s="60">
        <v>5584420</v>
      </c>
      <c r="J8" s="60">
        <v>140</v>
      </c>
      <c r="K8" s="60">
        <v>520140</v>
      </c>
      <c r="L8" s="60">
        <v>8140</v>
      </c>
      <c r="M8" s="60">
        <v>528420</v>
      </c>
      <c r="N8" s="60">
        <v>5584140</v>
      </c>
      <c r="O8" s="60">
        <v>140</v>
      </c>
      <c r="P8" s="60">
        <v>3346140</v>
      </c>
      <c r="Q8" s="60">
        <v>8930420</v>
      </c>
      <c r="R8" s="60">
        <v>140</v>
      </c>
      <c r="S8" s="60">
        <v>140</v>
      </c>
      <c r="T8" s="60">
        <v>3623799</v>
      </c>
      <c r="U8" s="60">
        <v>3624079</v>
      </c>
      <c r="V8" s="60">
        <v>18667339</v>
      </c>
      <c r="W8" s="60">
        <v>18380544</v>
      </c>
      <c r="X8" s="60">
        <v>286795</v>
      </c>
      <c r="Y8" s="61">
        <v>1.56</v>
      </c>
      <c r="Z8" s="62">
        <v>18380547</v>
      </c>
    </row>
    <row r="9" spans="1:26" ht="13.5">
      <c r="A9" s="58" t="s">
        <v>35</v>
      </c>
      <c r="B9" s="19">
        <v>6036294</v>
      </c>
      <c r="C9" s="19">
        <v>0</v>
      </c>
      <c r="D9" s="59">
        <v>7165543</v>
      </c>
      <c r="E9" s="60">
        <v>7187543</v>
      </c>
      <c r="F9" s="60">
        <v>274640</v>
      </c>
      <c r="G9" s="60">
        <v>435912</v>
      </c>
      <c r="H9" s="60">
        <v>338783</v>
      </c>
      <c r="I9" s="60">
        <v>1049335</v>
      </c>
      <c r="J9" s="60">
        <v>324718</v>
      </c>
      <c r="K9" s="60">
        <v>338962</v>
      </c>
      <c r="L9" s="60">
        <v>393838</v>
      </c>
      <c r="M9" s="60">
        <v>1057518</v>
      </c>
      <c r="N9" s="60">
        <v>276061</v>
      </c>
      <c r="O9" s="60">
        <v>379196</v>
      </c>
      <c r="P9" s="60">
        <v>447753</v>
      </c>
      <c r="Q9" s="60">
        <v>1103010</v>
      </c>
      <c r="R9" s="60">
        <v>341351</v>
      </c>
      <c r="S9" s="60">
        <v>368391</v>
      </c>
      <c r="T9" s="60">
        <v>436560</v>
      </c>
      <c r="U9" s="60">
        <v>1146302</v>
      </c>
      <c r="V9" s="60">
        <v>4356165</v>
      </c>
      <c r="W9" s="60">
        <v>7165543</v>
      </c>
      <c r="X9" s="60">
        <v>-2809378</v>
      </c>
      <c r="Y9" s="61">
        <v>-39.21</v>
      </c>
      <c r="Z9" s="62">
        <v>7187543</v>
      </c>
    </row>
    <row r="10" spans="1:26" ht="25.5">
      <c r="A10" s="63" t="s">
        <v>278</v>
      </c>
      <c r="B10" s="64">
        <f>SUM(B5:B9)</f>
        <v>57615511</v>
      </c>
      <c r="C10" s="64">
        <f>SUM(C5:C9)</f>
        <v>0</v>
      </c>
      <c r="D10" s="65">
        <f aca="true" t="shared" si="0" ref="D10:Z10">SUM(D5:D9)</f>
        <v>60062687</v>
      </c>
      <c r="E10" s="66">
        <f t="shared" si="0"/>
        <v>60062687</v>
      </c>
      <c r="F10" s="66">
        <f t="shared" si="0"/>
        <v>17968716</v>
      </c>
      <c r="G10" s="66">
        <f t="shared" si="0"/>
        <v>1955387</v>
      </c>
      <c r="H10" s="66">
        <f t="shared" si="0"/>
        <v>2306220</v>
      </c>
      <c r="I10" s="66">
        <f t="shared" si="0"/>
        <v>22230323</v>
      </c>
      <c r="J10" s="66">
        <f t="shared" si="0"/>
        <v>2057370</v>
      </c>
      <c r="K10" s="66">
        <f t="shared" si="0"/>
        <v>2527508</v>
      </c>
      <c r="L10" s="66">
        <f t="shared" si="0"/>
        <v>2272091</v>
      </c>
      <c r="M10" s="66">
        <f t="shared" si="0"/>
        <v>6856969</v>
      </c>
      <c r="N10" s="66">
        <f t="shared" si="0"/>
        <v>18049644</v>
      </c>
      <c r="O10" s="66">
        <f t="shared" si="0"/>
        <v>2649906</v>
      </c>
      <c r="P10" s="66">
        <f t="shared" si="0"/>
        <v>5900877</v>
      </c>
      <c r="Q10" s="66">
        <f t="shared" si="0"/>
        <v>26600427</v>
      </c>
      <c r="R10" s="66">
        <f t="shared" si="0"/>
        <v>788155</v>
      </c>
      <c r="S10" s="66">
        <f t="shared" si="0"/>
        <v>3484839</v>
      </c>
      <c r="T10" s="66">
        <f t="shared" si="0"/>
        <v>5868513</v>
      </c>
      <c r="U10" s="66">
        <f t="shared" si="0"/>
        <v>10141507</v>
      </c>
      <c r="V10" s="66">
        <f t="shared" si="0"/>
        <v>65829226</v>
      </c>
      <c r="W10" s="66">
        <f t="shared" si="0"/>
        <v>60062695</v>
      </c>
      <c r="X10" s="66">
        <f t="shared" si="0"/>
        <v>5766531</v>
      </c>
      <c r="Y10" s="67">
        <f>+IF(W10&lt;&gt;0,(X10/W10)*100,0)</f>
        <v>9.600852908781398</v>
      </c>
      <c r="Z10" s="68">
        <f t="shared" si="0"/>
        <v>60062687</v>
      </c>
    </row>
    <row r="11" spans="1:26" ht="13.5">
      <c r="A11" s="58" t="s">
        <v>37</v>
      </c>
      <c r="B11" s="19">
        <v>18009379</v>
      </c>
      <c r="C11" s="19">
        <v>0</v>
      </c>
      <c r="D11" s="59">
        <v>18954673</v>
      </c>
      <c r="E11" s="60">
        <v>20144771</v>
      </c>
      <c r="F11" s="60">
        <v>1297073</v>
      </c>
      <c r="G11" s="60">
        <v>1466701</v>
      </c>
      <c r="H11" s="60">
        <v>1509850</v>
      </c>
      <c r="I11" s="60">
        <v>4273624</v>
      </c>
      <c r="J11" s="60">
        <v>1437550</v>
      </c>
      <c r="K11" s="60">
        <v>1510194</v>
      </c>
      <c r="L11" s="60">
        <v>1491868</v>
      </c>
      <c r="M11" s="60">
        <v>4439612</v>
      </c>
      <c r="N11" s="60">
        <v>1293999</v>
      </c>
      <c r="O11" s="60">
        <v>1528261</v>
      </c>
      <c r="P11" s="60">
        <v>1571103</v>
      </c>
      <c r="Q11" s="60">
        <v>4393363</v>
      </c>
      <c r="R11" s="60">
        <v>1510646</v>
      </c>
      <c r="S11" s="60">
        <v>1543983</v>
      </c>
      <c r="T11" s="60">
        <v>2792239</v>
      </c>
      <c r="U11" s="60">
        <v>5846868</v>
      </c>
      <c r="V11" s="60">
        <v>18953467</v>
      </c>
      <c r="W11" s="60">
        <v>18954672</v>
      </c>
      <c r="X11" s="60">
        <v>-1205</v>
      </c>
      <c r="Y11" s="61">
        <v>-0.01</v>
      </c>
      <c r="Z11" s="62">
        <v>20144771</v>
      </c>
    </row>
    <row r="12" spans="1:26" ht="13.5">
      <c r="A12" s="58" t="s">
        <v>38</v>
      </c>
      <c r="B12" s="19">
        <v>1980471</v>
      </c>
      <c r="C12" s="19">
        <v>0</v>
      </c>
      <c r="D12" s="59">
        <v>2796275</v>
      </c>
      <c r="E12" s="60">
        <v>2568962</v>
      </c>
      <c r="F12" s="60">
        <v>79335</v>
      </c>
      <c r="G12" s="60">
        <v>79335</v>
      </c>
      <c r="H12" s="60">
        <v>79335</v>
      </c>
      <c r="I12" s="60">
        <v>238005</v>
      </c>
      <c r="J12" s="60">
        <v>79335</v>
      </c>
      <c r="K12" s="60">
        <v>79335</v>
      </c>
      <c r="L12" s="60">
        <v>79335</v>
      </c>
      <c r="M12" s="60">
        <v>238005</v>
      </c>
      <c r="N12" s="60">
        <v>79335</v>
      </c>
      <c r="O12" s="60">
        <v>79335</v>
      </c>
      <c r="P12" s="60">
        <v>109313</v>
      </c>
      <c r="Q12" s="60">
        <v>267983</v>
      </c>
      <c r="R12" s="60">
        <v>109313</v>
      </c>
      <c r="S12" s="60">
        <v>109313</v>
      </c>
      <c r="T12" s="60">
        <v>109313</v>
      </c>
      <c r="U12" s="60">
        <v>327939</v>
      </c>
      <c r="V12" s="60">
        <v>1071932</v>
      </c>
      <c r="W12" s="60">
        <v>2796276</v>
      </c>
      <c r="X12" s="60">
        <v>-1724344</v>
      </c>
      <c r="Y12" s="61">
        <v>-61.67</v>
      </c>
      <c r="Z12" s="62">
        <v>2568962</v>
      </c>
    </row>
    <row r="13" spans="1:26" ht="13.5">
      <c r="A13" s="58" t="s">
        <v>279</v>
      </c>
      <c r="B13" s="19">
        <v>4439242</v>
      </c>
      <c r="C13" s="19">
        <v>0</v>
      </c>
      <c r="D13" s="59">
        <v>3895733</v>
      </c>
      <c r="E13" s="60">
        <v>3895733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2700</v>
      </c>
      <c r="T13" s="60">
        <v>0</v>
      </c>
      <c r="U13" s="60">
        <v>2700</v>
      </c>
      <c r="V13" s="60">
        <v>2700</v>
      </c>
      <c r="W13" s="60">
        <v>3895728</v>
      </c>
      <c r="X13" s="60">
        <v>-3893028</v>
      </c>
      <c r="Y13" s="61">
        <v>-99.93</v>
      </c>
      <c r="Z13" s="62">
        <v>3895733</v>
      </c>
    </row>
    <row r="14" spans="1:26" ht="13.5">
      <c r="A14" s="58" t="s">
        <v>40</v>
      </c>
      <c r="B14" s="19">
        <v>1119789</v>
      </c>
      <c r="C14" s="19">
        <v>0</v>
      </c>
      <c r="D14" s="59">
        <v>906708</v>
      </c>
      <c r="E14" s="60">
        <v>938090</v>
      </c>
      <c r="F14" s="60">
        <v>5633</v>
      </c>
      <c r="G14" s="60">
        <v>190</v>
      </c>
      <c r="H14" s="60">
        <v>8433</v>
      </c>
      <c r="I14" s="60">
        <v>14256</v>
      </c>
      <c r="J14" s="60">
        <v>0</v>
      </c>
      <c r="K14" s="60">
        <v>0</v>
      </c>
      <c r="L14" s="60">
        <v>1029</v>
      </c>
      <c r="M14" s="60">
        <v>1029</v>
      </c>
      <c r="N14" s="60">
        <v>8728</v>
      </c>
      <c r="O14" s="60">
        <v>653</v>
      </c>
      <c r="P14" s="60">
        <v>0</v>
      </c>
      <c r="Q14" s="60">
        <v>9381</v>
      </c>
      <c r="R14" s="60">
        <v>0</v>
      </c>
      <c r="S14" s="60">
        <v>98</v>
      </c>
      <c r="T14" s="60">
        <v>29395</v>
      </c>
      <c r="U14" s="60">
        <v>29493</v>
      </c>
      <c r="V14" s="60">
        <v>54159</v>
      </c>
      <c r="W14" s="60">
        <v>906708</v>
      </c>
      <c r="X14" s="60">
        <v>-852549</v>
      </c>
      <c r="Y14" s="61">
        <v>-94.03</v>
      </c>
      <c r="Z14" s="62">
        <v>938090</v>
      </c>
    </row>
    <row r="15" spans="1:26" ht="13.5">
      <c r="A15" s="58" t="s">
        <v>41</v>
      </c>
      <c r="B15" s="19">
        <v>11365029</v>
      </c>
      <c r="C15" s="19">
        <v>0</v>
      </c>
      <c r="D15" s="59">
        <v>12002961</v>
      </c>
      <c r="E15" s="60">
        <v>13052080</v>
      </c>
      <c r="F15" s="60">
        <v>1197415</v>
      </c>
      <c r="G15" s="60">
        <v>1241715</v>
      </c>
      <c r="H15" s="60">
        <v>1176052</v>
      </c>
      <c r="I15" s="60">
        <v>3615182</v>
      </c>
      <c r="J15" s="60">
        <v>879544</v>
      </c>
      <c r="K15" s="60">
        <v>911258</v>
      </c>
      <c r="L15" s="60">
        <v>887518</v>
      </c>
      <c r="M15" s="60">
        <v>2678320</v>
      </c>
      <c r="N15" s="60">
        <v>1197415</v>
      </c>
      <c r="O15" s="60">
        <v>868359</v>
      </c>
      <c r="P15" s="60">
        <v>826457</v>
      </c>
      <c r="Q15" s="60">
        <v>2892231</v>
      </c>
      <c r="R15" s="60">
        <v>845424</v>
      </c>
      <c r="S15" s="60">
        <v>895626</v>
      </c>
      <c r="T15" s="60">
        <v>1062708</v>
      </c>
      <c r="U15" s="60">
        <v>2803758</v>
      </c>
      <c r="V15" s="60">
        <v>11989491</v>
      </c>
      <c r="W15" s="60">
        <v>12002964</v>
      </c>
      <c r="X15" s="60">
        <v>-13473</v>
      </c>
      <c r="Y15" s="61">
        <v>-0.11</v>
      </c>
      <c r="Z15" s="62">
        <v>13052080</v>
      </c>
    </row>
    <row r="16" spans="1:26" ht="13.5">
      <c r="A16" s="69" t="s">
        <v>42</v>
      </c>
      <c r="B16" s="19">
        <v>0</v>
      </c>
      <c r="C16" s="19">
        <v>0</v>
      </c>
      <c r="D16" s="59">
        <v>3258747</v>
      </c>
      <c r="E16" s="60">
        <v>3181387</v>
      </c>
      <c r="F16" s="60">
        <v>219173</v>
      </c>
      <c r="G16" s="60">
        <v>222957</v>
      </c>
      <c r="H16" s="60">
        <v>224483</v>
      </c>
      <c r="I16" s="60">
        <v>666613</v>
      </c>
      <c r="J16" s="60">
        <v>225585</v>
      </c>
      <c r="K16" s="60">
        <v>224316</v>
      </c>
      <c r="L16" s="60">
        <v>231693</v>
      </c>
      <c r="M16" s="60">
        <v>681594</v>
      </c>
      <c r="N16" s="60">
        <v>269954</v>
      </c>
      <c r="O16" s="60">
        <v>227293</v>
      </c>
      <c r="P16" s="60">
        <v>441803</v>
      </c>
      <c r="Q16" s="60">
        <v>939050</v>
      </c>
      <c r="R16" s="60">
        <v>235433</v>
      </c>
      <c r="S16" s="60">
        <v>236981</v>
      </c>
      <c r="T16" s="60">
        <v>3911868</v>
      </c>
      <c r="U16" s="60">
        <v>4384282</v>
      </c>
      <c r="V16" s="60">
        <v>6671539</v>
      </c>
      <c r="W16" s="60">
        <v>3258747</v>
      </c>
      <c r="X16" s="60">
        <v>3412792</v>
      </c>
      <c r="Y16" s="61">
        <v>104.73</v>
      </c>
      <c r="Z16" s="62">
        <v>3181387</v>
      </c>
    </row>
    <row r="17" spans="1:26" ht="13.5">
      <c r="A17" s="58" t="s">
        <v>43</v>
      </c>
      <c r="B17" s="19">
        <v>19857714</v>
      </c>
      <c r="C17" s="19">
        <v>0</v>
      </c>
      <c r="D17" s="59">
        <v>18500648</v>
      </c>
      <c r="E17" s="60">
        <v>18757018</v>
      </c>
      <c r="F17" s="60">
        <v>496618</v>
      </c>
      <c r="G17" s="60">
        <v>426526</v>
      </c>
      <c r="H17" s="60">
        <v>734888</v>
      </c>
      <c r="I17" s="60">
        <v>1658032</v>
      </c>
      <c r="J17" s="60">
        <v>377323</v>
      </c>
      <c r="K17" s="60">
        <v>557312</v>
      </c>
      <c r="L17" s="60">
        <v>505191</v>
      </c>
      <c r="M17" s="60">
        <v>1439826</v>
      </c>
      <c r="N17" s="60">
        <v>501658</v>
      </c>
      <c r="O17" s="60">
        <v>462513</v>
      </c>
      <c r="P17" s="60">
        <v>484125</v>
      </c>
      <c r="Q17" s="60">
        <v>1448296</v>
      </c>
      <c r="R17" s="60">
        <v>266124</v>
      </c>
      <c r="S17" s="60">
        <v>597107</v>
      </c>
      <c r="T17" s="60">
        <v>985191</v>
      </c>
      <c r="U17" s="60">
        <v>1848422</v>
      </c>
      <c r="V17" s="60">
        <v>6394576</v>
      </c>
      <c r="W17" s="60">
        <v>18500652</v>
      </c>
      <c r="X17" s="60">
        <v>-12106076</v>
      </c>
      <c r="Y17" s="61">
        <v>-65.44</v>
      </c>
      <c r="Z17" s="62">
        <v>18757018</v>
      </c>
    </row>
    <row r="18" spans="1:26" ht="13.5">
      <c r="A18" s="70" t="s">
        <v>44</v>
      </c>
      <c r="B18" s="71">
        <f>SUM(B11:B17)</f>
        <v>56771624</v>
      </c>
      <c r="C18" s="71">
        <f>SUM(C11:C17)</f>
        <v>0</v>
      </c>
      <c r="D18" s="72">
        <f aca="true" t="shared" si="1" ref="D18:Z18">SUM(D11:D17)</f>
        <v>60315745</v>
      </c>
      <c r="E18" s="73">
        <f t="shared" si="1"/>
        <v>62538041</v>
      </c>
      <c r="F18" s="73">
        <f t="shared" si="1"/>
        <v>3295247</v>
      </c>
      <c r="G18" s="73">
        <f t="shared" si="1"/>
        <v>3437424</v>
      </c>
      <c r="H18" s="73">
        <f t="shared" si="1"/>
        <v>3733041</v>
      </c>
      <c r="I18" s="73">
        <f t="shared" si="1"/>
        <v>10465712</v>
      </c>
      <c r="J18" s="73">
        <f t="shared" si="1"/>
        <v>2999337</v>
      </c>
      <c r="K18" s="73">
        <f t="shared" si="1"/>
        <v>3282415</v>
      </c>
      <c r="L18" s="73">
        <f t="shared" si="1"/>
        <v>3196634</v>
      </c>
      <c r="M18" s="73">
        <f t="shared" si="1"/>
        <v>9478386</v>
      </c>
      <c r="N18" s="73">
        <f t="shared" si="1"/>
        <v>3351089</v>
      </c>
      <c r="O18" s="73">
        <f t="shared" si="1"/>
        <v>3166414</v>
      </c>
      <c r="P18" s="73">
        <f t="shared" si="1"/>
        <v>3432801</v>
      </c>
      <c r="Q18" s="73">
        <f t="shared" si="1"/>
        <v>9950304</v>
      </c>
      <c r="R18" s="73">
        <f t="shared" si="1"/>
        <v>2966940</v>
      </c>
      <c r="S18" s="73">
        <f t="shared" si="1"/>
        <v>3385808</v>
      </c>
      <c r="T18" s="73">
        <f t="shared" si="1"/>
        <v>8890714</v>
      </c>
      <c r="U18" s="73">
        <f t="shared" si="1"/>
        <v>15243462</v>
      </c>
      <c r="V18" s="73">
        <f t="shared" si="1"/>
        <v>45137864</v>
      </c>
      <c r="W18" s="73">
        <f t="shared" si="1"/>
        <v>60315747</v>
      </c>
      <c r="X18" s="73">
        <f t="shared" si="1"/>
        <v>-15177883</v>
      </c>
      <c r="Y18" s="67">
        <f>+IF(W18&lt;&gt;0,(X18/W18)*100,0)</f>
        <v>-25.164047126863903</v>
      </c>
      <c r="Z18" s="74">
        <f t="shared" si="1"/>
        <v>62538041</v>
      </c>
    </row>
    <row r="19" spans="1:26" ht="13.5">
      <c r="A19" s="70" t="s">
        <v>45</v>
      </c>
      <c r="B19" s="75">
        <f>+B10-B18</f>
        <v>843887</v>
      </c>
      <c r="C19" s="75">
        <f>+C10-C18</f>
        <v>0</v>
      </c>
      <c r="D19" s="76">
        <f aca="true" t="shared" si="2" ref="D19:Z19">+D10-D18</f>
        <v>-253058</v>
      </c>
      <c r="E19" s="77">
        <f t="shared" si="2"/>
        <v>-2475354</v>
      </c>
      <c r="F19" s="77">
        <f t="shared" si="2"/>
        <v>14673469</v>
      </c>
      <c r="G19" s="77">
        <f t="shared" si="2"/>
        <v>-1482037</v>
      </c>
      <c r="H19" s="77">
        <f t="shared" si="2"/>
        <v>-1426821</v>
      </c>
      <c r="I19" s="77">
        <f t="shared" si="2"/>
        <v>11764611</v>
      </c>
      <c r="J19" s="77">
        <f t="shared" si="2"/>
        <v>-941967</v>
      </c>
      <c r="K19" s="77">
        <f t="shared" si="2"/>
        <v>-754907</v>
      </c>
      <c r="L19" s="77">
        <f t="shared" si="2"/>
        <v>-924543</v>
      </c>
      <c r="M19" s="77">
        <f t="shared" si="2"/>
        <v>-2621417</v>
      </c>
      <c r="N19" s="77">
        <f t="shared" si="2"/>
        <v>14698555</v>
      </c>
      <c r="O19" s="77">
        <f t="shared" si="2"/>
        <v>-516508</v>
      </c>
      <c r="P19" s="77">
        <f t="shared" si="2"/>
        <v>2468076</v>
      </c>
      <c r="Q19" s="77">
        <f t="shared" si="2"/>
        <v>16650123</v>
      </c>
      <c r="R19" s="77">
        <f t="shared" si="2"/>
        <v>-2178785</v>
      </c>
      <c r="S19" s="77">
        <f t="shared" si="2"/>
        <v>99031</v>
      </c>
      <c r="T19" s="77">
        <f t="shared" si="2"/>
        <v>-3022201</v>
      </c>
      <c r="U19" s="77">
        <f t="shared" si="2"/>
        <v>-5101955</v>
      </c>
      <c r="V19" s="77">
        <f t="shared" si="2"/>
        <v>20691362</v>
      </c>
      <c r="W19" s="77">
        <f>IF(E10=E18,0,W10-W18)</f>
        <v>-253052</v>
      </c>
      <c r="X19" s="77">
        <f t="shared" si="2"/>
        <v>20944414</v>
      </c>
      <c r="Y19" s="78">
        <f>+IF(W19&lt;&gt;0,(X19/W19)*100,0)</f>
        <v>-8276.723361206392</v>
      </c>
      <c r="Z19" s="79">
        <f t="shared" si="2"/>
        <v>-2475354</v>
      </c>
    </row>
    <row r="20" spans="1:26" ht="13.5">
      <c r="A20" s="58" t="s">
        <v>46</v>
      </c>
      <c r="B20" s="19">
        <v>8655456</v>
      </c>
      <c r="C20" s="19">
        <v>0</v>
      </c>
      <c r="D20" s="59">
        <v>16296000</v>
      </c>
      <c r="E20" s="60">
        <v>8753000</v>
      </c>
      <c r="F20" s="60">
        <v>5461</v>
      </c>
      <c r="G20" s="60">
        <v>0</v>
      </c>
      <c r="H20" s="60">
        <v>8112</v>
      </c>
      <c r="I20" s="60">
        <v>13573</v>
      </c>
      <c r="J20" s="60">
        <v>0</v>
      </c>
      <c r="K20" s="60">
        <v>0</v>
      </c>
      <c r="L20" s="60">
        <v>2543</v>
      </c>
      <c r="M20" s="60">
        <v>2543</v>
      </c>
      <c r="N20" s="60">
        <v>5461</v>
      </c>
      <c r="O20" s="60">
        <v>0</v>
      </c>
      <c r="P20" s="60">
        <v>2483</v>
      </c>
      <c r="Q20" s="60">
        <v>7944</v>
      </c>
      <c r="R20" s="60">
        <v>19414</v>
      </c>
      <c r="S20" s="60">
        <v>0</v>
      </c>
      <c r="T20" s="60">
        <v>172922</v>
      </c>
      <c r="U20" s="60">
        <v>192336</v>
      </c>
      <c r="V20" s="60">
        <v>216396</v>
      </c>
      <c r="W20" s="60">
        <v>16296000</v>
      </c>
      <c r="X20" s="60">
        <v>-16079604</v>
      </c>
      <c r="Y20" s="61">
        <v>-98.67</v>
      </c>
      <c r="Z20" s="62">
        <v>8753000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9499343</v>
      </c>
      <c r="C22" s="86">
        <f>SUM(C19:C21)</f>
        <v>0</v>
      </c>
      <c r="D22" s="87">
        <f aca="true" t="shared" si="3" ref="D22:Z22">SUM(D19:D21)</f>
        <v>16042942</v>
      </c>
      <c r="E22" s="88">
        <f t="shared" si="3"/>
        <v>6277646</v>
      </c>
      <c r="F22" s="88">
        <f t="shared" si="3"/>
        <v>14678930</v>
      </c>
      <c r="G22" s="88">
        <f t="shared" si="3"/>
        <v>-1482037</v>
      </c>
      <c r="H22" s="88">
        <f t="shared" si="3"/>
        <v>-1418709</v>
      </c>
      <c r="I22" s="88">
        <f t="shared" si="3"/>
        <v>11778184</v>
      </c>
      <c r="J22" s="88">
        <f t="shared" si="3"/>
        <v>-941967</v>
      </c>
      <c r="K22" s="88">
        <f t="shared" si="3"/>
        <v>-754907</v>
      </c>
      <c r="L22" s="88">
        <f t="shared" si="3"/>
        <v>-922000</v>
      </c>
      <c r="M22" s="88">
        <f t="shared" si="3"/>
        <v>-2618874</v>
      </c>
      <c r="N22" s="88">
        <f t="shared" si="3"/>
        <v>14704016</v>
      </c>
      <c r="O22" s="88">
        <f t="shared" si="3"/>
        <v>-516508</v>
      </c>
      <c r="P22" s="88">
        <f t="shared" si="3"/>
        <v>2470559</v>
      </c>
      <c r="Q22" s="88">
        <f t="shared" si="3"/>
        <v>16658067</v>
      </c>
      <c r="R22" s="88">
        <f t="shared" si="3"/>
        <v>-2159371</v>
      </c>
      <c r="S22" s="88">
        <f t="shared" si="3"/>
        <v>99031</v>
      </c>
      <c r="T22" s="88">
        <f t="shared" si="3"/>
        <v>-2849279</v>
      </c>
      <c r="U22" s="88">
        <f t="shared" si="3"/>
        <v>-4909619</v>
      </c>
      <c r="V22" s="88">
        <f t="shared" si="3"/>
        <v>20907758</v>
      </c>
      <c r="W22" s="88">
        <f t="shared" si="3"/>
        <v>16042948</v>
      </c>
      <c r="X22" s="88">
        <f t="shared" si="3"/>
        <v>4864810</v>
      </c>
      <c r="Y22" s="89">
        <f>+IF(W22&lt;&gt;0,(X22/W22)*100,0)</f>
        <v>30.323666199005324</v>
      </c>
      <c r="Z22" s="90">
        <f t="shared" si="3"/>
        <v>6277646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9499343</v>
      </c>
      <c r="C24" s="75">
        <f>SUM(C22:C23)</f>
        <v>0</v>
      </c>
      <c r="D24" s="76">
        <f aca="true" t="shared" si="4" ref="D24:Z24">SUM(D22:D23)</f>
        <v>16042942</v>
      </c>
      <c r="E24" s="77">
        <f t="shared" si="4"/>
        <v>6277646</v>
      </c>
      <c r="F24" s="77">
        <f t="shared" si="4"/>
        <v>14678930</v>
      </c>
      <c r="G24" s="77">
        <f t="shared" si="4"/>
        <v>-1482037</v>
      </c>
      <c r="H24" s="77">
        <f t="shared" si="4"/>
        <v>-1418709</v>
      </c>
      <c r="I24" s="77">
        <f t="shared" si="4"/>
        <v>11778184</v>
      </c>
      <c r="J24" s="77">
        <f t="shared" si="4"/>
        <v>-941967</v>
      </c>
      <c r="K24" s="77">
        <f t="shared" si="4"/>
        <v>-754907</v>
      </c>
      <c r="L24" s="77">
        <f t="shared" si="4"/>
        <v>-922000</v>
      </c>
      <c r="M24" s="77">
        <f t="shared" si="4"/>
        <v>-2618874</v>
      </c>
      <c r="N24" s="77">
        <f t="shared" si="4"/>
        <v>14704016</v>
      </c>
      <c r="O24" s="77">
        <f t="shared" si="4"/>
        <v>-516508</v>
      </c>
      <c r="P24" s="77">
        <f t="shared" si="4"/>
        <v>2470559</v>
      </c>
      <c r="Q24" s="77">
        <f t="shared" si="4"/>
        <v>16658067</v>
      </c>
      <c r="R24" s="77">
        <f t="shared" si="4"/>
        <v>-2159371</v>
      </c>
      <c r="S24" s="77">
        <f t="shared" si="4"/>
        <v>99031</v>
      </c>
      <c r="T24" s="77">
        <f t="shared" si="4"/>
        <v>-2849279</v>
      </c>
      <c r="U24" s="77">
        <f t="shared" si="4"/>
        <v>-4909619</v>
      </c>
      <c r="V24" s="77">
        <f t="shared" si="4"/>
        <v>20907758</v>
      </c>
      <c r="W24" s="77">
        <f t="shared" si="4"/>
        <v>16042948</v>
      </c>
      <c r="X24" s="77">
        <f t="shared" si="4"/>
        <v>4864810</v>
      </c>
      <c r="Y24" s="78">
        <f>+IF(W24&lt;&gt;0,(X24/W24)*100,0)</f>
        <v>30.323666199005324</v>
      </c>
      <c r="Z24" s="79">
        <f t="shared" si="4"/>
        <v>6277646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10842460</v>
      </c>
      <c r="C27" s="22">
        <v>0</v>
      </c>
      <c r="D27" s="99">
        <v>16409000</v>
      </c>
      <c r="E27" s="100">
        <v>10052884</v>
      </c>
      <c r="F27" s="100">
        <v>0</v>
      </c>
      <c r="G27" s="100">
        <v>470349</v>
      </c>
      <c r="H27" s="100">
        <v>120927</v>
      </c>
      <c r="I27" s="100">
        <v>591276</v>
      </c>
      <c r="J27" s="100">
        <v>136530</v>
      </c>
      <c r="K27" s="100">
        <v>0</v>
      </c>
      <c r="L27" s="100">
        <v>544588</v>
      </c>
      <c r="M27" s="100">
        <v>681118</v>
      </c>
      <c r="N27" s="100">
        <v>424173</v>
      </c>
      <c r="O27" s="100">
        <v>932327</v>
      </c>
      <c r="P27" s="100">
        <v>1041759</v>
      </c>
      <c r="Q27" s="100">
        <v>2398259</v>
      </c>
      <c r="R27" s="100">
        <v>2900</v>
      </c>
      <c r="S27" s="100">
        <v>1251395</v>
      </c>
      <c r="T27" s="100">
        <v>899683</v>
      </c>
      <c r="U27" s="100">
        <v>2153978</v>
      </c>
      <c r="V27" s="100">
        <v>5824631</v>
      </c>
      <c r="W27" s="100">
        <v>10052884</v>
      </c>
      <c r="X27" s="100">
        <v>-4228253</v>
      </c>
      <c r="Y27" s="101">
        <v>-42.06</v>
      </c>
      <c r="Z27" s="102">
        <v>10052884</v>
      </c>
    </row>
    <row r="28" spans="1:26" ht="13.5">
      <c r="A28" s="103" t="s">
        <v>46</v>
      </c>
      <c r="B28" s="19">
        <v>10842460</v>
      </c>
      <c r="C28" s="19">
        <v>0</v>
      </c>
      <c r="D28" s="59">
        <v>16296000</v>
      </c>
      <c r="E28" s="60">
        <v>8753000</v>
      </c>
      <c r="F28" s="60">
        <v>0</v>
      </c>
      <c r="G28" s="60">
        <v>470349</v>
      </c>
      <c r="H28" s="60">
        <v>120927</v>
      </c>
      <c r="I28" s="60">
        <v>591276</v>
      </c>
      <c r="J28" s="60">
        <v>136530</v>
      </c>
      <c r="K28" s="60">
        <v>0</v>
      </c>
      <c r="L28" s="60">
        <v>458804</v>
      </c>
      <c r="M28" s="60">
        <v>595334</v>
      </c>
      <c r="N28" s="60">
        <v>424173</v>
      </c>
      <c r="O28" s="60">
        <v>636172</v>
      </c>
      <c r="P28" s="60">
        <v>1041759</v>
      </c>
      <c r="Q28" s="60">
        <v>2102104</v>
      </c>
      <c r="R28" s="60">
        <v>0</v>
      </c>
      <c r="S28" s="60">
        <v>1211251</v>
      </c>
      <c r="T28" s="60">
        <v>899683</v>
      </c>
      <c r="U28" s="60">
        <v>2110934</v>
      </c>
      <c r="V28" s="60">
        <v>5399648</v>
      </c>
      <c r="W28" s="60">
        <v>8753000</v>
      </c>
      <c r="X28" s="60">
        <v>-3353352</v>
      </c>
      <c r="Y28" s="61">
        <v>-38.31</v>
      </c>
      <c r="Z28" s="62">
        <v>8753000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2900</v>
      </c>
      <c r="S29" s="60">
        <v>0</v>
      </c>
      <c r="T29" s="60">
        <v>0</v>
      </c>
      <c r="U29" s="60">
        <v>2900</v>
      </c>
      <c r="V29" s="60">
        <v>2900</v>
      </c>
      <c r="W29" s="60"/>
      <c r="X29" s="60">
        <v>2900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113000</v>
      </c>
      <c r="E31" s="60">
        <v>1299884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85784</v>
      </c>
      <c r="M31" s="60">
        <v>85784</v>
      </c>
      <c r="N31" s="60">
        <v>0</v>
      </c>
      <c r="O31" s="60">
        <v>296155</v>
      </c>
      <c r="P31" s="60">
        <v>0</v>
      </c>
      <c r="Q31" s="60">
        <v>296155</v>
      </c>
      <c r="R31" s="60">
        <v>0</v>
      </c>
      <c r="S31" s="60">
        <v>40144</v>
      </c>
      <c r="T31" s="60">
        <v>0</v>
      </c>
      <c r="U31" s="60">
        <v>40144</v>
      </c>
      <c r="V31" s="60">
        <v>422083</v>
      </c>
      <c r="W31" s="60">
        <v>1299884</v>
      </c>
      <c r="X31" s="60">
        <v>-877801</v>
      </c>
      <c r="Y31" s="61">
        <v>-67.53</v>
      </c>
      <c r="Z31" s="62">
        <v>1299884</v>
      </c>
    </row>
    <row r="32" spans="1:26" ht="13.5">
      <c r="A32" s="70" t="s">
        <v>54</v>
      </c>
      <c r="B32" s="22">
        <f>SUM(B28:B31)</f>
        <v>10842460</v>
      </c>
      <c r="C32" s="22">
        <f>SUM(C28:C31)</f>
        <v>0</v>
      </c>
      <c r="D32" s="99">
        <f aca="true" t="shared" si="5" ref="D32:Z32">SUM(D28:D31)</f>
        <v>16409000</v>
      </c>
      <c r="E32" s="100">
        <f t="shared" si="5"/>
        <v>10052884</v>
      </c>
      <c r="F32" s="100">
        <f t="shared" si="5"/>
        <v>0</v>
      </c>
      <c r="G32" s="100">
        <f t="shared" si="5"/>
        <v>470349</v>
      </c>
      <c r="H32" s="100">
        <f t="shared" si="5"/>
        <v>120927</v>
      </c>
      <c r="I32" s="100">
        <f t="shared" si="5"/>
        <v>591276</v>
      </c>
      <c r="J32" s="100">
        <f t="shared" si="5"/>
        <v>136530</v>
      </c>
      <c r="K32" s="100">
        <f t="shared" si="5"/>
        <v>0</v>
      </c>
      <c r="L32" s="100">
        <f t="shared" si="5"/>
        <v>544588</v>
      </c>
      <c r="M32" s="100">
        <f t="shared" si="5"/>
        <v>681118</v>
      </c>
      <c r="N32" s="100">
        <f t="shared" si="5"/>
        <v>424173</v>
      </c>
      <c r="O32" s="100">
        <f t="shared" si="5"/>
        <v>932327</v>
      </c>
      <c r="P32" s="100">
        <f t="shared" si="5"/>
        <v>1041759</v>
      </c>
      <c r="Q32" s="100">
        <f t="shared" si="5"/>
        <v>2398259</v>
      </c>
      <c r="R32" s="100">
        <f t="shared" si="5"/>
        <v>2900</v>
      </c>
      <c r="S32" s="100">
        <f t="shared" si="5"/>
        <v>1251395</v>
      </c>
      <c r="T32" s="100">
        <f t="shared" si="5"/>
        <v>899683</v>
      </c>
      <c r="U32" s="100">
        <f t="shared" si="5"/>
        <v>2153978</v>
      </c>
      <c r="V32" s="100">
        <f t="shared" si="5"/>
        <v>5824631</v>
      </c>
      <c r="W32" s="100">
        <f t="shared" si="5"/>
        <v>10052884</v>
      </c>
      <c r="X32" s="100">
        <f t="shared" si="5"/>
        <v>-4228253</v>
      </c>
      <c r="Y32" s="101">
        <f>+IF(W32&lt;&gt;0,(X32/W32)*100,0)</f>
        <v>-42.060099370489105</v>
      </c>
      <c r="Z32" s="102">
        <f t="shared" si="5"/>
        <v>10052884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7861329</v>
      </c>
      <c r="C35" s="19">
        <v>0</v>
      </c>
      <c r="D35" s="59">
        <v>19387242</v>
      </c>
      <c r="E35" s="60">
        <v>14054113</v>
      </c>
      <c r="F35" s="60">
        <v>-18293834</v>
      </c>
      <c r="G35" s="60">
        <v>1950413</v>
      </c>
      <c r="H35" s="60">
        <v>0</v>
      </c>
      <c r="I35" s="60">
        <v>0</v>
      </c>
      <c r="J35" s="60">
        <v>0</v>
      </c>
      <c r="K35" s="60">
        <v>-1297061</v>
      </c>
      <c r="L35" s="60">
        <v>717580</v>
      </c>
      <c r="M35" s="60">
        <v>717580</v>
      </c>
      <c r="N35" s="60">
        <v>-1352274</v>
      </c>
      <c r="O35" s="60">
        <v>2039262</v>
      </c>
      <c r="P35" s="60">
        <v>-26972</v>
      </c>
      <c r="Q35" s="60">
        <v>-26972</v>
      </c>
      <c r="R35" s="60">
        <v>3245222</v>
      </c>
      <c r="S35" s="60">
        <v>2849483</v>
      </c>
      <c r="T35" s="60">
        <v>1771208</v>
      </c>
      <c r="U35" s="60">
        <v>1771208</v>
      </c>
      <c r="V35" s="60">
        <v>1771208</v>
      </c>
      <c r="W35" s="60">
        <v>14054113</v>
      </c>
      <c r="X35" s="60">
        <v>-12282905</v>
      </c>
      <c r="Y35" s="61">
        <v>-87.4</v>
      </c>
      <c r="Z35" s="62">
        <v>14054113</v>
      </c>
    </row>
    <row r="36" spans="1:26" ht="13.5">
      <c r="A36" s="58" t="s">
        <v>57</v>
      </c>
      <c r="B36" s="19">
        <v>175570848</v>
      </c>
      <c r="C36" s="19">
        <v>0</v>
      </c>
      <c r="D36" s="59">
        <v>176072085</v>
      </c>
      <c r="E36" s="60">
        <v>181712948</v>
      </c>
      <c r="F36" s="60">
        <v>-386</v>
      </c>
      <c r="G36" s="60">
        <v>-14363</v>
      </c>
      <c r="H36" s="60">
        <v>0</v>
      </c>
      <c r="I36" s="60">
        <v>0</v>
      </c>
      <c r="J36" s="60">
        <v>0</v>
      </c>
      <c r="K36" s="60">
        <v>-314</v>
      </c>
      <c r="L36" s="60">
        <v>-30410</v>
      </c>
      <c r="M36" s="60">
        <v>-30410</v>
      </c>
      <c r="N36" s="60">
        <v>0</v>
      </c>
      <c r="O36" s="60">
        <v>-277648</v>
      </c>
      <c r="P36" s="60">
        <v>-448363</v>
      </c>
      <c r="Q36" s="60">
        <v>-448363</v>
      </c>
      <c r="R36" s="60">
        <v>-165760</v>
      </c>
      <c r="S36" s="60">
        <v>-155722</v>
      </c>
      <c r="T36" s="60">
        <v>-1118431</v>
      </c>
      <c r="U36" s="60">
        <v>-1118431</v>
      </c>
      <c r="V36" s="60">
        <v>-1118431</v>
      </c>
      <c r="W36" s="60">
        <v>181712948</v>
      </c>
      <c r="X36" s="60">
        <v>-182831379</v>
      </c>
      <c r="Y36" s="61">
        <v>-100.62</v>
      </c>
      <c r="Z36" s="62">
        <v>181712948</v>
      </c>
    </row>
    <row r="37" spans="1:26" ht="13.5">
      <c r="A37" s="58" t="s">
        <v>58</v>
      </c>
      <c r="B37" s="19">
        <v>8497418</v>
      </c>
      <c r="C37" s="19">
        <v>0</v>
      </c>
      <c r="D37" s="59">
        <v>13086307</v>
      </c>
      <c r="E37" s="60">
        <v>24056710</v>
      </c>
      <c r="F37" s="60">
        <v>-3756254</v>
      </c>
      <c r="G37" s="60">
        <v>959534</v>
      </c>
      <c r="H37" s="60">
        <v>0</v>
      </c>
      <c r="I37" s="60">
        <v>0</v>
      </c>
      <c r="J37" s="60">
        <v>0</v>
      </c>
      <c r="K37" s="60">
        <v>-2549477</v>
      </c>
      <c r="L37" s="60">
        <v>-394961</v>
      </c>
      <c r="M37" s="60">
        <v>-394961</v>
      </c>
      <c r="N37" s="60">
        <v>-649221</v>
      </c>
      <c r="O37" s="60">
        <v>1179665</v>
      </c>
      <c r="P37" s="60">
        <v>1848568</v>
      </c>
      <c r="Q37" s="60">
        <v>1848568</v>
      </c>
      <c r="R37" s="60">
        <v>585183</v>
      </c>
      <c r="S37" s="60">
        <v>2706699</v>
      </c>
      <c r="T37" s="60">
        <v>-2888504</v>
      </c>
      <c r="U37" s="60">
        <v>-2888504</v>
      </c>
      <c r="V37" s="60">
        <v>-2888504</v>
      </c>
      <c r="W37" s="60">
        <v>24056710</v>
      </c>
      <c r="X37" s="60">
        <v>-26945214</v>
      </c>
      <c r="Y37" s="61">
        <v>-112.01</v>
      </c>
      <c r="Z37" s="62">
        <v>24056710</v>
      </c>
    </row>
    <row r="38" spans="1:26" ht="13.5">
      <c r="A38" s="58" t="s">
        <v>59</v>
      </c>
      <c r="B38" s="19">
        <v>14336445</v>
      </c>
      <c r="C38" s="19">
        <v>0</v>
      </c>
      <c r="D38" s="59">
        <v>11240574</v>
      </c>
      <c r="E38" s="60">
        <v>15300293</v>
      </c>
      <c r="F38" s="60">
        <v>26714</v>
      </c>
      <c r="G38" s="60">
        <v>26767</v>
      </c>
      <c r="H38" s="60">
        <v>0</v>
      </c>
      <c r="I38" s="60">
        <v>0</v>
      </c>
      <c r="J38" s="60">
        <v>0</v>
      </c>
      <c r="K38" s="60">
        <v>84592</v>
      </c>
      <c r="L38" s="60">
        <v>88833</v>
      </c>
      <c r="M38" s="60">
        <v>88833</v>
      </c>
      <c r="N38" s="60">
        <v>26809</v>
      </c>
      <c r="O38" s="60">
        <v>26809</v>
      </c>
      <c r="P38" s="60">
        <v>26886</v>
      </c>
      <c r="Q38" s="60">
        <v>26886</v>
      </c>
      <c r="R38" s="60">
        <v>26919</v>
      </c>
      <c r="S38" s="60">
        <v>26919</v>
      </c>
      <c r="T38" s="60">
        <v>85455</v>
      </c>
      <c r="U38" s="60">
        <v>85455</v>
      </c>
      <c r="V38" s="60">
        <v>85455</v>
      </c>
      <c r="W38" s="60">
        <v>15300293</v>
      </c>
      <c r="X38" s="60">
        <v>-15214838</v>
      </c>
      <c r="Y38" s="61">
        <v>-99.44</v>
      </c>
      <c r="Z38" s="62">
        <v>15300293</v>
      </c>
    </row>
    <row r="39" spans="1:26" ht="13.5">
      <c r="A39" s="58" t="s">
        <v>60</v>
      </c>
      <c r="B39" s="19">
        <v>160598314</v>
      </c>
      <c r="C39" s="19">
        <v>0</v>
      </c>
      <c r="D39" s="59">
        <v>171132444</v>
      </c>
      <c r="E39" s="60">
        <v>156410055</v>
      </c>
      <c r="F39" s="60">
        <v>-14564680</v>
      </c>
      <c r="G39" s="60">
        <v>949750</v>
      </c>
      <c r="H39" s="60">
        <v>0</v>
      </c>
      <c r="I39" s="60">
        <v>0</v>
      </c>
      <c r="J39" s="60">
        <v>0</v>
      </c>
      <c r="K39" s="60">
        <v>1167510</v>
      </c>
      <c r="L39" s="60">
        <v>993297</v>
      </c>
      <c r="M39" s="60">
        <v>993297</v>
      </c>
      <c r="N39" s="60">
        <v>-729862</v>
      </c>
      <c r="O39" s="60">
        <v>555139</v>
      </c>
      <c r="P39" s="60">
        <v>-2350788</v>
      </c>
      <c r="Q39" s="60">
        <v>-2350788</v>
      </c>
      <c r="R39" s="60">
        <v>2467359</v>
      </c>
      <c r="S39" s="60">
        <v>-39856</v>
      </c>
      <c r="T39" s="60">
        <v>3455827</v>
      </c>
      <c r="U39" s="60">
        <v>3455827</v>
      </c>
      <c r="V39" s="60">
        <v>3455827</v>
      </c>
      <c r="W39" s="60">
        <v>156410055</v>
      </c>
      <c r="X39" s="60">
        <v>-152954228</v>
      </c>
      <c r="Y39" s="61">
        <v>-97.79</v>
      </c>
      <c r="Z39" s="62">
        <v>156410055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8525200</v>
      </c>
      <c r="C42" s="19">
        <v>0</v>
      </c>
      <c r="D42" s="59">
        <v>19226012</v>
      </c>
      <c r="E42" s="60">
        <v>8506546</v>
      </c>
      <c r="F42" s="60">
        <v>-315826</v>
      </c>
      <c r="G42" s="60">
        <v>143807</v>
      </c>
      <c r="H42" s="60">
        <v>1845401</v>
      </c>
      <c r="I42" s="60">
        <v>1673382</v>
      </c>
      <c r="J42" s="60">
        <v>671672</v>
      </c>
      <c r="K42" s="60">
        <v>-2021284</v>
      </c>
      <c r="L42" s="60">
        <v>-90042</v>
      </c>
      <c r="M42" s="60">
        <v>-1439654</v>
      </c>
      <c r="N42" s="60">
        <v>-570497</v>
      </c>
      <c r="O42" s="60">
        <v>677870</v>
      </c>
      <c r="P42" s="60">
        <v>245653</v>
      </c>
      <c r="Q42" s="60">
        <v>353026</v>
      </c>
      <c r="R42" s="60">
        <v>203037</v>
      </c>
      <c r="S42" s="60">
        <v>95989</v>
      </c>
      <c r="T42" s="60">
        <v>773586</v>
      </c>
      <c r="U42" s="60">
        <v>1072612</v>
      </c>
      <c r="V42" s="60">
        <v>1659366</v>
      </c>
      <c r="W42" s="60">
        <v>8506546</v>
      </c>
      <c r="X42" s="60">
        <v>-6847180</v>
      </c>
      <c r="Y42" s="61">
        <v>-80.49</v>
      </c>
      <c r="Z42" s="62">
        <v>8506546</v>
      </c>
    </row>
    <row r="43" spans="1:26" ht="13.5">
      <c r="A43" s="58" t="s">
        <v>63</v>
      </c>
      <c r="B43" s="19">
        <v>-10314650</v>
      </c>
      <c r="C43" s="19">
        <v>0</v>
      </c>
      <c r="D43" s="59">
        <v>-16398192</v>
      </c>
      <c r="E43" s="60">
        <v>-10042068</v>
      </c>
      <c r="F43" s="60">
        <v>-386</v>
      </c>
      <c r="G43" s="60">
        <v>-4343</v>
      </c>
      <c r="H43" s="60">
        <v>-416</v>
      </c>
      <c r="I43" s="60">
        <v>-5145</v>
      </c>
      <c r="J43" s="60">
        <v>-8799</v>
      </c>
      <c r="K43" s="60">
        <v>-314</v>
      </c>
      <c r="L43" s="60">
        <v>-30410</v>
      </c>
      <c r="M43" s="60">
        <v>-39523</v>
      </c>
      <c r="N43" s="60">
        <v>-529</v>
      </c>
      <c r="O43" s="60">
        <v>-278253</v>
      </c>
      <c r="P43" s="60">
        <v>-448754</v>
      </c>
      <c r="Q43" s="60">
        <v>-727536</v>
      </c>
      <c r="R43" s="60">
        <v>-165500</v>
      </c>
      <c r="S43" s="60">
        <v>-155854</v>
      </c>
      <c r="T43" s="60">
        <v>-708730</v>
      </c>
      <c r="U43" s="60">
        <v>-1030084</v>
      </c>
      <c r="V43" s="60">
        <v>-1802288</v>
      </c>
      <c r="W43" s="60">
        <v>-10042068</v>
      </c>
      <c r="X43" s="60">
        <v>8239780</v>
      </c>
      <c r="Y43" s="61">
        <v>-82.05</v>
      </c>
      <c r="Z43" s="62">
        <v>-10042068</v>
      </c>
    </row>
    <row r="44" spans="1:26" ht="13.5">
      <c r="A44" s="58" t="s">
        <v>64</v>
      </c>
      <c r="B44" s="19">
        <v>-1145912</v>
      </c>
      <c r="C44" s="19">
        <v>0</v>
      </c>
      <c r="D44" s="59">
        <v>-663370</v>
      </c>
      <c r="E44" s="60">
        <v>-663364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-663364</v>
      </c>
      <c r="X44" s="60">
        <v>663364</v>
      </c>
      <c r="Y44" s="61">
        <v>-100</v>
      </c>
      <c r="Z44" s="62">
        <v>-663364</v>
      </c>
    </row>
    <row r="45" spans="1:26" ht="13.5">
      <c r="A45" s="70" t="s">
        <v>65</v>
      </c>
      <c r="B45" s="22">
        <v>3641680</v>
      </c>
      <c r="C45" s="22">
        <v>0</v>
      </c>
      <c r="D45" s="99">
        <v>3460740</v>
      </c>
      <c r="E45" s="100">
        <v>1442795</v>
      </c>
      <c r="F45" s="100">
        <v>185711</v>
      </c>
      <c r="G45" s="100">
        <v>325175</v>
      </c>
      <c r="H45" s="100">
        <v>2170160</v>
      </c>
      <c r="I45" s="100">
        <v>2170160</v>
      </c>
      <c r="J45" s="100">
        <v>2833033</v>
      </c>
      <c r="K45" s="100">
        <v>811435</v>
      </c>
      <c r="L45" s="100">
        <v>690983</v>
      </c>
      <c r="M45" s="100">
        <v>690983</v>
      </c>
      <c r="N45" s="100">
        <v>119957</v>
      </c>
      <c r="O45" s="100">
        <v>519574</v>
      </c>
      <c r="P45" s="100">
        <v>316473</v>
      </c>
      <c r="Q45" s="100">
        <v>119957</v>
      </c>
      <c r="R45" s="100">
        <v>354010</v>
      </c>
      <c r="S45" s="100">
        <v>294145</v>
      </c>
      <c r="T45" s="100">
        <v>359001</v>
      </c>
      <c r="U45" s="100">
        <v>359001</v>
      </c>
      <c r="V45" s="100">
        <v>359001</v>
      </c>
      <c r="W45" s="100">
        <v>1442795</v>
      </c>
      <c r="X45" s="100">
        <v>-1083794</v>
      </c>
      <c r="Y45" s="101">
        <v>-75.12</v>
      </c>
      <c r="Z45" s="102">
        <v>1442795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2158651</v>
      </c>
      <c r="C49" s="52">
        <v>0</v>
      </c>
      <c r="D49" s="129">
        <v>1494000</v>
      </c>
      <c r="E49" s="54">
        <v>1112009</v>
      </c>
      <c r="F49" s="54">
        <v>0</v>
      </c>
      <c r="G49" s="54">
        <v>0</v>
      </c>
      <c r="H49" s="54">
        <v>0</v>
      </c>
      <c r="I49" s="54">
        <v>982969</v>
      </c>
      <c r="J49" s="54">
        <v>0</v>
      </c>
      <c r="K49" s="54">
        <v>0</v>
      </c>
      <c r="L49" s="54">
        <v>0</v>
      </c>
      <c r="M49" s="54">
        <v>1089685</v>
      </c>
      <c r="N49" s="54">
        <v>0</v>
      </c>
      <c r="O49" s="54">
        <v>0</v>
      </c>
      <c r="P49" s="54">
        <v>0</v>
      </c>
      <c r="Q49" s="54">
        <v>1550739</v>
      </c>
      <c r="R49" s="54">
        <v>0</v>
      </c>
      <c r="S49" s="54">
        <v>0</v>
      </c>
      <c r="T49" s="54">
        <v>0</v>
      </c>
      <c r="U49" s="54">
        <v>777587</v>
      </c>
      <c r="V49" s="54">
        <v>51066572</v>
      </c>
      <c r="W49" s="54">
        <v>60232212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3398937</v>
      </c>
      <c r="C51" s="52">
        <v>0</v>
      </c>
      <c r="D51" s="129">
        <v>224627</v>
      </c>
      <c r="E51" s="54">
        <v>153601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847385</v>
      </c>
      <c r="V51" s="54">
        <v>0</v>
      </c>
      <c r="W51" s="54">
        <v>4624550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71.99804607642001</v>
      </c>
      <c r="C58" s="5">
        <f>IF(C67=0,0,+(C76/C67)*100)</f>
        <v>0</v>
      </c>
      <c r="D58" s="6">
        <f aca="true" t="shared" si="6" ref="D58:Z58">IF(D67=0,0,+(D76/D67)*100)</f>
        <v>72.2387640833694</v>
      </c>
      <c r="E58" s="7">
        <f t="shared" si="6"/>
        <v>81.64126178526236</v>
      </c>
      <c r="F58" s="7">
        <f t="shared" si="6"/>
        <v>11.173088162656471</v>
      </c>
      <c r="G58" s="7">
        <f t="shared" si="6"/>
        <v>100.37337565791431</v>
      </c>
      <c r="H58" s="7">
        <f t="shared" si="6"/>
        <v>142.908693177864</v>
      </c>
      <c r="I58" s="7">
        <f t="shared" si="6"/>
        <v>37.119283037452114</v>
      </c>
      <c r="J58" s="7">
        <f t="shared" si="6"/>
        <v>261.6123369190657</v>
      </c>
      <c r="K58" s="7">
        <f t="shared" si="6"/>
        <v>118.87703806454707</v>
      </c>
      <c r="L58" s="7">
        <f t="shared" si="6"/>
        <v>92.50973084372565</v>
      </c>
      <c r="M58" s="7">
        <f t="shared" si="6"/>
        <v>156.76527506388095</v>
      </c>
      <c r="N58" s="7">
        <f t="shared" si="6"/>
        <v>13.396906019428595</v>
      </c>
      <c r="O58" s="7">
        <f t="shared" si="6"/>
        <v>84.5489721668161</v>
      </c>
      <c r="P58" s="7">
        <f t="shared" si="6"/>
        <v>98.0467529982461</v>
      </c>
      <c r="Q58" s="7">
        <f t="shared" si="6"/>
        <v>34.25799625144717</v>
      </c>
      <c r="R58" s="7">
        <f t="shared" si="6"/>
        <v>361.23822270281767</v>
      </c>
      <c r="S58" s="7">
        <f t="shared" si="6"/>
        <v>59.38701206558265</v>
      </c>
      <c r="T58" s="7">
        <f t="shared" si="6"/>
        <v>84.09651785949998</v>
      </c>
      <c r="U58" s="7">
        <f t="shared" si="6"/>
        <v>97.73777567816909</v>
      </c>
      <c r="V58" s="7">
        <f t="shared" si="6"/>
        <v>58.98213239474558</v>
      </c>
      <c r="W58" s="7">
        <f t="shared" si="6"/>
        <v>81.59058155206459</v>
      </c>
      <c r="X58" s="7">
        <f t="shared" si="6"/>
        <v>0</v>
      </c>
      <c r="Y58" s="7">
        <f t="shared" si="6"/>
        <v>0</v>
      </c>
      <c r="Z58" s="8">
        <f t="shared" si="6"/>
        <v>81.64126178526236</v>
      </c>
    </row>
    <row r="59" spans="1:26" ht="13.5">
      <c r="A59" s="37" t="s">
        <v>31</v>
      </c>
      <c r="B59" s="9">
        <f aca="true" t="shared" si="7" ref="B59:Z66">IF(B68=0,0,+(B77/B68)*100)</f>
        <v>88.03937665410302</v>
      </c>
      <c r="C59" s="9">
        <f t="shared" si="7"/>
        <v>0</v>
      </c>
      <c r="D59" s="2">
        <f t="shared" si="7"/>
        <v>99.99998916847346</v>
      </c>
      <c r="E59" s="10">
        <f t="shared" si="7"/>
        <v>100.00398600176837</v>
      </c>
      <c r="F59" s="10">
        <f t="shared" si="7"/>
        <v>2.554217530076929</v>
      </c>
      <c r="G59" s="10">
        <f t="shared" si="7"/>
        <v>-55.85442160448114</v>
      </c>
      <c r="H59" s="10">
        <f t="shared" si="7"/>
        <v>-16202.795444460879</v>
      </c>
      <c r="I59" s="10">
        <f t="shared" si="7"/>
        <v>16.279169678382647</v>
      </c>
      <c r="J59" s="10">
        <f t="shared" si="7"/>
        <v>0</v>
      </c>
      <c r="K59" s="10">
        <f t="shared" si="7"/>
        <v>-434.1501536221644</v>
      </c>
      <c r="L59" s="10">
        <f t="shared" si="7"/>
        <v>-4944.428571428572</v>
      </c>
      <c r="M59" s="10">
        <f t="shared" si="7"/>
        <v>-3732.8878310145305</v>
      </c>
      <c r="N59" s="10">
        <f t="shared" si="7"/>
        <v>2.7461840789423113</v>
      </c>
      <c r="O59" s="10">
        <f t="shared" si="7"/>
        <v>-803.2221861984688</v>
      </c>
      <c r="P59" s="10">
        <f t="shared" si="7"/>
        <v>-20876.89335394127</v>
      </c>
      <c r="Q59" s="10">
        <f t="shared" si="7"/>
        <v>8.953284989183242</v>
      </c>
      <c r="R59" s="10">
        <f t="shared" si="7"/>
        <v>0</v>
      </c>
      <c r="S59" s="10">
        <f t="shared" si="7"/>
        <v>-16757.17017208413</v>
      </c>
      <c r="T59" s="10">
        <f t="shared" si="7"/>
        <v>1589.3423819537372</v>
      </c>
      <c r="U59" s="10">
        <f t="shared" si="7"/>
        <v>4539.070007749935</v>
      </c>
      <c r="V59" s="10">
        <f t="shared" si="7"/>
        <v>37.273324354101476</v>
      </c>
      <c r="W59" s="10">
        <f t="shared" si="7"/>
        <v>100.00399683372783</v>
      </c>
      <c r="X59" s="10">
        <f t="shared" si="7"/>
        <v>0</v>
      </c>
      <c r="Y59" s="10">
        <f t="shared" si="7"/>
        <v>0</v>
      </c>
      <c r="Z59" s="11">
        <f t="shared" si="7"/>
        <v>100.00398600176837</v>
      </c>
    </row>
    <row r="60" spans="1:26" ht="13.5">
      <c r="A60" s="38" t="s">
        <v>32</v>
      </c>
      <c r="B60" s="12">
        <f t="shared" si="7"/>
        <v>63.02564426607965</v>
      </c>
      <c r="C60" s="12">
        <f t="shared" si="7"/>
        <v>0</v>
      </c>
      <c r="D60" s="3">
        <f t="shared" si="7"/>
        <v>62.47024834308355</v>
      </c>
      <c r="E60" s="13">
        <f t="shared" si="7"/>
        <v>76.4679782055168</v>
      </c>
      <c r="F60" s="13">
        <f t="shared" si="7"/>
        <v>46.05771810808059</v>
      </c>
      <c r="G60" s="13">
        <f t="shared" si="7"/>
        <v>83.12255481235874</v>
      </c>
      <c r="H60" s="13">
        <f t="shared" si="7"/>
        <v>96.85637273445904</v>
      </c>
      <c r="I60" s="13">
        <f t="shared" si="7"/>
        <v>72.43797905742832</v>
      </c>
      <c r="J60" s="13">
        <f t="shared" si="7"/>
        <v>108.0614869034787</v>
      </c>
      <c r="K60" s="13">
        <f t="shared" si="7"/>
        <v>101.6187617126419</v>
      </c>
      <c r="L60" s="13">
        <f t="shared" si="7"/>
        <v>82.74428953461921</v>
      </c>
      <c r="M60" s="13">
        <f t="shared" si="7"/>
        <v>97.21821572372879</v>
      </c>
      <c r="N60" s="13">
        <f t="shared" si="7"/>
        <v>55.37949807819839</v>
      </c>
      <c r="O60" s="13">
        <f t="shared" si="7"/>
        <v>76.1377670670842</v>
      </c>
      <c r="P60" s="13">
        <f t="shared" si="7"/>
        <v>94.78289517569164</v>
      </c>
      <c r="Q60" s="13">
        <f t="shared" si="7"/>
        <v>73.86078899919097</v>
      </c>
      <c r="R60" s="13">
        <f t="shared" si="7"/>
        <v>520.1051630056227</v>
      </c>
      <c r="S60" s="13">
        <f t="shared" si="7"/>
        <v>55.04377000786291</v>
      </c>
      <c r="T60" s="13">
        <f t="shared" si="7"/>
        <v>75.77445022286922</v>
      </c>
      <c r="U60" s="13">
        <f t="shared" si="7"/>
        <v>93.49094999307917</v>
      </c>
      <c r="V60" s="13">
        <f t="shared" si="7"/>
        <v>83.00822579610222</v>
      </c>
      <c r="W60" s="13">
        <f t="shared" si="7"/>
        <v>76.39727549069076</v>
      </c>
      <c r="X60" s="13">
        <f t="shared" si="7"/>
        <v>0</v>
      </c>
      <c r="Y60" s="13">
        <f t="shared" si="7"/>
        <v>0</v>
      </c>
      <c r="Z60" s="14">
        <f t="shared" si="7"/>
        <v>76.4679782055168</v>
      </c>
    </row>
    <row r="61" spans="1:26" ht="13.5">
      <c r="A61" s="39" t="s">
        <v>103</v>
      </c>
      <c r="B61" s="12">
        <f t="shared" si="7"/>
        <v>70.26546340820762</v>
      </c>
      <c r="C61" s="12">
        <f t="shared" si="7"/>
        <v>0</v>
      </c>
      <c r="D61" s="3">
        <f t="shared" si="7"/>
        <v>62.4087393586117</v>
      </c>
      <c r="E61" s="13">
        <f t="shared" si="7"/>
        <v>51.43525040490054</v>
      </c>
      <c r="F61" s="13">
        <f t="shared" si="7"/>
        <v>63.16892481599962</v>
      </c>
      <c r="G61" s="13">
        <f t="shared" si="7"/>
        <v>101.28458744892652</v>
      </c>
      <c r="H61" s="13">
        <f t="shared" si="7"/>
        <v>106.70802628712809</v>
      </c>
      <c r="I61" s="13">
        <f t="shared" si="7"/>
        <v>88.70944578583938</v>
      </c>
      <c r="J61" s="13">
        <f t="shared" si="7"/>
        <v>136.94406882164674</v>
      </c>
      <c r="K61" s="13">
        <f t="shared" si="7"/>
        <v>129.73235930519104</v>
      </c>
      <c r="L61" s="13">
        <f t="shared" si="7"/>
        <v>106.33698753352195</v>
      </c>
      <c r="M61" s="13">
        <f t="shared" si="7"/>
        <v>123.68701727260363</v>
      </c>
      <c r="N61" s="13">
        <f t="shared" si="7"/>
        <v>75.81853107423775</v>
      </c>
      <c r="O61" s="13">
        <f t="shared" si="7"/>
        <v>86.72189657520356</v>
      </c>
      <c r="P61" s="13">
        <f t="shared" si="7"/>
        <v>109.21985815602837</v>
      </c>
      <c r="Q61" s="13">
        <f t="shared" si="7"/>
        <v>89.86295781424253</v>
      </c>
      <c r="R61" s="13">
        <f t="shared" si="7"/>
        <v>342.75167482316834</v>
      </c>
      <c r="S61" s="13">
        <f t="shared" si="7"/>
        <v>81.97629596455592</v>
      </c>
      <c r="T61" s="13">
        <f t="shared" si="7"/>
        <v>94.3521117714398</v>
      </c>
      <c r="U61" s="13">
        <f t="shared" si="7"/>
        <v>120.5021041334788</v>
      </c>
      <c r="V61" s="13">
        <f t="shared" si="7"/>
        <v>103.58703887387566</v>
      </c>
      <c r="W61" s="13">
        <f t="shared" si="7"/>
        <v>51.36393460351065</v>
      </c>
      <c r="X61" s="13">
        <f t="shared" si="7"/>
        <v>0</v>
      </c>
      <c r="Y61" s="13">
        <f t="shared" si="7"/>
        <v>0</v>
      </c>
      <c r="Z61" s="14">
        <f t="shared" si="7"/>
        <v>51.43525040490054</v>
      </c>
    </row>
    <row r="62" spans="1:26" ht="13.5">
      <c r="A62" s="39" t="s">
        <v>104</v>
      </c>
      <c r="B62" s="12">
        <f t="shared" si="7"/>
        <v>49.33867550764896</v>
      </c>
      <c r="C62" s="12">
        <f t="shared" si="7"/>
        <v>0</v>
      </c>
      <c r="D62" s="3">
        <f t="shared" si="7"/>
        <v>62.408737067261654</v>
      </c>
      <c r="E62" s="13">
        <f t="shared" si="7"/>
        <v>100.00003655708984</v>
      </c>
      <c r="F62" s="13">
        <f t="shared" si="7"/>
        <v>41.117700177811706</v>
      </c>
      <c r="G62" s="13">
        <f t="shared" si="7"/>
        <v>73.26924211437111</v>
      </c>
      <c r="H62" s="13">
        <f t="shared" si="7"/>
        <v>84.99001040831709</v>
      </c>
      <c r="I62" s="13">
        <f t="shared" si="7"/>
        <v>64.18621625511442</v>
      </c>
      <c r="J62" s="13">
        <f t="shared" si="7"/>
        <v>83.57235656318906</v>
      </c>
      <c r="K62" s="13">
        <f t="shared" si="7"/>
        <v>81.1294266264992</v>
      </c>
      <c r="L62" s="13">
        <f t="shared" si="7"/>
        <v>64.69328938160656</v>
      </c>
      <c r="M62" s="13">
        <f t="shared" si="7"/>
        <v>76.37415176421297</v>
      </c>
      <c r="N62" s="13">
        <f t="shared" si="7"/>
        <v>45.58793759256169</v>
      </c>
      <c r="O62" s="13">
        <f t="shared" si="7"/>
        <v>62.086828859060404</v>
      </c>
      <c r="P62" s="13">
        <f t="shared" si="7"/>
        <v>89.23862870904478</v>
      </c>
      <c r="Q62" s="13">
        <f t="shared" si="7"/>
        <v>64.60905658331609</v>
      </c>
      <c r="R62" s="13">
        <f t="shared" si="7"/>
        <v>6211.759157365194</v>
      </c>
      <c r="S62" s="13">
        <f t="shared" si="7"/>
        <v>39.2072378940432</v>
      </c>
      <c r="T62" s="13">
        <f t="shared" si="7"/>
        <v>61.57575090548897</v>
      </c>
      <c r="U62" s="13">
        <f t="shared" si="7"/>
        <v>78.34550767279728</v>
      </c>
      <c r="V62" s="13">
        <f t="shared" si="7"/>
        <v>70.20580936881117</v>
      </c>
      <c r="W62" s="13">
        <f t="shared" si="7"/>
        <v>99.89046715511853</v>
      </c>
      <c r="X62" s="13">
        <f t="shared" si="7"/>
        <v>0</v>
      </c>
      <c r="Y62" s="13">
        <f t="shared" si="7"/>
        <v>0</v>
      </c>
      <c r="Z62" s="14">
        <f t="shared" si="7"/>
        <v>100.00003655708984</v>
      </c>
    </row>
    <row r="63" spans="1:26" ht="13.5">
      <c r="A63" s="39" t="s">
        <v>105</v>
      </c>
      <c r="B63" s="12">
        <f t="shared" si="7"/>
        <v>64.65990425446002</v>
      </c>
      <c r="C63" s="12">
        <f t="shared" si="7"/>
        <v>0</v>
      </c>
      <c r="D63" s="3">
        <f t="shared" si="7"/>
        <v>62.40885986341419</v>
      </c>
      <c r="E63" s="13">
        <f t="shared" si="7"/>
        <v>99.99993740912588</v>
      </c>
      <c r="F63" s="13">
        <f t="shared" si="7"/>
        <v>24.65434171911047</v>
      </c>
      <c r="G63" s="13">
        <f t="shared" si="7"/>
        <v>48.89287772016132</v>
      </c>
      <c r="H63" s="13">
        <f t="shared" si="7"/>
        <v>81.32731758656982</v>
      </c>
      <c r="I63" s="13">
        <f t="shared" si="7"/>
        <v>46.81226035390221</v>
      </c>
      <c r="J63" s="13">
        <f t="shared" si="7"/>
        <v>77.34528120120918</v>
      </c>
      <c r="K63" s="13">
        <f t="shared" si="7"/>
        <v>65.36219634497226</v>
      </c>
      <c r="L63" s="13">
        <f t="shared" si="7"/>
        <v>51.339549105316415</v>
      </c>
      <c r="M63" s="13">
        <f t="shared" si="7"/>
        <v>64.83421066138939</v>
      </c>
      <c r="N63" s="13">
        <f t="shared" si="7"/>
        <v>27.773467022723835</v>
      </c>
      <c r="O63" s="13">
        <f t="shared" si="7"/>
        <v>62.407628326208695</v>
      </c>
      <c r="P63" s="13">
        <f t="shared" si="7"/>
        <v>64.33640895110828</v>
      </c>
      <c r="Q63" s="13">
        <f t="shared" si="7"/>
        <v>47.19963024021801</v>
      </c>
      <c r="R63" s="13">
        <f t="shared" si="7"/>
        <v>832.2364751812605</v>
      </c>
      <c r="S63" s="13">
        <f t="shared" si="7"/>
        <v>29.43404786208461</v>
      </c>
      <c r="T63" s="13">
        <f t="shared" si="7"/>
        <v>48.197077111301056</v>
      </c>
      <c r="U63" s="13">
        <f t="shared" si="7"/>
        <v>54.49382236884662</v>
      </c>
      <c r="V63" s="13">
        <f t="shared" si="7"/>
        <v>52.70202591671575</v>
      </c>
      <c r="W63" s="13">
        <f t="shared" si="7"/>
        <v>99.99974963697362</v>
      </c>
      <c r="X63" s="13">
        <f t="shared" si="7"/>
        <v>0</v>
      </c>
      <c r="Y63" s="13">
        <f t="shared" si="7"/>
        <v>0</v>
      </c>
      <c r="Z63" s="14">
        <f t="shared" si="7"/>
        <v>99.99993740912588</v>
      </c>
    </row>
    <row r="64" spans="1:26" ht="13.5">
      <c r="A64" s="39" t="s">
        <v>106</v>
      </c>
      <c r="B64" s="12">
        <f t="shared" si="7"/>
        <v>67.50508092754475</v>
      </c>
      <c r="C64" s="12">
        <f t="shared" si="7"/>
        <v>0</v>
      </c>
      <c r="D64" s="3">
        <f t="shared" si="7"/>
        <v>62.408711283439835</v>
      </c>
      <c r="E64" s="13">
        <f t="shared" si="7"/>
        <v>100</v>
      </c>
      <c r="F64" s="13">
        <f t="shared" si="7"/>
        <v>23.7592721236578</v>
      </c>
      <c r="G64" s="13">
        <f t="shared" si="7"/>
        <v>62.21169271769337</v>
      </c>
      <c r="H64" s="13">
        <f t="shared" si="7"/>
        <v>91.44199797982425</v>
      </c>
      <c r="I64" s="13">
        <f t="shared" si="7"/>
        <v>52.680255133627305</v>
      </c>
      <c r="J64" s="13">
        <f t="shared" si="7"/>
        <v>92.64086006553046</v>
      </c>
      <c r="K64" s="13">
        <f t="shared" si="7"/>
        <v>68.44386162108155</v>
      </c>
      <c r="L64" s="13">
        <f t="shared" si="7"/>
        <v>54.900666455093614</v>
      </c>
      <c r="M64" s="13">
        <f t="shared" si="7"/>
        <v>71.79437831932607</v>
      </c>
      <c r="N64" s="13">
        <f t="shared" si="7"/>
        <v>34.870730139898164</v>
      </c>
      <c r="O64" s="13">
        <f t="shared" si="7"/>
        <v>79.5573150980745</v>
      </c>
      <c r="P64" s="13">
        <f t="shared" si="7"/>
        <v>72.53321449947792</v>
      </c>
      <c r="Q64" s="13">
        <f t="shared" si="7"/>
        <v>57.22518336565293</v>
      </c>
      <c r="R64" s="13">
        <f t="shared" si="7"/>
        <v>227092.53731343284</v>
      </c>
      <c r="S64" s="13">
        <f t="shared" si="7"/>
        <v>33.80274928038165</v>
      </c>
      <c r="T64" s="13">
        <f t="shared" si="7"/>
        <v>58.73630001320481</v>
      </c>
      <c r="U64" s="13">
        <f t="shared" si="7"/>
        <v>64.25937218265581</v>
      </c>
      <c r="V64" s="13">
        <f t="shared" si="7"/>
        <v>60.8934893778028</v>
      </c>
      <c r="W64" s="13">
        <f t="shared" si="7"/>
        <v>99.99991650747425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130.12692050768203</v>
      </c>
      <c r="G65" s="13">
        <f t="shared" si="7"/>
        <v>332.87536800785085</v>
      </c>
      <c r="H65" s="13">
        <f t="shared" si="7"/>
        <v>144.40129449838187</v>
      </c>
      <c r="I65" s="13">
        <f t="shared" si="7"/>
        <v>179.71449260370332</v>
      </c>
      <c r="J65" s="13">
        <f t="shared" si="7"/>
        <v>179.96406109613656</v>
      </c>
      <c r="K65" s="13">
        <f t="shared" si="7"/>
        <v>784.4928478543563</v>
      </c>
      <c r="L65" s="13">
        <f t="shared" si="7"/>
        <v>1170.2250432775534</v>
      </c>
      <c r="M65" s="13">
        <f t="shared" si="7"/>
        <v>524.6385193753615</v>
      </c>
      <c r="N65" s="13">
        <f t="shared" si="7"/>
        <v>392.6185704742819</v>
      </c>
      <c r="O65" s="13">
        <f t="shared" si="7"/>
        <v>326.8380694632386</v>
      </c>
      <c r="P65" s="13">
        <f t="shared" si="7"/>
        <v>520.4106280193237</v>
      </c>
      <c r="Q65" s="13">
        <f t="shared" si="7"/>
        <v>383.8066930867459</v>
      </c>
      <c r="R65" s="13">
        <f t="shared" si="7"/>
        <v>215.83944756150194</v>
      </c>
      <c r="S65" s="13">
        <f t="shared" si="7"/>
        <v>243.92985611510792</v>
      </c>
      <c r="T65" s="13">
        <f t="shared" si="7"/>
        <v>481.8985849056604</v>
      </c>
      <c r="U65" s="13">
        <f t="shared" si="7"/>
        <v>309.98048780487807</v>
      </c>
      <c r="V65" s="13">
        <f t="shared" si="7"/>
        <v>351.5860317460318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62.40884566885273</v>
      </c>
      <c r="E66" s="16">
        <f t="shared" si="7"/>
        <v>62.401686166309865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62.401711990888806</v>
      </c>
      <c r="X66" s="16">
        <f t="shared" si="7"/>
        <v>0</v>
      </c>
      <c r="Y66" s="16">
        <f t="shared" si="7"/>
        <v>0</v>
      </c>
      <c r="Z66" s="17">
        <f t="shared" si="7"/>
        <v>62.401686166309865</v>
      </c>
    </row>
    <row r="67" spans="1:26" ht="13.5" hidden="1">
      <c r="A67" s="41" t="s">
        <v>286</v>
      </c>
      <c r="B67" s="24">
        <v>30461785</v>
      </c>
      <c r="C67" s="24"/>
      <c r="D67" s="25">
        <v>35454495</v>
      </c>
      <c r="E67" s="26">
        <v>35432495</v>
      </c>
      <c r="F67" s="26">
        <v>12195912</v>
      </c>
      <c r="G67" s="26">
        <v>1614192</v>
      </c>
      <c r="H67" s="26">
        <v>2026037</v>
      </c>
      <c r="I67" s="26">
        <v>15836141</v>
      </c>
      <c r="J67" s="26">
        <v>1826777</v>
      </c>
      <c r="K67" s="26">
        <v>1773435</v>
      </c>
      <c r="L67" s="26">
        <v>1935084</v>
      </c>
      <c r="M67" s="26">
        <v>5535296</v>
      </c>
      <c r="N67" s="26">
        <v>12259353</v>
      </c>
      <c r="O67" s="26">
        <v>2327761</v>
      </c>
      <c r="P67" s="26">
        <v>2174021</v>
      </c>
      <c r="Q67" s="26">
        <v>16761135</v>
      </c>
      <c r="R67" s="26">
        <v>564115</v>
      </c>
      <c r="S67" s="26">
        <v>3202249</v>
      </c>
      <c r="T67" s="26">
        <v>1893950</v>
      </c>
      <c r="U67" s="26">
        <v>5660314</v>
      </c>
      <c r="V67" s="26">
        <v>43792886</v>
      </c>
      <c r="W67" s="26">
        <v>35454504</v>
      </c>
      <c r="X67" s="26"/>
      <c r="Y67" s="25"/>
      <c r="Z67" s="27">
        <v>35432495</v>
      </c>
    </row>
    <row r="68" spans="1:26" ht="13.5" hidden="1">
      <c r="A68" s="37" t="s">
        <v>31</v>
      </c>
      <c r="B68" s="19">
        <v>8206487</v>
      </c>
      <c r="C68" s="19"/>
      <c r="D68" s="20">
        <v>9232309</v>
      </c>
      <c r="E68" s="21">
        <v>9232309</v>
      </c>
      <c r="F68" s="21">
        <v>9600631</v>
      </c>
      <c r="G68" s="21">
        <v>-306529</v>
      </c>
      <c r="H68" s="21">
        <v>-6761</v>
      </c>
      <c r="I68" s="21">
        <v>9287341</v>
      </c>
      <c r="J68" s="21"/>
      <c r="K68" s="21">
        <v>-93411</v>
      </c>
      <c r="L68" s="21">
        <v>-7000</v>
      </c>
      <c r="M68" s="21">
        <v>-100411</v>
      </c>
      <c r="N68" s="21">
        <v>9600631</v>
      </c>
      <c r="O68" s="21">
        <v>-40097</v>
      </c>
      <c r="P68" s="21">
        <v>-1294</v>
      </c>
      <c r="Q68" s="21">
        <v>9559240</v>
      </c>
      <c r="R68" s="21"/>
      <c r="S68" s="21">
        <v>-1569</v>
      </c>
      <c r="T68" s="21">
        <v>20924</v>
      </c>
      <c r="U68" s="21">
        <v>19355</v>
      </c>
      <c r="V68" s="21">
        <v>18765525</v>
      </c>
      <c r="W68" s="21">
        <v>9232308</v>
      </c>
      <c r="X68" s="21"/>
      <c r="Y68" s="20"/>
      <c r="Z68" s="23">
        <v>9232309</v>
      </c>
    </row>
    <row r="69" spans="1:26" ht="13.5" hidden="1">
      <c r="A69" s="38" t="s">
        <v>32</v>
      </c>
      <c r="B69" s="19">
        <v>20415090</v>
      </c>
      <c r="C69" s="19"/>
      <c r="D69" s="20">
        <v>23805817</v>
      </c>
      <c r="E69" s="21">
        <v>23783817</v>
      </c>
      <c r="F69" s="21">
        <v>2426171</v>
      </c>
      <c r="G69" s="21">
        <v>1743220</v>
      </c>
      <c r="H69" s="21">
        <v>1858331</v>
      </c>
      <c r="I69" s="21">
        <v>6027722</v>
      </c>
      <c r="J69" s="21">
        <v>1649522</v>
      </c>
      <c r="K69" s="21">
        <v>1675540</v>
      </c>
      <c r="L69" s="21">
        <v>1745173</v>
      </c>
      <c r="M69" s="21">
        <v>5070235</v>
      </c>
      <c r="N69" s="21">
        <v>2489591</v>
      </c>
      <c r="O69" s="21">
        <v>2161910</v>
      </c>
      <c r="P69" s="21">
        <v>1963867</v>
      </c>
      <c r="Q69" s="21">
        <v>6615368</v>
      </c>
      <c r="R69" s="21">
        <v>337381</v>
      </c>
      <c r="S69" s="21">
        <v>2977267</v>
      </c>
      <c r="T69" s="21">
        <v>1663083</v>
      </c>
      <c r="U69" s="21">
        <v>4977731</v>
      </c>
      <c r="V69" s="21">
        <v>22691056</v>
      </c>
      <c r="W69" s="21">
        <v>23805828</v>
      </c>
      <c r="X69" s="21"/>
      <c r="Y69" s="20"/>
      <c r="Z69" s="23">
        <v>23783817</v>
      </c>
    </row>
    <row r="70" spans="1:26" ht="13.5" hidden="1">
      <c r="A70" s="39" t="s">
        <v>103</v>
      </c>
      <c r="B70" s="19">
        <v>8744256</v>
      </c>
      <c r="C70" s="19"/>
      <c r="D70" s="20">
        <v>11540435</v>
      </c>
      <c r="E70" s="21">
        <v>11524435</v>
      </c>
      <c r="F70" s="21">
        <v>1119427</v>
      </c>
      <c r="G70" s="21">
        <v>880594</v>
      </c>
      <c r="H70" s="21">
        <v>973252</v>
      </c>
      <c r="I70" s="21">
        <v>2973273</v>
      </c>
      <c r="J70" s="21">
        <v>735815</v>
      </c>
      <c r="K70" s="21">
        <v>798608</v>
      </c>
      <c r="L70" s="21">
        <v>840494</v>
      </c>
      <c r="M70" s="21">
        <v>2374917</v>
      </c>
      <c r="N70" s="21">
        <v>1142168</v>
      </c>
      <c r="O70" s="21">
        <v>1020703</v>
      </c>
      <c r="P70" s="21">
        <v>994332</v>
      </c>
      <c r="Q70" s="21">
        <v>3157203</v>
      </c>
      <c r="R70" s="21">
        <v>310182</v>
      </c>
      <c r="S70" s="21">
        <v>1250420</v>
      </c>
      <c r="T70" s="21">
        <v>794049</v>
      </c>
      <c r="U70" s="21">
        <v>2354651</v>
      </c>
      <c r="V70" s="21">
        <v>10860044</v>
      </c>
      <c r="W70" s="21">
        <v>11540436</v>
      </c>
      <c r="X70" s="21"/>
      <c r="Y70" s="20"/>
      <c r="Z70" s="23">
        <v>11524435</v>
      </c>
    </row>
    <row r="71" spans="1:26" ht="13.5" hidden="1">
      <c r="A71" s="39" t="s">
        <v>104</v>
      </c>
      <c r="B71" s="19">
        <v>5945644</v>
      </c>
      <c r="C71" s="19"/>
      <c r="D71" s="20">
        <v>5476895</v>
      </c>
      <c r="E71" s="21">
        <v>5470895</v>
      </c>
      <c r="F71" s="21">
        <v>537085</v>
      </c>
      <c r="G71" s="21">
        <v>406816</v>
      </c>
      <c r="H71" s="21">
        <v>417935</v>
      </c>
      <c r="I71" s="21">
        <v>1361836</v>
      </c>
      <c r="J71" s="21">
        <v>437196</v>
      </c>
      <c r="K71" s="21">
        <v>405303</v>
      </c>
      <c r="L71" s="21">
        <v>434416</v>
      </c>
      <c r="M71" s="21">
        <v>1276915</v>
      </c>
      <c r="N71" s="21">
        <v>563138</v>
      </c>
      <c r="O71" s="21">
        <v>667520</v>
      </c>
      <c r="P71" s="21">
        <v>503263</v>
      </c>
      <c r="Q71" s="21">
        <v>1733921</v>
      </c>
      <c r="R71" s="21">
        <v>6361</v>
      </c>
      <c r="S71" s="21">
        <v>825544</v>
      </c>
      <c r="T71" s="21">
        <v>399784</v>
      </c>
      <c r="U71" s="21">
        <v>1231689</v>
      </c>
      <c r="V71" s="21">
        <v>5604361</v>
      </c>
      <c r="W71" s="21">
        <v>5476896</v>
      </c>
      <c r="X71" s="21"/>
      <c r="Y71" s="20"/>
      <c r="Z71" s="23">
        <v>5470895</v>
      </c>
    </row>
    <row r="72" spans="1:26" ht="13.5" hidden="1">
      <c r="A72" s="39" t="s">
        <v>105</v>
      </c>
      <c r="B72" s="19">
        <v>2662265</v>
      </c>
      <c r="C72" s="19"/>
      <c r="D72" s="20">
        <v>3195354</v>
      </c>
      <c r="E72" s="21">
        <v>3195354</v>
      </c>
      <c r="F72" s="21">
        <v>382314</v>
      </c>
      <c r="G72" s="21">
        <v>225630</v>
      </c>
      <c r="H72" s="21">
        <v>231836</v>
      </c>
      <c r="I72" s="21">
        <v>839780</v>
      </c>
      <c r="J72" s="21">
        <v>240824</v>
      </c>
      <c r="K72" s="21">
        <v>228343</v>
      </c>
      <c r="L72" s="21">
        <v>232205</v>
      </c>
      <c r="M72" s="21">
        <v>701372</v>
      </c>
      <c r="N72" s="21">
        <v>396940</v>
      </c>
      <c r="O72" s="21">
        <v>241416</v>
      </c>
      <c r="P72" s="21">
        <v>235725</v>
      </c>
      <c r="Q72" s="21">
        <v>874081</v>
      </c>
      <c r="R72" s="21">
        <v>16137</v>
      </c>
      <c r="S72" s="21">
        <v>440850</v>
      </c>
      <c r="T72" s="21">
        <v>238668</v>
      </c>
      <c r="U72" s="21">
        <v>695655</v>
      </c>
      <c r="V72" s="21">
        <v>3110888</v>
      </c>
      <c r="W72" s="21">
        <v>3195360</v>
      </c>
      <c r="X72" s="21"/>
      <c r="Y72" s="20"/>
      <c r="Z72" s="23">
        <v>3195354</v>
      </c>
    </row>
    <row r="73" spans="1:26" ht="13.5" hidden="1">
      <c r="A73" s="39" t="s">
        <v>106</v>
      </c>
      <c r="B73" s="19">
        <v>3062925</v>
      </c>
      <c r="C73" s="19"/>
      <c r="D73" s="20">
        <v>3593133</v>
      </c>
      <c r="E73" s="21">
        <v>3593133</v>
      </c>
      <c r="F73" s="21">
        <v>384351</v>
      </c>
      <c r="G73" s="21">
        <v>228142</v>
      </c>
      <c r="H73" s="21">
        <v>230673</v>
      </c>
      <c r="I73" s="21">
        <v>843166</v>
      </c>
      <c r="J73" s="21">
        <v>230122</v>
      </c>
      <c r="K73" s="21">
        <v>240210</v>
      </c>
      <c r="L73" s="21">
        <v>236325</v>
      </c>
      <c r="M73" s="21">
        <v>706657</v>
      </c>
      <c r="N73" s="21">
        <v>384351</v>
      </c>
      <c r="O73" s="21">
        <v>227837</v>
      </c>
      <c r="P73" s="21">
        <v>228891</v>
      </c>
      <c r="Q73" s="21">
        <v>841079</v>
      </c>
      <c r="R73" s="21">
        <v>67</v>
      </c>
      <c r="S73" s="21">
        <v>458229</v>
      </c>
      <c r="T73" s="21">
        <v>227190</v>
      </c>
      <c r="U73" s="21">
        <v>685486</v>
      </c>
      <c r="V73" s="21">
        <v>3076388</v>
      </c>
      <c r="W73" s="21">
        <v>3593136</v>
      </c>
      <c r="X73" s="21"/>
      <c r="Y73" s="20"/>
      <c r="Z73" s="23">
        <v>3593133</v>
      </c>
    </row>
    <row r="74" spans="1:26" ht="13.5" hidden="1">
      <c r="A74" s="39" t="s">
        <v>107</v>
      </c>
      <c r="B74" s="19"/>
      <c r="C74" s="19"/>
      <c r="D74" s="20"/>
      <c r="E74" s="21"/>
      <c r="F74" s="21">
        <v>2994</v>
      </c>
      <c r="G74" s="21">
        <v>2038</v>
      </c>
      <c r="H74" s="21">
        <v>4635</v>
      </c>
      <c r="I74" s="21">
        <v>9667</v>
      </c>
      <c r="J74" s="21">
        <v>5565</v>
      </c>
      <c r="K74" s="21">
        <v>3076</v>
      </c>
      <c r="L74" s="21">
        <v>1733</v>
      </c>
      <c r="M74" s="21">
        <v>10374</v>
      </c>
      <c r="N74" s="21">
        <v>2994</v>
      </c>
      <c r="O74" s="21">
        <v>4434</v>
      </c>
      <c r="P74" s="21">
        <v>1656</v>
      </c>
      <c r="Q74" s="21">
        <v>9084</v>
      </c>
      <c r="R74" s="21">
        <v>4634</v>
      </c>
      <c r="S74" s="21">
        <v>2224</v>
      </c>
      <c r="T74" s="21">
        <v>3392</v>
      </c>
      <c r="U74" s="21">
        <v>10250</v>
      </c>
      <c r="V74" s="21">
        <v>39375</v>
      </c>
      <c r="W74" s="21"/>
      <c r="X74" s="21"/>
      <c r="Y74" s="20"/>
      <c r="Z74" s="23"/>
    </row>
    <row r="75" spans="1:26" ht="13.5" hidden="1">
      <c r="A75" s="40" t="s">
        <v>110</v>
      </c>
      <c r="B75" s="28">
        <v>1840208</v>
      </c>
      <c r="C75" s="28"/>
      <c r="D75" s="29">
        <v>2416369</v>
      </c>
      <c r="E75" s="30">
        <v>2416369</v>
      </c>
      <c r="F75" s="30">
        <v>169110</v>
      </c>
      <c r="G75" s="30">
        <v>177501</v>
      </c>
      <c r="H75" s="30">
        <v>174467</v>
      </c>
      <c r="I75" s="30">
        <v>521078</v>
      </c>
      <c r="J75" s="30">
        <v>177255</v>
      </c>
      <c r="K75" s="30">
        <v>191306</v>
      </c>
      <c r="L75" s="30">
        <v>196911</v>
      </c>
      <c r="M75" s="30">
        <v>565472</v>
      </c>
      <c r="N75" s="30">
        <v>169131</v>
      </c>
      <c r="O75" s="30">
        <v>205948</v>
      </c>
      <c r="P75" s="30">
        <v>211448</v>
      </c>
      <c r="Q75" s="30">
        <v>586527</v>
      </c>
      <c r="R75" s="30">
        <v>226734</v>
      </c>
      <c r="S75" s="30">
        <v>226551</v>
      </c>
      <c r="T75" s="30">
        <v>209943</v>
      </c>
      <c r="U75" s="30">
        <v>663228</v>
      </c>
      <c r="V75" s="30">
        <v>2336305</v>
      </c>
      <c r="W75" s="30">
        <v>2416368</v>
      </c>
      <c r="X75" s="30"/>
      <c r="Y75" s="29"/>
      <c r="Z75" s="31">
        <v>2416369</v>
      </c>
    </row>
    <row r="76" spans="1:26" ht="13.5" hidden="1">
      <c r="A76" s="42" t="s">
        <v>287</v>
      </c>
      <c r="B76" s="32">
        <v>21931890</v>
      </c>
      <c r="C76" s="32"/>
      <c r="D76" s="33">
        <v>25611889</v>
      </c>
      <c r="E76" s="34">
        <v>28927536</v>
      </c>
      <c r="F76" s="34">
        <v>1362660</v>
      </c>
      <c r="G76" s="34">
        <v>1620219</v>
      </c>
      <c r="H76" s="34">
        <v>2895383</v>
      </c>
      <c r="I76" s="34">
        <v>5878262</v>
      </c>
      <c r="J76" s="34">
        <v>4779074</v>
      </c>
      <c r="K76" s="34">
        <v>2108207</v>
      </c>
      <c r="L76" s="34">
        <v>1790141</v>
      </c>
      <c r="M76" s="34">
        <v>8677422</v>
      </c>
      <c r="N76" s="34">
        <v>1642374</v>
      </c>
      <c r="O76" s="34">
        <v>1968098</v>
      </c>
      <c r="P76" s="34">
        <v>2131557</v>
      </c>
      <c r="Q76" s="34">
        <v>5742029</v>
      </c>
      <c r="R76" s="34">
        <v>2037799</v>
      </c>
      <c r="S76" s="34">
        <v>1901720</v>
      </c>
      <c r="T76" s="34">
        <v>1592746</v>
      </c>
      <c r="U76" s="34">
        <v>5532265</v>
      </c>
      <c r="V76" s="34">
        <v>25829978</v>
      </c>
      <c r="W76" s="34">
        <v>28927536</v>
      </c>
      <c r="X76" s="34"/>
      <c r="Y76" s="33"/>
      <c r="Z76" s="35">
        <v>28927536</v>
      </c>
    </row>
    <row r="77" spans="1:26" ht="13.5" hidden="1">
      <c r="A77" s="37" t="s">
        <v>31</v>
      </c>
      <c r="B77" s="19">
        <v>7224940</v>
      </c>
      <c r="C77" s="19"/>
      <c r="D77" s="20">
        <v>9232308</v>
      </c>
      <c r="E77" s="21">
        <v>9232677</v>
      </c>
      <c r="F77" s="21">
        <v>245221</v>
      </c>
      <c r="G77" s="21">
        <v>171210</v>
      </c>
      <c r="H77" s="21">
        <v>1095471</v>
      </c>
      <c r="I77" s="21">
        <v>1511902</v>
      </c>
      <c r="J77" s="21">
        <v>2996576</v>
      </c>
      <c r="K77" s="21">
        <v>405544</v>
      </c>
      <c r="L77" s="21">
        <v>346110</v>
      </c>
      <c r="M77" s="21">
        <v>3748230</v>
      </c>
      <c r="N77" s="21">
        <v>263651</v>
      </c>
      <c r="O77" s="21">
        <v>322068</v>
      </c>
      <c r="P77" s="21">
        <v>270147</v>
      </c>
      <c r="Q77" s="21">
        <v>855866</v>
      </c>
      <c r="R77" s="21">
        <v>283063</v>
      </c>
      <c r="S77" s="21">
        <v>262920</v>
      </c>
      <c r="T77" s="21">
        <v>332554</v>
      </c>
      <c r="U77" s="21">
        <v>878537</v>
      </c>
      <c r="V77" s="21">
        <v>6994535</v>
      </c>
      <c r="W77" s="21">
        <v>9232677</v>
      </c>
      <c r="X77" s="21"/>
      <c r="Y77" s="20"/>
      <c r="Z77" s="23">
        <v>9232677</v>
      </c>
    </row>
    <row r="78" spans="1:26" ht="13.5" hidden="1">
      <c r="A78" s="38" t="s">
        <v>32</v>
      </c>
      <c r="B78" s="19">
        <v>12866742</v>
      </c>
      <c r="C78" s="19"/>
      <c r="D78" s="20">
        <v>14871553</v>
      </c>
      <c r="E78" s="21">
        <v>18187004</v>
      </c>
      <c r="F78" s="21">
        <v>1117439</v>
      </c>
      <c r="G78" s="21">
        <v>1449009</v>
      </c>
      <c r="H78" s="21">
        <v>1799912</v>
      </c>
      <c r="I78" s="21">
        <v>4366360</v>
      </c>
      <c r="J78" s="21">
        <v>1782498</v>
      </c>
      <c r="K78" s="21">
        <v>1702663</v>
      </c>
      <c r="L78" s="21">
        <v>1444031</v>
      </c>
      <c r="M78" s="21">
        <v>4929192</v>
      </c>
      <c r="N78" s="21">
        <v>1378723</v>
      </c>
      <c r="O78" s="21">
        <v>1646030</v>
      </c>
      <c r="P78" s="21">
        <v>1861410</v>
      </c>
      <c r="Q78" s="21">
        <v>4886163</v>
      </c>
      <c r="R78" s="21">
        <v>1754736</v>
      </c>
      <c r="S78" s="21">
        <v>1638800</v>
      </c>
      <c r="T78" s="21">
        <v>1260192</v>
      </c>
      <c r="U78" s="21">
        <v>4653728</v>
      </c>
      <c r="V78" s="21">
        <v>18835443</v>
      </c>
      <c r="W78" s="21">
        <v>18187004</v>
      </c>
      <c r="X78" s="21"/>
      <c r="Y78" s="20"/>
      <c r="Z78" s="23">
        <v>18187004</v>
      </c>
    </row>
    <row r="79" spans="1:26" ht="13.5" hidden="1">
      <c r="A79" s="39" t="s">
        <v>103</v>
      </c>
      <c r="B79" s="19">
        <v>6144192</v>
      </c>
      <c r="C79" s="19"/>
      <c r="D79" s="20">
        <v>7202240</v>
      </c>
      <c r="E79" s="21">
        <v>5927622</v>
      </c>
      <c r="F79" s="21">
        <v>707130</v>
      </c>
      <c r="G79" s="21">
        <v>891906</v>
      </c>
      <c r="H79" s="21">
        <v>1038538</v>
      </c>
      <c r="I79" s="21">
        <v>2637574</v>
      </c>
      <c r="J79" s="21">
        <v>1007655</v>
      </c>
      <c r="K79" s="21">
        <v>1036053</v>
      </c>
      <c r="L79" s="21">
        <v>893756</v>
      </c>
      <c r="M79" s="21">
        <v>2937464</v>
      </c>
      <c r="N79" s="21">
        <v>865975</v>
      </c>
      <c r="O79" s="21">
        <v>885173</v>
      </c>
      <c r="P79" s="21">
        <v>1086008</v>
      </c>
      <c r="Q79" s="21">
        <v>2837156</v>
      </c>
      <c r="R79" s="21">
        <v>1063154</v>
      </c>
      <c r="S79" s="21">
        <v>1025048</v>
      </c>
      <c r="T79" s="21">
        <v>749202</v>
      </c>
      <c r="U79" s="21">
        <v>2837404</v>
      </c>
      <c r="V79" s="21">
        <v>11249598</v>
      </c>
      <c r="W79" s="21">
        <v>5927622</v>
      </c>
      <c r="X79" s="21"/>
      <c r="Y79" s="20"/>
      <c r="Z79" s="23">
        <v>5927622</v>
      </c>
    </row>
    <row r="80" spans="1:26" ht="13.5" hidden="1">
      <c r="A80" s="39" t="s">
        <v>104</v>
      </c>
      <c r="B80" s="19">
        <v>2933502</v>
      </c>
      <c r="C80" s="19"/>
      <c r="D80" s="20">
        <v>3418061</v>
      </c>
      <c r="E80" s="21">
        <v>5470897</v>
      </c>
      <c r="F80" s="21">
        <v>220837</v>
      </c>
      <c r="G80" s="21">
        <v>298071</v>
      </c>
      <c r="H80" s="21">
        <v>355203</v>
      </c>
      <c r="I80" s="21">
        <v>874111</v>
      </c>
      <c r="J80" s="21">
        <v>365375</v>
      </c>
      <c r="K80" s="21">
        <v>328820</v>
      </c>
      <c r="L80" s="21">
        <v>281038</v>
      </c>
      <c r="M80" s="21">
        <v>975233</v>
      </c>
      <c r="N80" s="21">
        <v>256723</v>
      </c>
      <c r="O80" s="21">
        <v>414442</v>
      </c>
      <c r="P80" s="21">
        <v>449105</v>
      </c>
      <c r="Q80" s="21">
        <v>1120270</v>
      </c>
      <c r="R80" s="21">
        <v>395130</v>
      </c>
      <c r="S80" s="21">
        <v>323673</v>
      </c>
      <c r="T80" s="21">
        <v>246170</v>
      </c>
      <c r="U80" s="21">
        <v>964973</v>
      </c>
      <c r="V80" s="21">
        <v>3934587</v>
      </c>
      <c r="W80" s="21">
        <v>5470897</v>
      </c>
      <c r="X80" s="21"/>
      <c r="Y80" s="20"/>
      <c r="Z80" s="23">
        <v>5470897</v>
      </c>
    </row>
    <row r="81" spans="1:26" ht="13.5" hidden="1">
      <c r="A81" s="39" t="s">
        <v>105</v>
      </c>
      <c r="B81" s="19">
        <v>1721418</v>
      </c>
      <c r="C81" s="19"/>
      <c r="D81" s="20">
        <v>1994184</v>
      </c>
      <c r="E81" s="21">
        <v>3195352</v>
      </c>
      <c r="F81" s="21">
        <v>94257</v>
      </c>
      <c r="G81" s="21">
        <v>110317</v>
      </c>
      <c r="H81" s="21">
        <v>188546</v>
      </c>
      <c r="I81" s="21">
        <v>393120</v>
      </c>
      <c r="J81" s="21">
        <v>186266</v>
      </c>
      <c r="K81" s="21">
        <v>149250</v>
      </c>
      <c r="L81" s="21">
        <v>119213</v>
      </c>
      <c r="M81" s="21">
        <v>454729</v>
      </c>
      <c r="N81" s="21">
        <v>110244</v>
      </c>
      <c r="O81" s="21">
        <v>150662</v>
      </c>
      <c r="P81" s="21">
        <v>151657</v>
      </c>
      <c r="Q81" s="21">
        <v>412563</v>
      </c>
      <c r="R81" s="21">
        <v>134298</v>
      </c>
      <c r="S81" s="21">
        <v>129760</v>
      </c>
      <c r="T81" s="21">
        <v>115031</v>
      </c>
      <c r="U81" s="21">
        <v>379089</v>
      </c>
      <c r="V81" s="21">
        <v>1639501</v>
      </c>
      <c r="W81" s="21">
        <v>3195352</v>
      </c>
      <c r="X81" s="21"/>
      <c r="Y81" s="20"/>
      <c r="Z81" s="23">
        <v>3195352</v>
      </c>
    </row>
    <row r="82" spans="1:26" ht="13.5" hidden="1">
      <c r="A82" s="39" t="s">
        <v>106</v>
      </c>
      <c r="B82" s="19">
        <v>2067630</v>
      </c>
      <c r="C82" s="19"/>
      <c r="D82" s="20">
        <v>2242428</v>
      </c>
      <c r="E82" s="21">
        <v>3593133</v>
      </c>
      <c r="F82" s="21">
        <v>91319</v>
      </c>
      <c r="G82" s="21">
        <v>141931</v>
      </c>
      <c r="H82" s="21">
        <v>210932</v>
      </c>
      <c r="I82" s="21">
        <v>444182</v>
      </c>
      <c r="J82" s="21">
        <v>213187</v>
      </c>
      <c r="K82" s="21">
        <v>164409</v>
      </c>
      <c r="L82" s="21">
        <v>129744</v>
      </c>
      <c r="M82" s="21">
        <v>507340</v>
      </c>
      <c r="N82" s="21">
        <v>134026</v>
      </c>
      <c r="O82" s="21">
        <v>181261</v>
      </c>
      <c r="P82" s="21">
        <v>166022</v>
      </c>
      <c r="Q82" s="21">
        <v>481309</v>
      </c>
      <c r="R82" s="21">
        <v>152152</v>
      </c>
      <c r="S82" s="21">
        <v>154894</v>
      </c>
      <c r="T82" s="21">
        <v>133443</v>
      </c>
      <c r="U82" s="21">
        <v>440489</v>
      </c>
      <c r="V82" s="21">
        <v>1873320</v>
      </c>
      <c r="W82" s="21">
        <v>3593133</v>
      </c>
      <c r="X82" s="21"/>
      <c r="Y82" s="20"/>
      <c r="Z82" s="23">
        <v>3593133</v>
      </c>
    </row>
    <row r="83" spans="1:26" ht="13.5" hidden="1">
      <c r="A83" s="39" t="s">
        <v>107</v>
      </c>
      <c r="B83" s="19"/>
      <c r="C83" s="19"/>
      <c r="D83" s="20">
        <v>14640</v>
      </c>
      <c r="E83" s="21"/>
      <c r="F83" s="21">
        <v>3896</v>
      </c>
      <c r="G83" s="21">
        <v>6784</v>
      </c>
      <c r="H83" s="21">
        <v>6693</v>
      </c>
      <c r="I83" s="21">
        <v>17373</v>
      </c>
      <c r="J83" s="21">
        <v>10015</v>
      </c>
      <c r="K83" s="21">
        <v>24131</v>
      </c>
      <c r="L83" s="21">
        <v>20280</v>
      </c>
      <c r="M83" s="21">
        <v>54426</v>
      </c>
      <c r="N83" s="21">
        <v>11755</v>
      </c>
      <c r="O83" s="21">
        <v>14492</v>
      </c>
      <c r="P83" s="21">
        <v>8618</v>
      </c>
      <c r="Q83" s="21">
        <v>34865</v>
      </c>
      <c r="R83" s="21">
        <v>10002</v>
      </c>
      <c r="S83" s="21">
        <v>5425</v>
      </c>
      <c r="T83" s="21">
        <v>16346</v>
      </c>
      <c r="U83" s="21">
        <v>31773</v>
      </c>
      <c r="V83" s="21">
        <v>138437</v>
      </c>
      <c r="W83" s="21"/>
      <c r="X83" s="21"/>
      <c r="Y83" s="20"/>
      <c r="Z83" s="23"/>
    </row>
    <row r="84" spans="1:26" ht="13.5" hidden="1">
      <c r="A84" s="40" t="s">
        <v>110</v>
      </c>
      <c r="B84" s="28">
        <v>1840208</v>
      </c>
      <c r="C84" s="28"/>
      <c r="D84" s="29">
        <v>1508028</v>
      </c>
      <c r="E84" s="30">
        <v>1507855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1507855</v>
      </c>
      <c r="X84" s="30"/>
      <c r="Y84" s="29"/>
      <c r="Z84" s="31">
        <v>1507855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458053</v>
      </c>
      <c r="D5" s="357">
        <f t="shared" si="0"/>
        <v>0</v>
      </c>
      <c r="E5" s="356">
        <f t="shared" si="0"/>
        <v>469419</v>
      </c>
      <c r="F5" s="358">
        <f t="shared" si="0"/>
        <v>707000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479142</v>
      </c>
      <c r="T5" s="356">
        <f t="shared" si="0"/>
        <v>113592</v>
      </c>
      <c r="U5" s="356">
        <f t="shared" si="0"/>
        <v>33738</v>
      </c>
      <c r="V5" s="358">
        <f t="shared" si="0"/>
        <v>626472</v>
      </c>
      <c r="W5" s="358">
        <f t="shared" si="0"/>
        <v>626472</v>
      </c>
      <c r="X5" s="356">
        <f t="shared" si="0"/>
        <v>707000</v>
      </c>
      <c r="Y5" s="358">
        <f t="shared" si="0"/>
        <v>-80528</v>
      </c>
      <c r="Z5" s="359">
        <f>+IF(X5&lt;&gt;0,+(Y5/X5)*100,0)</f>
        <v>-11.390099009900991</v>
      </c>
      <c r="AA5" s="360">
        <f>+AA6+AA8+AA11+AA13+AA15</f>
        <v>707000</v>
      </c>
    </row>
    <row r="6" spans="1:27" ht="13.5">
      <c r="A6" s="361" t="s">
        <v>205</v>
      </c>
      <c r="B6" s="142"/>
      <c r="C6" s="60">
        <f>+C7</f>
        <v>209359</v>
      </c>
      <c r="D6" s="340">
        <f aca="true" t="shared" si="1" ref="D6:AA6">+D7</f>
        <v>0</v>
      </c>
      <c r="E6" s="60">
        <f t="shared" si="1"/>
        <v>58410</v>
      </c>
      <c r="F6" s="59">
        <f t="shared" si="1"/>
        <v>12000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290472</v>
      </c>
      <c r="T6" s="60">
        <f t="shared" si="1"/>
        <v>0</v>
      </c>
      <c r="U6" s="60">
        <f t="shared" si="1"/>
        <v>33738</v>
      </c>
      <c r="V6" s="59">
        <f t="shared" si="1"/>
        <v>324210</v>
      </c>
      <c r="W6" s="59">
        <f t="shared" si="1"/>
        <v>324210</v>
      </c>
      <c r="X6" s="60">
        <f t="shared" si="1"/>
        <v>12000</v>
      </c>
      <c r="Y6" s="59">
        <f t="shared" si="1"/>
        <v>312210</v>
      </c>
      <c r="Z6" s="61">
        <f>+IF(X6&lt;&gt;0,+(Y6/X6)*100,0)</f>
        <v>2601.75</v>
      </c>
      <c r="AA6" s="62">
        <f t="shared" si="1"/>
        <v>12000</v>
      </c>
    </row>
    <row r="7" spans="1:27" ht="13.5">
      <c r="A7" s="291" t="s">
        <v>229</v>
      </c>
      <c r="B7" s="142"/>
      <c r="C7" s="60">
        <v>209359</v>
      </c>
      <c r="D7" s="340"/>
      <c r="E7" s="60">
        <v>58410</v>
      </c>
      <c r="F7" s="59">
        <v>12000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>
        <v>290472</v>
      </c>
      <c r="T7" s="60"/>
      <c r="U7" s="60">
        <v>33738</v>
      </c>
      <c r="V7" s="59">
        <v>324210</v>
      </c>
      <c r="W7" s="59">
        <v>324210</v>
      </c>
      <c r="X7" s="60">
        <v>12000</v>
      </c>
      <c r="Y7" s="59">
        <v>312210</v>
      </c>
      <c r="Z7" s="61">
        <v>2601.75</v>
      </c>
      <c r="AA7" s="62">
        <v>12000</v>
      </c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260758</v>
      </c>
      <c r="F8" s="59">
        <f t="shared" si="2"/>
        <v>602000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602000</v>
      </c>
      <c r="Y8" s="59">
        <f t="shared" si="2"/>
        <v>-602000</v>
      </c>
      <c r="Z8" s="61">
        <f>+IF(X8&lt;&gt;0,+(Y8/X8)*100,0)</f>
        <v>-100</v>
      </c>
      <c r="AA8" s="62">
        <f>SUM(AA9:AA10)</f>
        <v>602000</v>
      </c>
    </row>
    <row r="9" spans="1:27" ht="13.5">
      <c r="A9" s="291" t="s">
        <v>230</v>
      </c>
      <c r="B9" s="142"/>
      <c r="C9" s="60"/>
      <c r="D9" s="340"/>
      <c r="E9" s="60">
        <v>260758</v>
      </c>
      <c r="F9" s="59">
        <v>602000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602000</v>
      </c>
      <c r="Y9" s="59">
        <v>-602000</v>
      </c>
      <c r="Z9" s="61">
        <v>-100</v>
      </c>
      <c r="AA9" s="62">
        <v>602000</v>
      </c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61064</v>
      </c>
      <c r="D11" s="363">
        <f aca="true" t="shared" si="3" ref="D11:AA11">+D12</f>
        <v>0</v>
      </c>
      <c r="E11" s="362">
        <f t="shared" si="3"/>
        <v>56379</v>
      </c>
      <c r="F11" s="364">
        <f t="shared" si="3"/>
        <v>45000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81824</v>
      </c>
      <c r="U11" s="362">
        <f t="shared" si="3"/>
        <v>0</v>
      </c>
      <c r="V11" s="364">
        <f t="shared" si="3"/>
        <v>81824</v>
      </c>
      <c r="W11" s="364">
        <f t="shared" si="3"/>
        <v>81824</v>
      </c>
      <c r="X11" s="362">
        <f t="shared" si="3"/>
        <v>45000</v>
      </c>
      <c r="Y11" s="364">
        <f t="shared" si="3"/>
        <v>36824</v>
      </c>
      <c r="Z11" s="365">
        <f>+IF(X11&lt;&gt;0,+(Y11/X11)*100,0)</f>
        <v>81.83111111111111</v>
      </c>
      <c r="AA11" s="366">
        <f t="shared" si="3"/>
        <v>45000</v>
      </c>
    </row>
    <row r="12" spans="1:27" ht="13.5">
      <c r="A12" s="291" t="s">
        <v>232</v>
      </c>
      <c r="B12" s="136"/>
      <c r="C12" s="60">
        <v>61064</v>
      </c>
      <c r="D12" s="340"/>
      <c r="E12" s="60">
        <v>56379</v>
      </c>
      <c r="F12" s="59">
        <v>45000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>
        <v>81824</v>
      </c>
      <c r="U12" s="60"/>
      <c r="V12" s="59">
        <v>81824</v>
      </c>
      <c r="W12" s="59">
        <v>81824</v>
      </c>
      <c r="X12" s="60">
        <v>45000</v>
      </c>
      <c r="Y12" s="59">
        <v>36824</v>
      </c>
      <c r="Z12" s="61">
        <v>81.83</v>
      </c>
      <c r="AA12" s="62">
        <v>45000</v>
      </c>
    </row>
    <row r="13" spans="1:27" ht="13.5">
      <c r="A13" s="361" t="s">
        <v>208</v>
      </c>
      <c r="B13" s="136"/>
      <c r="C13" s="275">
        <f>+C14</f>
        <v>187630</v>
      </c>
      <c r="D13" s="341">
        <f aca="true" t="shared" si="4" ref="D13:AA13">+D14</f>
        <v>0</v>
      </c>
      <c r="E13" s="275">
        <f t="shared" si="4"/>
        <v>79650</v>
      </c>
      <c r="F13" s="342">
        <f t="shared" si="4"/>
        <v>41000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31768</v>
      </c>
      <c r="U13" s="275">
        <f t="shared" si="4"/>
        <v>0</v>
      </c>
      <c r="V13" s="342">
        <f t="shared" si="4"/>
        <v>31768</v>
      </c>
      <c r="W13" s="342">
        <f t="shared" si="4"/>
        <v>31768</v>
      </c>
      <c r="X13" s="275">
        <f t="shared" si="4"/>
        <v>41000</v>
      </c>
      <c r="Y13" s="342">
        <f t="shared" si="4"/>
        <v>-9232</v>
      </c>
      <c r="Z13" s="335">
        <f>+IF(X13&lt;&gt;0,+(Y13/X13)*100,0)</f>
        <v>-22.51707317073171</v>
      </c>
      <c r="AA13" s="273">
        <f t="shared" si="4"/>
        <v>41000</v>
      </c>
    </row>
    <row r="14" spans="1:27" ht="13.5">
      <c r="A14" s="291" t="s">
        <v>233</v>
      </c>
      <c r="B14" s="136"/>
      <c r="C14" s="60">
        <v>187630</v>
      </c>
      <c r="D14" s="340"/>
      <c r="E14" s="60">
        <v>79650</v>
      </c>
      <c r="F14" s="59">
        <v>41000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>
        <v>31768</v>
      </c>
      <c r="U14" s="60"/>
      <c r="V14" s="59">
        <v>31768</v>
      </c>
      <c r="W14" s="59">
        <v>31768</v>
      </c>
      <c r="X14" s="60">
        <v>41000</v>
      </c>
      <c r="Y14" s="59">
        <v>-9232</v>
      </c>
      <c r="Z14" s="61">
        <v>-22.52</v>
      </c>
      <c r="AA14" s="62">
        <v>41000</v>
      </c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14222</v>
      </c>
      <c r="F15" s="59">
        <f t="shared" si="5"/>
        <v>7000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188670</v>
      </c>
      <c r="T15" s="60">
        <f t="shared" si="5"/>
        <v>0</v>
      </c>
      <c r="U15" s="60">
        <f t="shared" si="5"/>
        <v>0</v>
      </c>
      <c r="V15" s="59">
        <f t="shared" si="5"/>
        <v>188670</v>
      </c>
      <c r="W15" s="59">
        <f t="shared" si="5"/>
        <v>188670</v>
      </c>
      <c r="X15" s="60">
        <f t="shared" si="5"/>
        <v>7000</v>
      </c>
      <c r="Y15" s="59">
        <f t="shared" si="5"/>
        <v>181670</v>
      </c>
      <c r="Z15" s="61">
        <f>+IF(X15&lt;&gt;0,+(Y15/X15)*100,0)</f>
        <v>2595.2857142857147</v>
      </c>
      <c r="AA15" s="62">
        <f>SUM(AA16:AA20)</f>
        <v>7000</v>
      </c>
    </row>
    <row r="16" spans="1:27" ht="13.5">
      <c r="A16" s="291" t="s">
        <v>234</v>
      </c>
      <c r="B16" s="300"/>
      <c r="C16" s="60"/>
      <c r="D16" s="340"/>
      <c r="E16" s="60">
        <v>14222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>
        <v>188670</v>
      </c>
      <c r="T16" s="60"/>
      <c r="U16" s="60"/>
      <c r="V16" s="59">
        <v>188670</v>
      </c>
      <c r="W16" s="59">
        <v>188670</v>
      </c>
      <c r="X16" s="60"/>
      <c r="Y16" s="59">
        <v>188670</v>
      </c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>
        <v>7000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7000</v>
      </c>
      <c r="Y20" s="59">
        <v>-7000</v>
      </c>
      <c r="Z20" s="61">
        <v>-100</v>
      </c>
      <c r="AA20" s="62">
        <v>7000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4788</v>
      </c>
      <c r="P22" s="343">
        <f t="shared" si="6"/>
        <v>0</v>
      </c>
      <c r="Q22" s="343">
        <f t="shared" si="6"/>
        <v>0</v>
      </c>
      <c r="R22" s="345">
        <f t="shared" si="6"/>
        <v>4788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4788</v>
      </c>
      <c r="X22" s="343">
        <f t="shared" si="6"/>
        <v>0</v>
      </c>
      <c r="Y22" s="345">
        <f t="shared" si="6"/>
        <v>4788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>
        <v>4788</v>
      </c>
      <c r="P26" s="362"/>
      <c r="Q26" s="362"/>
      <c r="R26" s="364">
        <v>4788</v>
      </c>
      <c r="S26" s="364"/>
      <c r="T26" s="362"/>
      <c r="U26" s="362"/>
      <c r="V26" s="364"/>
      <c r="W26" s="364">
        <v>4788</v>
      </c>
      <c r="X26" s="362"/>
      <c r="Y26" s="364">
        <v>4788</v>
      </c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147923</v>
      </c>
      <c r="D40" s="344">
        <f t="shared" si="9"/>
        <v>0</v>
      </c>
      <c r="E40" s="343">
        <f t="shared" si="9"/>
        <v>610706</v>
      </c>
      <c r="F40" s="345">
        <f t="shared" si="9"/>
        <v>446000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12141</v>
      </c>
      <c r="T40" s="343">
        <f t="shared" si="9"/>
        <v>0</v>
      </c>
      <c r="U40" s="343">
        <f t="shared" si="9"/>
        <v>0</v>
      </c>
      <c r="V40" s="345">
        <f t="shared" si="9"/>
        <v>12141</v>
      </c>
      <c r="W40" s="345">
        <f t="shared" si="9"/>
        <v>12141</v>
      </c>
      <c r="X40" s="343">
        <f t="shared" si="9"/>
        <v>446000</v>
      </c>
      <c r="Y40" s="345">
        <f t="shared" si="9"/>
        <v>-433859</v>
      </c>
      <c r="Z40" s="336">
        <f>+IF(X40&lt;&gt;0,+(Y40/X40)*100,0)</f>
        <v>-97.27780269058296</v>
      </c>
      <c r="AA40" s="350">
        <f>SUM(AA41:AA49)</f>
        <v>446000</v>
      </c>
    </row>
    <row r="41" spans="1:27" ht="13.5">
      <c r="A41" s="361" t="s">
        <v>248</v>
      </c>
      <c r="B41" s="142"/>
      <c r="C41" s="362"/>
      <c r="D41" s="363"/>
      <c r="E41" s="362">
        <v>530308</v>
      </c>
      <c r="F41" s="364">
        <v>105000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105000</v>
      </c>
      <c r="Y41" s="364">
        <v>-105000</v>
      </c>
      <c r="Z41" s="365">
        <v>-100</v>
      </c>
      <c r="AA41" s="366">
        <v>105000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>
        <v>12141</v>
      </c>
      <c r="T43" s="305"/>
      <c r="U43" s="305"/>
      <c r="V43" s="370">
        <v>12141</v>
      </c>
      <c r="W43" s="370">
        <v>12141</v>
      </c>
      <c r="X43" s="305"/>
      <c r="Y43" s="370">
        <v>12141</v>
      </c>
      <c r="Z43" s="371"/>
      <c r="AA43" s="303"/>
    </row>
    <row r="44" spans="1:27" ht="13.5">
      <c r="A44" s="361" t="s">
        <v>251</v>
      </c>
      <c r="B44" s="136"/>
      <c r="C44" s="60">
        <v>147923</v>
      </c>
      <c r="D44" s="368"/>
      <c r="E44" s="54">
        <v>21532</v>
      </c>
      <c r="F44" s="53">
        <v>334000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334000</v>
      </c>
      <c r="Y44" s="53">
        <v>-334000</v>
      </c>
      <c r="Z44" s="94">
        <v>-100</v>
      </c>
      <c r="AA44" s="95">
        <v>334000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>
        <v>37626</v>
      </c>
      <c r="F48" s="53">
        <v>7000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7000</v>
      </c>
      <c r="Y48" s="53">
        <v>-7000</v>
      </c>
      <c r="Z48" s="94">
        <v>-100</v>
      </c>
      <c r="AA48" s="95">
        <v>7000</v>
      </c>
    </row>
    <row r="49" spans="1:27" ht="13.5">
      <c r="A49" s="361" t="s">
        <v>93</v>
      </c>
      <c r="B49" s="136"/>
      <c r="C49" s="54"/>
      <c r="D49" s="368"/>
      <c r="E49" s="54">
        <v>21240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20364</v>
      </c>
      <c r="Q57" s="343">
        <f t="shared" si="13"/>
        <v>0</v>
      </c>
      <c r="R57" s="345">
        <f t="shared" si="13"/>
        <v>20364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20364</v>
      </c>
      <c r="X57" s="343">
        <f t="shared" si="13"/>
        <v>0</v>
      </c>
      <c r="Y57" s="345">
        <f t="shared" si="13"/>
        <v>20364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>
        <v>20364</v>
      </c>
      <c r="Q58" s="60"/>
      <c r="R58" s="59">
        <v>20364</v>
      </c>
      <c r="S58" s="59"/>
      <c r="T58" s="60"/>
      <c r="U58" s="60"/>
      <c r="V58" s="59"/>
      <c r="W58" s="59">
        <v>20364</v>
      </c>
      <c r="X58" s="60"/>
      <c r="Y58" s="59">
        <v>20364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605976</v>
      </c>
      <c r="D60" s="346">
        <f t="shared" si="14"/>
        <v>0</v>
      </c>
      <c r="E60" s="219">
        <f t="shared" si="14"/>
        <v>1080125</v>
      </c>
      <c r="F60" s="264">
        <f t="shared" si="14"/>
        <v>1153000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4788</v>
      </c>
      <c r="P60" s="219">
        <f t="shared" si="14"/>
        <v>20364</v>
      </c>
      <c r="Q60" s="219">
        <f t="shared" si="14"/>
        <v>0</v>
      </c>
      <c r="R60" s="264">
        <f t="shared" si="14"/>
        <v>25152</v>
      </c>
      <c r="S60" s="264">
        <f t="shared" si="14"/>
        <v>491283</v>
      </c>
      <c r="T60" s="219">
        <f t="shared" si="14"/>
        <v>113592</v>
      </c>
      <c r="U60" s="219">
        <f t="shared" si="14"/>
        <v>33738</v>
      </c>
      <c r="V60" s="264">
        <f t="shared" si="14"/>
        <v>638613</v>
      </c>
      <c r="W60" s="264">
        <f t="shared" si="14"/>
        <v>663765</v>
      </c>
      <c r="X60" s="219">
        <f t="shared" si="14"/>
        <v>1153000</v>
      </c>
      <c r="Y60" s="264">
        <f t="shared" si="14"/>
        <v>-489235</v>
      </c>
      <c r="Z60" s="337">
        <f>+IF(X60&lt;&gt;0,+(Y60/X60)*100,0)</f>
        <v>-42.43148308759757</v>
      </c>
      <c r="AA60" s="232">
        <f>+AA57+AA54+AA51+AA40+AA37+AA34+AA22+AA5</f>
        <v>1153000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26526755</v>
      </c>
      <c r="D5" s="153">
        <f>SUM(D6:D8)</f>
        <v>0</v>
      </c>
      <c r="E5" s="154">
        <f t="shared" si="0"/>
        <v>32423292</v>
      </c>
      <c r="F5" s="100">
        <f t="shared" si="0"/>
        <v>32423292</v>
      </c>
      <c r="G5" s="100">
        <f t="shared" si="0"/>
        <v>15495723</v>
      </c>
      <c r="H5" s="100">
        <f t="shared" si="0"/>
        <v>-12938</v>
      </c>
      <c r="I5" s="100">
        <f t="shared" si="0"/>
        <v>343100</v>
      </c>
      <c r="J5" s="100">
        <f t="shared" si="0"/>
        <v>15825885</v>
      </c>
      <c r="K5" s="100">
        <f t="shared" si="0"/>
        <v>291410</v>
      </c>
      <c r="L5" s="100">
        <f t="shared" si="0"/>
        <v>758507</v>
      </c>
      <c r="M5" s="100">
        <f t="shared" si="0"/>
        <v>395144</v>
      </c>
      <c r="N5" s="100">
        <f t="shared" si="0"/>
        <v>1445061</v>
      </c>
      <c r="O5" s="100">
        <f t="shared" si="0"/>
        <v>15513210</v>
      </c>
      <c r="P5" s="100">
        <f t="shared" si="0"/>
        <v>353067</v>
      </c>
      <c r="Q5" s="100">
        <f t="shared" si="0"/>
        <v>3763399</v>
      </c>
      <c r="R5" s="100">
        <f t="shared" si="0"/>
        <v>19629676</v>
      </c>
      <c r="S5" s="100">
        <f t="shared" si="0"/>
        <v>392762</v>
      </c>
      <c r="T5" s="100">
        <f t="shared" si="0"/>
        <v>408222</v>
      </c>
      <c r="U5" s="100">
        <f t="shared" si="0"/>
        <v>4160890</v>
      </c>
      <c r="V5" s="100">
        <f t="shared" si="0"/>
        <v>4961874</v>
      </c>
      <c r="W5" s="100">
        <f t="shared" si="0"/>
        <v>41862496</v>
      </c>
      <c r="X5" s="100">
        <f t="shared" si="0"/>
        <v>32423292</v>
      </c>
      <c r="Y5" s="100">
        <f t="shared" si="0"/>
        <v>9439204</v>
      </c>
      <c r="Z5" s="137">
        <f>+IF(X5&lt;&gt;0,+(Y5/X5)*100,0)</f>
        <v>29.112417085840637</v>
      </c>
      <c r="AA5" s="153">
        <f>SUM(AA6:AA8)</f>
        <v>32423292</v>
      </c>
    </row>
    <row r="6" spans="1:27" ht="13.5">
      <c r="A6" s="138" t="s">
        <v>75</v>
      </c>
      <c r="B6" s="136"/>
      <c r="C6" s="155">
        <v>195042</v>
      </c>
      <c r="D6" s="155"/>
      <c r="E6" s="156">
        <v>269217</v>
      </c>
      <c r="F6" s="60">
        <v>269217</v>
      </c>
      <c r="G6" s="60">
        <v>6656</v>
      </c>
      <c r="H6" s="60">
        <v>2731</v>
      </c>
      <c r="I6" s="60">
        <v>9796</v>
      </c>
      <c r="J6" s="60">
        <v>19183</v>
      </c>
      <c r="K6" s="60">
        <v>1603</v>
      </c>
      <c r="L6" s="60">
        <v>21876</v>
      </c>
      <c r="M6" s="60">
        <v>27088</v>
      </c>
      <c r="N6" s="60">
        <v>50567</v>
      </c>
      <c r="O6" s="60">
        <v>6656</v>
      </c>
      <c r="P6" s="60">
        <v>846</v>
      </c>
      <c r="Q6" s="60">
        <v>3010</v>
      </c>
      <c r="R6" s="60">
        <v>10512</v>
      </c>
      <c r="S6" s="60">
        <v>19896</v>
      </c>
      <c r="T6" s="60">
        <v>474</v>
      </c>
      <c r="U6" s="60">
        <v>140</v>
      </c>
      <c r="V6" s="60">
        <v>20510</v>
      </c>
      <c r="W6" s="60">
        <v>100772</v>
      </c>
      <c r="X6" s="60">
        <v>269220</v>
      </c>
      <c r="Y6" s="60">
        <v>-168448</v>
      </c>
      <c r="Z6" s="140">
        <v>-62.57</v>
      </c>
      <c r="AA6" s="155">
        <v>269217</v>
      </c>
    </row>
    <row r="7" spans="1:27" ht="13.5">
      <c r="A7" s="138" t="s">
        <v>76</v>
      </c>
      <c r="B7" s="136"/>
      <c r="C7" s="157">
        <v>12274141</v>
      </c>
      <c r="D7" s="157"/>
      <c r="E7" s="158">
        <v>12584567</v>
      </c>
      <c r="F7" s="159">
        <v>12584567</v>
      </c>
      <c r="G7" s="159">
        <v>15489067</v>
      </c>
      <c r="H7" s="159">
        <v>-15669</v>
      </c>
      <c r="I7" s="159">
        <v>333304</v>
      </c>
      <c r="J7" s="159">
        <v>15806702</v>
      </c>
      <c r="K7" s="159">
        <v>289807</v>
      </c>
      <c r="L7" s="159">
        <v>736631</v>
      </c>
      <c r="M7" s="159">
        <v>368056</v>
      </c>
      <c r="N7" s="159">
        <v>1394494</v>
      </c>
      <c r="O7" s="159">
        <v>15506554</v>
      </c>
      <c r="P7" s="159">
        <v>352221</v>
      </c>
      <c r="Q7" s="159">
        <v>3760389</v>
      </c>
      <c r="R7" s="159">
        <v>19619164</v>
      </c>
      <c r="S7" s="159">
        <v>372866</v>
      </c>
      <c r="T7" s="159">
        <v>407748</v>
      </c>
      <c r="U7" s="159">
        <v>4160750</v>
      </c>
      <c r="V7" s="159">
        <v>4941364</v>
      </c>
      <c r="W7" s="159">
        <v>41761724</v>
      </c>
      <c r="X7" s="159">
        <v>12584568</v>
      </c>
      <c r="Y7" s="159">
        <v>29177156</v>
      </c>
      <c r="Z7" s="141">
        <v>231.85</v>
      </c>
      <c r="AA7" s="157">
        <v>12584567</v>
      </c>
    </row>
    <row r="8" spans="1:27" ht="13.5">
      <c r="A8" s="138" t="s">
        <v>77</v>
      </c>
      <c r="B8" s="136"/>
      <c r="C8" s="155">
        <v>14057572</v>
      </c>
      <c r="D8" s="155"/>
      <c r="E8" s="156">
        <v>19569508</v>
      </c>
      <c r="F8" s="60">
        <v>19569508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19569504</v>
      </c>
      <c r="Y8" s="60">
        <v>-19569504</v>
      </c>
      <c r="Z8" s="140">
        <v>-100</v>
      </c>
      <c r="AA8" s="155">
        <v>19569508</v>
      </c>
    </row>
    <row r="9" spans="1:27" ht="13.5">
      <c r="A9" s="135" t="s">
        <v>78</v>
      </c>
      <c r="B9" s="136"/>
      <c r="C9" s="153">
        <f aca="true" t="shared" si="1" ref="C9:Y9">SUM(C10:C14)</f>
        <v>8077090</v>
      </c>
      <c r="D9" s="153">
        <f>SUM(D10:D14)</f>
        <v>0</v>
      </c>
      <c r="E9" s="154">
        <f t="shared" si="1"/>
        <v>3303904</v>
      </c>
      <c r="F9" s="100">
        <f t="shared" si="1"/>
        <v>3303904</v>
      </c>
      <c r="G9" s="100">
        <f t="shared" si="1"/>
        <v>45740</v>
      </c>
      <c r="H9" s="100">
        <f t="shared" si="1"/>
        <v>217219</v>
      </c>
      <c r="I9" s="100">
        <f t="shared" si="1"/>
        <v>107241</v>
      </c>
      <c r="J9" s="100">
        <f t="shared" si="1"/>
        <v>370200</v>
      </c>
      <c r="K9" s="100">
        <f t="shared" si="1"/>
        <v>110971</v>
      </c>
      <c r="L9" s="100">
        <f t="shared" si="1"/>
        <v>84007</v>
      </c>
      <c r="M9" s="100">
        <f t="shared" si="1"/>
        <v>128591</v>
      </c>
      <c r="N9" s="100">
        <f t="shared" si="1"/>
        <v>323569</v>
      </c>
      <c r="O9" s="100">
        <f t="shared" si="1"/>
        <v>45761</v>
      </c>
      <c r="P9" s="100">
        <f t="shared" si="1"/>
        <v>128260</v>
      </c>
      <c r="Q9" s="100">
        <f t="shared" si="1"/>
        <v>163127</v>
      </c>
      <c r="R9" s="100">
        <f t="shared" si="1"/>
        <v>337148</v>
      </c>
      <c r="S9" s="100">
        <f t="shared" si="1"/>
        <v>71108</v>
      </c>
      <c r="T9" s="100">
        <f t="shared" si="1"/>
        <v>82711</v>
      </c>
      <c r="U9" s="100">
        <f t="shared" si="1"/>
        <v>34615</v>
      </c>
      <c r="V9" s="100">
        <f t="shared" si="1"/>
        <v>188434</v>
      </c>
      <c r="W9" s="100">
        <f t="shared" si="1"/>
        <v>1219351</v>
      </c>
      <c r="X9" s="100">
        <f t="shared" si="1"/>
        <v>3303912</v>
      </c>
      <c r="Y9" s="100">
        <f t="shared" si="1"/>
        <v>-2084561</v>
      </c>
      <c r="Z9" s="137">
        <f>+IF(X9&lt;&gt;0,+(Y9/X9)*100,0)</f>
        <v>-63.0937204138609</v>
      </c>
      <c r="AA9" s="153">
        <f>SUM(AA10:AA14)</f>
        <v>3303904</v>
      </c>
    </row>
    <row r="10" spans="1:27" ht="13.5">
      <c r="A10" s="138" t="s">
        <v>79</v>
      </c>
      <c r="B10" s="136"/>
      <c r="C10" s="155">
        <v>1378232</v>
      </c>
      <c r="D10" s="155"/>
      <c r="E10" s="156">
        <v>1529267</v>
      </c>
      <c r="F10" s="60">
        <v>1529267</v>
      </c>
      <c r="G10" s="60">
        <v>628</v>
      </c>
      <c r="H10" s="60">
        <v>1113</v>
      </c>
      <c r="I10" s="60">
        <v>458</v>
      </c>
      <c r="J10" s="60">
        <v>2199</v>
      </c>
      <c r="K10" s="60">
        <v>305</v>
      </c>
      <c r="L10" s="60">
        <v>475</v>
      </c>
      <c r="M10" s="60">
        <v>153</v>
      </c>
      <c r="N10" s="60">
        <v>933</v>
      </c>
      <c r="O10" s="60">
        <v>628</v>
      </c>
      <c r="P10" s="60">
        <v>1722</v>
      </c>
      <c r="Q10" s="60">
        <v>305</v>
      </c>
      <c r="R10" s="60">
        <v>2655</v>
      </c>
      <c r="S10" s="60">
        <v>1849</v>
      </c>
      <c r="T10" s="60">
        <v>305</v>
      </c>
      <c r="U10" s="60">
        <v>2079</v>
      </c>
      <c r="V10" s="60">
        <v>4233</v>
      </c>
      <c r="W10" s="60">
        <v>10020</v>
      </c>
      <c r="X10" s="60">
        <v>1529268</v>
      </c>
      <c r="Y10" s="60">
        <v>-1519248</v>
      </c>
      <c r="Z10" s="140">
        <v>-99.34</v>
      </c>
      <c r="AA10" s="155">
        <v>1529267</v>
      </c>
    </row>
    <row r="11" spans="1:27" ht="13.5">
      <c r="A11" s="138" t="s">
        <v>80</v>
      </c>
      <c r="B11" s="136"/>
      <c r="C11" s="155">
        <v>2735624</v>
      </c>
      <c r="D11" s="155"/>
      <c r="E11" s="156">
        <v>1760937</v>
      </c>
      <c r="F11" s="60">
        <v>1760937</v>
      </c>
      <c r="G11" s="60">
        <v>43994</v>
      </c>
      <c r="H11" s="60">
        <v>214988</v>
      </c>
      <c r="I11" s="60">
        <v>105665</v>
      </c>
      <c r="J11" s="60">
        <v>364647</v>
      </c>
      <c r="K11" s="60">
        <v>109548</v>
      </c>
      <c r="L11" s="60">
        <v>82414</v>
      </c>
      <c r="M11" s="60">
        <v>127320</v>
      </c>
      <c r="N11" s="60">
        <v>319282</v>
      </c>
      <c r="O11" s="60">
        <v>43994</v>
      </c>
      <c r="P11" s="60">
        <v>125420</v>
      </c>
      <c r="Q11" s="60">
        <v>161704</v>
      </c>
      <c r="R11" s="60">
        <v>331118</v>
      </c>
      <c r="S11" s="60">
        <v>69259</v>
      </c>
      <c r="T11" s="60">
        <v>82406</v>
      </c>
      <c r="U11" s="60">
        <v>32536</v>
      </c>
      <c r="V11" s="60">
        <v>184201</v>
      </c>
      <c r="W11" s="60">
        <v>1199248</v>
      </c>
      <c r="X11" s="60">
        <v>1760940</v>
      </c>
      <c r="Y11" s="60">
        <v>-561692</v>
      </c>
      <c r="Z11" s="140">
        <v>-31.9</v>
      </c>
      <c r="AA11" s="155">
        <v>1760937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>
        <v>3963234</v>
      </c>
      <c r="D13" s="155"/>
      <c r="E13" s="156">
        <v>16992</v>
      </c>
      <c r="F13" s="60">
        <v>16992</v>
      </c>
      <c r="G13" s="60">
        <v>1118</v>
      </c>
      <c r="H13" s="60">
        <v>1118</v>
      </c>
      <c r="I13" s="60">
        <v>1118</v>
      </c>
      <c r="J13" s="60">
        <v>3354</v>
      </c>
      <c r="K13" s="60">
        <v>1118</v>
      </c>
      <c r="L13" s="60">
        <v>1118</v>
      </c>
      <c r="M13" s="60">
        <v>1118</v>
      </c>
      <c r="N13" s="60">
        <v>3354</v>
      </c>
      <c r="O13" s="60">
        <v>1139</v>
      </c>
      <c r="P13" s="60">
        <v>1118</v>
      </c>
      <c r="Q13" s="60">
        <v>1118</v>
      </c>
      <c r="R13" s="60">
        <v>3375</v>
      </c>
      <c r="S13" s="60"/>
      <c r="T13" s="60"/>
      <c r="U13" s="60"/>
      <c r="V13" s="60"/>
      <c r="W13" s="60">
        <v>10083</v>
      </c>
      <c r="X13" s="60">
        <v>16992</v>
      </c>
      <c r="Y13" s="60">
        <v>-6909</v>
      </c>
      <c r="Z13" s="140">
        <v>-40.66</v>
      </c>
      <c r="AA13" s="155">
        <v>16992</v>
      </c>
    </row>
    <row r="14" spans="1:27" ht="13.5">
      <c r="A14" s="138" t="s">
        <v>83</v>
      </c>
      <c r="B14" s="136"/>
      <c r="C14" s="157"/>
      <c r="D14" s="157"/>
      <c r="E14" s="158">
        <v>-3292</v>
      </c>
      <c r="F14" s="159">
        <v>-3292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-3288</v>
      </c>
      <c r="Y14" s="159">
        <v>3288</v>
      </c>
      <c r="Z14" s="141">
        <v>-100</v>
      </c>
      <c r="AA14" s="157">
        <v>-3292</v>
      </c>
    </row>
    <row r="15" spans="1:27" ht="13.5">
      <c r="A15" s="135" t="s">
        <v>84</v>
      </c>
      <c r="B15" s="142"/>
      <c r="C15" s="153">
        <f aca="true" t="shared" si="2" ref="C15:Y15">SUM(C16:C18)</f>
        <v>8171025</v>
      </c>
      <c r="D15" s="153">
        <f>SUM(D16:D18)</f>
        <v>0</v>
      </c>
      <c r="E15" s="154">
        <f t="shared" si="2"/>
        <v>7384041</v>
      </c>
      <c r="F15" s="100">
        <f t="shared" si="2"/>
        <v>7384041</v>
      </c>
      <c r="G15" s="100">
        <f t="shared" si="2"/>
        <v>9537</v>
      </c>
      <c r="H15" s="100">
        <f t="shared" si="2"/>
        <v>6174</v>
      </c>
      <c r="I15" s="100">
        <f t="shared" si="2"/>
        <v>6945</v>
      </c>
      <c r="J15" s="100">
        <f t="shared" si="2"/>
        <v>22656</v>
      </c>
      <c r="K15" s="100">
        <f t="shared" si="2"/>
        <v>7332</v>
      </c>
      <c r="L15" s="100">
        <f t="shared" si="2"/>
        <v>11160</v>
      </c>
      <c r="M15" s="100">
        <f t="shared" si="2"/>
        <v>6774</v>
      </c>
      <c r="N15" s="100">
        <f t="shared" si="2"/>
        <v>25266</v>
      </c>
      <c r="O15" s="100">
        <f t="shared" si="2"/>
        <v>9537</v>
      </c>
      <c r="P15" s="100">
        <f t="shared" si="2"/>
        <v>11103</v>
      </c>
      <c r="Q15" s="100">
        <f t="shared" si="2"/>
        <v>7473</v>
      </c>
      <c r="R15" s="100">
        <f t="shared" si="2"/>
        <v>28113</v>
      </c>
      <c r="S15" s="100">
        <f t="shared" si="2"/>
        <v>8214</v>
      </c>
      <c r="T15" s="100">
        <f t="shared" si="2"/>
        <v>15141</v>
      </c>
      <c r="U15" s="100">
        <f t="shared" si="2"/>
        <v>13317</v>
      </c>
      <c r="V15" s="100">
        <f t="shared" si="2"/>
        <v>36672</v>
      </c>
      <c r="W15" s="100">
        <f t="shared" si="2"/>
        <v>112707</v>
      </c>
      <c r="X15" s="100">
        <f t="shared" si="2"/>
        <v>7384044</v>
      </c>
      <c r="Y15" s="100">
        <f t="shared" si="2"/>
        <v>-7271337</v>
      </c>
      <c r="Z15" s="137">
        <f>+IF(X15&lt;&gt;0,+(Y15/X15)*100,0)</f>
        <v>-98.47364127299349</v>
      </c>
      <c r="AA15" s="153">
        <f>SUM(AA16:AA18)</f>
        <v>7384041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8171025</v>
      </c>
      <c r="D17" s="155"/>
      <c r="E17" s="156">
        <v>7384041</v>
      </c>
      <c r="F17" s="60">
        <v>7384041</v>
      </c>
      <c r="G17" s="60">
        <v>9537</v>
      </c>
      <c r="H17" s="60">
        <v>6174</v>
      </c>
      <c r="I17" s="60">
        <v>6945</v>
      </c>
      <c r="J17" s="60">
        <v>22656</v>
      </c>
      <c r="K17" s="60">
        <v>7332</v>
      </c>
      <c r="L17" s="60">
        <v>11160</v>
      </c>
      <c r="M17" s="60">
        <v>6774</v>
      </c>
      <c r="N17" s="60">
        <v>25266</v>
      </c>
      <c r="O17" s="60">
        <v>9537</v>
      </c>
      <c r="P17" s="60">
        <v>11103</v>
      </c>
      <c r="Q17" s="60">
        <v>7473</v>
      </c>
      <c r="R17" s="60">
        <v>28113</v>
      </c>
      <c r="S17" s="60">
        <v>8214</v>
      </c>
      <c r="T17" s="60">
        <v>15141</v>
      </c>
      <c r="U17" s="60">
        <v>13317</v>
      </c>
      <c r="V17" s="60">
        <v>36672</v>
      </c>
      <c r="W17" s="60">
        <v>112707</v>
      </c>
      <c r="X17" s="60">
        <v>7384044</v>
      </c>
      <c r="Y17" s="60">
        <v>-7271337</v>
      </c>
      <c r="Z17" s="140">
        <v>-98.47</v>
      </c>
      <c r="AA17" s="155">
        <v>7384041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23496097</v>
      </c>
      <c r="D19" s="153">
        <f>SUM(D20:D23)</f>
        <v>0</v>
      </c>
      <c r="E19" s="154">
        <f t="shared" si="3"/>
        <v>33247450</v>
      </c>
      <c r="F19" s="100">
        <f t="shared" si="3"/>
        <v>25704450</v>
      </c>
      <c r="G19" s="100">
        <f t="shared" si="3"/>
        <v>2423177</v>
      </c>
      <c r="H19" s="100">
        <f t="shared" si="3"/>
        <v>1744932</v>
      </c>
      <c r="I19" s="100">
        <f t="shared" si="3"/>
        <v>1857046</v>
      </c>
      <c r="J19" s="100">
        <f t="shared" si="3"/>
        <v>6025155</v>
      </c>
      <c r="K19" s="100">
        <f t="shared" si="3"/>
        <v>1647657</v>
      </c>
      <c r="L19" s="100">
        <f t="shared" si="3"/>
        <v>1673834</v>
      </c>
      <c r="M19" s="100">
        <f t="shared" si="3"/>
        <v>1744125</v>
      </c>
      <c r="N19" s="100">
        <f t="shared" si="3"/>
        <v>5065616</v>
      </c>
      <c r="O19" s="100">
        <f t="shared" si="3"/>
        <v>2486597</v>
      </c>
      <c r="P19" s="100">
        <f t="shared" si="3"/>
        <v>2157476</v>
      </c>
      <c r="Q19" s="100">
        <f t="shared" si="3"/>
        <v>1969361</v>
      </c>
      <c r="R19" s="100">
        <f t="shared" si="3"/>
        <v>6613434</v>
      </c>
      <c r="S19" s="100">
        <f t="shared" si="3"/>
        <v>335485</v>
      </c>
      <c r="T19" s="100">
        <f t="shared" si="3"/>
        <v>2978765</v>
      </c>
      <c r="U19" s="100">
        <f t="shared" si="3"/>
        <v>1832613</v>
      </c>
      <c r="V19" s="100">
        <f t="shared" si="3"/>
        <v>5146863</v>
      </c>
      <c r="W19" s="100">
        <f t="shared" si="3"/>
        <v>22851068</v>
      </c>
      <c r="X19" s="100">
        <f t="shared" si="3"/>
        <v>33247452</v>
      </c>
      <c r="Y19" s="100">
        <f t="shared" si="3"/>
        <v>-10396384</v>
      </c>
      <c r="Z19" s="137">
        <f>+IF(X19&lt;&gt;0,+(Y19/X19)*100,0)</f>
        <v>-31.269716548504228</v>
      </c>
      <c r="AA19" s="153">
        <f>SUM(AA20:AA23)</f>
        <v>25704450</v>
      </c>
    </row>
    <row r="20" spans="1:27" ht="13.5">
      <c r="A20" s="138" t="s">
        <v>89</v>
      </c>
      <c r="B20" s="136"/>
      <c r="C20" s="155">
        <v>8772151</v>
      </c>
      <c r="D20" s="155"/>
      <c r="E20" s="156">
        <v>13373211</v>
      </c>
      <c r="F20" s="60">
        <v>13373211</v>
      </c>
      <c r="G20" s="60">
        <v>1119427</v>
      </c>
      <c r="H20" s="60">
        <v>880594</v>
      </c>
      <c r="I20" s="60">
        <v>973252</v>
      </c>
      <c r="J20" s="60">
        <v>2973273</v>
      </c>
      <c r="K20" s="60">
        <v>735815</v>
      </c>
      <c r="L20" s="60">
        <v>798608</v>
      </c>
      <c r="M20" s="60">
        <v>840494</v>
      </c>
      <c r="N20" s="60">
        <v>2374917</v>
      </c>
      <c r="O20" s="60">
        <v>1142168</v>
      </c>
      <c r="P20" s="60">
        <v>1020703</v>
      </c>
      <c r="Q20" s="60">
        <v>994332</v>
      </c>
      <c r="R20" s="60">
        <v>3157203</v>
      </c>
      <c r="S20" s="60">
        <v>310182</v>
      </c>
      <c r="T20" s="60">
        <v>1250420</v>
      </c>
      <c r="U20" s="60">
        <v>966971</v>
      </c>
      <c r="V20" s="60">
        <v>2527573</v>
      </c>
      <c r="W20" s="60">
        <v>11032966</v>
      </c>
      <c r="X20" s="60">
        <v>13373208</v>
      </c>
      <c r="Y20" s="60">
        <v>-2340242</v>
      </c>
      <c r="Z20" s="140">
        <v>-17.5</v>
      </c>
      <c r="AA20" s="155">
        <v>13373211</v>
      </c>
    </row>
    <row r="21" spans="1:27" ht="13.5">
      <c r="A21" s="138" t="s">
        <v>90</v>
      </c>
      <c r="B21" s="136"/>
      <c r="C21" s="155">
        <v>6588983</v>
      </c>
      <c r="D21" s="155"/>
      <c r="E21" s="156">
        <v>13051062</v>
      </c>
      <c r="F21" s="60">
        <v>5508062</v>
      </c>
      <c r="G21" s="60">
        <v>537085</v>
      </c>
      <c r="H21" s="60">
        <v>406816</v>
      </c>
      <c r="I21" s="60">
        <v>417935</v>
      </c>
      <c r="J21" s="60">
        <v>1361836</v>
      </c>
      <c r="K21" s="60">
        <v>437196</v>
      </c>
      <c r="L21" s="60">
        <v>405303</v>
      </c>
      <c r="M21" s="60">
        <v>434416</v>
      </c>
      <c r="N21" s="60">
        <v>1276915</v>
      </c>
      <c r="O21" s="60">
        <v>563138</v>
      </c>
      <c r="P21" s="60">
        <v>667520</v>
      </c>
      <c r="Q21" s="60">
        <v>503263</v>
      </c>
      <c r="R21" s="60">
        <v>1733921</v>
      </c>
      <c r="S21" s="60">
        <v>6361</v>
      </c>
      <c r="T21" s="60">
        <v>825544</v>
      </c>
      <c r="U21" s="60">
        <v>399784</v>
      </c>
      <c r="V21" s="60">
        <v>1231689</v>
      </c>
      <c r="W21" s="60">
        <v>5604361</v>
      </c>
      <c r="X21" s="60">
        <v>13051068</v>
      </c>
      <c r="Y21" s="60">
        <v>-7446707</v>
      </c>
      <c r="Z21" s="140">
        <v>-57.06</v>
      </c>
      <c r="AA21" s="155">
        <v>5508062</v>
      </c>
    </row>
    <row r="22" spans="1:27" ht="13.5">
      <c r="A22" s="138" t="s">
        <v>91</v>
      </c>
      <c r="B22" s="136"/>
      <c r="C22" s="157">
        <v>5072038</v>
      </c>
      <c r="D22" s="157"/>
      <c r="E22" s="158">
        <v>3376924</v>
      </c>
      <c r="F22" s="159">
        <v>3376924</v>
      </c>
      <c r="G22" s="159">
        <v>382314</v>
      </c>
      <c r="H22" s="159">
        <v>229380</v>
      </c>
      <c r="I22" s="159">
        <v>235186</v>
      </c>
      <c r="J22" s="159">
        <v>846880</v>
      </c>
      <c r="K22" s="159">
        <v>244524</v>
      </c>
      <c r="L22" s="159">
        <v>229713</v>
      </c>
      <c r="M22" s="159">
        <v>232890</v>
      </c>
      <c r="N22" s="159">
        <v>707127</v>
      </c>
      <c r="O22" s="159">
        <v>396940</v>
      </c>
      <c r="P22" s="159">
        <v>241416</v>
      </c>
      <c r="Q22" s="159">
        <v>242875</v>
      </c>
      <c r="R22" s="159">
        <v>881231</v>
      </c>
      <c r="S22" s="159">
        <v>18875</v>
      </c>
      <c r="T22" s="159">
        <v>444572</v>
      </c>
      <c r="U22" s="159">
        <v>238668</v>
      </c>
      <c r="V22" s="159">
        <v>702115</v>
      </c>
      <c r="W22" s="159">
        <v>3137353</v>
      </c>
      <c r="X22" s="159">
        <v>3376920</v>
      </c>
      <c r="Y22" s="159">
        <v>-239567</v>
      </c>
      <c r="Z22" s="141">
        <v>-7.09</v>
      </c>
      <c r="AA22" s="157">
        <v>3376924</v>
      </c>
    </row>
    <row r="23" spans="1:27" ht="13.5">
      <c r="A23" s="138" t="s">
        <v>92</v>
      </c>
      <c r="B23" s="136"/>
      <c r="C23" s="155">
        <v>3062925</v>
      </c>
      <c r="D23" s="155"/>
      <c r="E23" s="156">
        <v>3446253</v>
      </c>
      <c r="F23" s="60">
        <v>3446253</v>
      </c>
      <c r="G23" s="60">
        <v>384351</v>
      </c>
      <c r="H23" s="60">
        <v>228142</v>
      </c>
      <c r="I23" s="60">
        <v>230673</v>
      </c>
      <c r="J23" s="60">
        <v>843166</v>
      </c>
      <c r="K23" s="60">
        <v>230122</v>
      </c>
      <c r="L23" s="60">
        <v>240210</v>
      </c>
      <c r="M23" s="60">
        <v>236325</v>
      </c>
      <c r="N23" s="60">
        <v>706657</v>
      </c>
      <c r="O23" s="60">
        <v>384351</v>
      </c>
      <c r="P23" s="60">
        <v>227837</v>
      </c>
      <c r="Q23" s="60">
        <v>228891</v>
      </c>
      <c r="R23" s="60">
        <v>841079</v>
      </c>
      <c r="S23" s="60">
        <v>67</v>
      </c>
      <c r="T23" s="60">
        <v>458229</v>
      </c>
      <c r="U23" s="60">
        <v>227190</v>
      </c>
      <c r="V23" s="60">
        <v>685486</v>
      </c>
      <c r="W23" s="60">
        <v>3076388</v>
      </c>
      <c r="X23" s="60">
        <v>3446256</v>
      </c>
      <c r="Y23" s="60">
        <v>-369868</v>
      </c>
      <c r="Z23" s="140">
        <v>-10.73</v>
      </c>
      <c r="AA23" s="155">
        <v>3446253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66270967</v>
      </c>
      <c r="D25" s="168">
        <f>+D5+D9+D15+D19+D24</f>
        <v>0</v>
      </c>
      <c r="E25" s="169">
        <f t="shared" si="4"/>
        <v>76358687</v>
      </c>
      <c r="F25" s="73">
        <f t="shared" si="4"/>
        <v>68815687</v>
      </c>
      <c r="G25" s="73">
        <f t="shared" si="4"/>
        <v>17974177</v>
      </c>
      <c r="H25" s="73">
        <f t="shared" si="4"/>
        <v>1955387</v>
      </c>
      <c r="I25" s="73">
        <f t="shared" si="4"/>
        <v>2314332</v>
      </c>
      <c r="J25" s="73">
        <f t="shared" si="4"/>
        <v>22243896</v>
      </c>
      <c r="K25" s="73">
        <f t="shared" si="4"/>
        <v>2057370</v>
      </c>
      <c r="L25" s="73">
        <f t="shared" si="4"/>
        <v>2527508</v>
      </c>
      <c r="M25" s="73">
        <f t="shared" si="4"/>
        <v>2274634</v>
      </c>
      <c r="N25" s="73">
        <f t="shared" si="4"/>
        <v>6859512</v>
      </c>
      <c r="O25" s="73">
        <f t="shared" si="4"/>
        <v>18055105</v>
      </c>
      <c r="P25" s="73">
        <f t="shared" si="4"/>
        <v>2649906</v>
      </c>
      <c r="Q25" s="73">
        <f t="shared" si="4"/>
        <v>5903360</v>
      </c>
      <c r="R25" s="73">
        <f t="shared" si="4"/>
        <v>26608371</v>
      </c>
      <c r="S25" s="73">
        <f t="shared" si="4"/>
        <v>807569</v>
      </c>
      <c r="T25" s="73">
        <f t="shared" si="4"/>
        <v>3484839</v>
      </c>
      <c r="U25" s="73">
        <f t="shared" si="4"/>
        <v>6041435</v>
      </c>
      <c r="V25" s="73">
        <f t="shared" si="4"/>
        <v>10333843</v>
      </c>
      <c r="W25" s="73">
        <f t="shared" si="4"/>
        <v>66045622</v>
      </c>
      <c r="X25" s="73">
        <f t="shared" si="4"/>
        <v>76358700</v>
      </c>
      <c r="Y25" s="73">
        <f t="shared" si="4"/>
        <v>-10313078</v>
      </c>
      <c r="Z25" s="170">
        <f>+IF(X25&lt;&gt;0,+(Y25/X25)*100,0)</f>
        <v>-13.506094262998191</v>
      </c>
      <c r="AA25" s="168">
        <f>+AA5+AA9+AA15+AA19+AA24</f>
        <v>68815687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24552805</v>
      </c>
      <c r="D28" s="153">
        <f>SUM(D29:D31)</f>
        <v>0</v>
      </c>
      <c r="E28" s="154">
        <f t="shared" si="5"/>
        <v>27575178</v>
      </c>
      <c r="F28" s="100">
        <f t="shared" si="5"/>
        <v>29487111</v>
      </c>
      <c r="G28" s="100">
        <f t="shared" si="5"/>
        <v>1268133</v>
      </c>
      <c r="H28" s="100">
        <f t="shared" si="5"/>
        <v>1135258</v>
      </c>
      <c r="I28" s="100">
        <f t="shared" si="5"/>
        <v>1336697</v>
      </c>
      <c r="J28" s="100">
        <f t="shared" si="5"/>
        <v>3740088</v>
      </c>
      <c r="K28" s="100">
        <f t="shared" si="5"/>
        <v>1139624</v>
      </c>
      <c r="L28" s="100">
        <f t="shared" si="5"/>
        <v>1270774</v>
      </c>
      <c r="M28" s="100">
        <f t="shared" si="5"/>
        <v>1299123</v>
      </c>
      <c r="N28" s="100">
        <f t="shared" si="5"/>
        <v>3709521</v>
      </c>
      <c r="O28" s="100">
        <f t="shared" si="5"/>
        <v>1267508</v>
      </c>
      <c r="P28" s="100">
        <f t="shared" si="5"/>
        <v>1290048</v>
      </c>
      <c r="Q28" s="100">
        <f t="shared" si="5"/>
        <v>1539453</v>
      </c>
      <c r="R28" s="100">
        <f t="shared" si="5"/>
        <v>4097009</v>
      </c>
      <c r="S28" s="100">
        <f t="shared" si="5"/>
        <v>1165805</v>
      </c>
      <c r="T28" s="100">
        <f t="shared" si="5"/>
        <v>1450197</v>
      </c>
      <c r="U28" s="100">
        <f t="shared" si="5"/>
        <v>4378592</v>
      </c>
      <c r="V28" s="100">
        <f t="shared" si="5"/>
        <v>6994594</v>
      </c>
      <c r="W28" s="100">
        <f t="shared" si="5"/>
        <v>18541212</v>
      </c>
      <c r="X28" s="100">
        <f t="shared" si="5"/>
        <v>27575172</v>
      </c>
      <c r="Y28" s="100">
        <f t="shared" si="5"/>
        <v>-9033960</v>
      </c>
      <c r="Z28" s="137">
        <f>+IF(X28&lt;&gt;0,+(Y28/X28)*100,0)</f>
        <v>-32.76120997540831</v>
      </c>
      <c r="AA28" s="153">
        <f>SUM(AA29:AA31)</f>
        <v>29487111</v>
      </c>
    </row>
    <row r="29" spans="1:27" ht="13.5">
      <c r="A29" s="138" t="s">
        <v>75</v>
      </c>
      <c r="B29" s="136"/>
      <c r="C29" s="155">
        <v>5784892</v>
      </c>
      <c r="D29" s="155"/>
      <c r="E29" s="156">
        <v>6040097</v>
      </c>
      <c r="F29" s="60">
        <v>5851904</v>
      </c>
      <c r="G29" s="60">
        <v>301488</v>
      </c>
      <c r="H29" s="60">
        <v>215633</v>
      </c>
      <c r="I29" s="60">
        <v>220191</v>
      </c>
      <c r="J29" s="60">
        <v>737312</v>
      </c>
      <c r="K29" s="60">
        <v>212169</v>
      </c>
      <c r="L29" s="60">
        <v>235958</v>
      </c>
      <c r="M29" s="60">
        <v>281184</v>
      </c>
      <c r="N29" s="60">
        <v>729311</v>
      </c>
      <c r="O29" s="60">
        <v>303168</v>
      </c>
      <c r="P29" s="60">
        <v>285450</v>
      </c>
      <c r="Q29" s="60">
        <v>393892</v>
      </c>
      <c r="R29" s="60">
        <v>982510</v>
      </c>
      <c r="S29" s="60">
        <v>250194</v>
      </c>
      <c r="T29" s="60">
        <v>324769</v>
      </c>
      <c r="U29" s="60">
        <v>752610</v>
      </c>
      <c r="V29" s="60">
        <v>1327573</v>
      </c>
      <c r="W29" s="60">
        <v>3776706</v>
      </c>
      <c r="X29" s="60">
        <v>6040092</v>
      </c>
      <c r="Y29" s="60">
        <v>-2263386</v>
      </c>
      <c r="Z29" s="140">
        <v>-37.47</v>
      </c>
      <c r="AA29" s="155">
        <v>5851904</v>
      </c>
    </row>
    <row r="30" spans="1:27" ht="13.5">
      <c r="A30" s="138" t="s">
        <v>76</v>
      </c>
      <c r="B30" s="136"/>
      <c r="C30" s="157">
        <v>3617174</v>
      </c>
      <c r="D30" s="157"/>
      <c r="E30" s="158">
        <v>7958557</v>
      </c>
      <c r="F30" s="159">
        <v>7848151</v>
      </c>
      <c r="G30" s="159">
        <v>966645</v>
      </c>
      <c r="H30" s="159">
        <v>919625</v>
      </c>
      <c r="I30" s="159">
        <v>1116506</v>
      </c>
      <c r="J30" s="159">
        <v>3002776</v>
      </c>
      <c r="K30" s="159">
        <v>927455</v>
      </c>
      <c r="L30" s="159">
        <v>1034816</v>
      </c>
      <c r="M30" s="159">
        <v>1017939</v>
      </c>
      <c r="N30" s="159">
        <v>2980210</v>
      </c>
      <c r="O30" s="159">
        <v>964340</v>
      </c>
      <c r="P30" s="159">
        <v>1004598</v>
      </c>
      <c r="Q30" s="159">
        <v>1145561</v>
      </c>
      <c r="R30" s="159">
        <v>3114499</v>
      </c>
      <c r="S30" s="159">
        <v>915611</v>
      </c>
      <c r="T30" s="159">
        <v>1125428</v>
      </c>
      <c r="U30" s="159">
        <v>3625982</v>
      </c>
      <c r="V30" s="159">
        <v>5667021</v>
      </c>
      <c r="W30" s="159">
        <v>14764506</v>
      </c>
      <c r="X30" s="159">
        <v>7958556</v>
      </c>
      <c r="Y30" s="159">
        <v>6805950</v>
      </c>
      <c r="Z30" s="141">
        <v>85.52</v>
      </c>
      <c r="AA30" s="157">
        <v>7848151</v>
      </c>
    </row>
    <row r="31" spans="1:27" ht="13.5">
      <c r="A31" s="138" t="s">
        <v>77</v>
      </c>
      <c r="B31" s="136"/>
      <c r="C31" s="155">
        <v>15150739</v>
      </c>
      <c r="D31" s="155"/>
      <c r="E31" s="156">
        <v>13576524</v>
      </c>
      <c r="F31" s="60">
        <v>15787056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13576524</v>
      </c>
      <c r="Y31" s="60">
        <v>-13576524</v>
      </c>
      <c r="Z31" s="140">
        <v>-100</v>
      </c>
      <c r="AA31" s="155">
        <v>15787056</v>
      </c>
    </row>
    <row r="32" spans="1:27" ht="13.5">
      <c r="A32" s="135" t="s">
        <v>78</v>
      </c>
      <c r="B32" s="136"/>
      <c r="C32" s="153">
        <f aca="true" t="shared" si="6" ref="C32:Y32">SUM(C33:C37)</f>
        <v>3831148</v>
      </c>
      <c r="D32" s="153">
        <f>SUM(D33:D37)</f>
        <v>0</v>
      </c>
      <c r="E32" s="154">
        <f t="shared" si="6"/>
        <v>6851666</v>
      </c>
      <c r="F32" s="100">
        <f t="shared" si="6"/>
        <v>6892547</v>
      </c>
      <c r="G32" s="100">
        <f t="shared" si="6"/>
        <v>237247</v>
      </c>
      <c r="H32" s="100">
        <f t="shared" si="6"/>
        <v>347596</v>
      </c>
      <c r="I32" s="100">
        <f t="shared" si="6"/>
        <v>294241</v>
      </c>
      <c r="J32" s="100">
        <f t="shared" si="6"/>
        <v>879084</v>
      </c>
      <c r="K32" s="100">
        <f t="shared" si="6"/>
        <v>323437</v>
      </c>
      <c r="L32" s="100">
        <f t="shared" si="6"/>
        <v>295589</v>
      </c>
      <c r="M32" s="100">
        <f t="shared" si="6"/>
        <v>289668</v>
      </c>
      <c r="N32" s="100">
        <f t="shared" si="6"/>
        <v>908694</v>
      </c>
      <c r="O32" s="100">
        <f t="shared" si="6"/>
        <v>237506</v>
      </c>
      <c r="P32" s="100">
        <f t="shared" si="6"/>
        <v>294071</v>
      </c>
      <c r="Q32" s="100">
        <f t="shared" si="6"/>
        <v>319380</v>
      </c>
      <c r="R32" s="100">
        <f t="shared" si="6"/>
        <v>850957</v>
      </c>
      <c r="S32" s="100">
        <f t="shared" si="6"/>
        <v>304054</v>
      </c>
      <c r="T32" s="100">
        <f t="shared" si="6"/>
        <v>310139</v>
      </c>
      <c r="U32" s="100">
        <f t="shared" si="6"/>
        <v>2266319</v>
      </c>
      <c r="V32" s="100">
        <f t="shared" si="6"/>
        <v>2880512</v>
      </c>
      <c r="W32" s="100">
        <f t="shared" si="6"/>
        <v>5519247</v>
      </c>
      <c r="X32" s="100">
        <f t="shared" si="6"/>
        <v>6851664</v>
      </c>
      <c r="Y32" s="100">
        <f t="shared" si="6"/>
        <v>-1332417</v>
      </c>
      <c r="Z32" s="137">
        <f>+IF(X32&lt;&gt;0,+(Y32/X32)*100,0)</f>
        <v>-19.446619098659827</v>
      </c>
      <c r="AA32" s="153">
        <f>SUM(AA33:AA37)</f>
        <v>6892547</v>
      </c>
    </row>
    <row r="33" spans="1:27" ht="13.5">
      <c r="A33" s="138" t="s">
        <v>79</v>
      </c>
      <c r="B33" s="136"/>
      <c r="C33" s="155">
        <v>747693</v>
      </c>
      <c r="D33" s="155"/>
      <c r="E33" s="156">
        <v>3856437</v>
      </c>
      <c r="F33" s="60">
        <v>3859558</v>
      </c>
      <c r="G33" s="60">
        <v>56908</v>
      </c>
      <c r="H33" s="60">
        <v>69827</v>
      </c>
      <c r="I33" s="60">
        <v>66092</v>
      </c>
      <c r="J33" s="60">
        <v>192827</v>
      </c>
      <c r="K33" s="60">
        <v>82722</v>
      </c>
      <c r="L33" s="60">
        <v>65894</v>
      </c>
      <c r="M33" s="60">
        <v>61302</v>
      </c>
      <c r="N33" s="60">
        <v>209918</v>
      </c>
      <c r="O33" s="60">
        <v>56908</v>
      </c>
      <c r="P33" s="60">
        <v>45986</v>
      </c>
      <c r="Q33" s="60">
        <v>60930</v>
      </c>
      <c r="R33" s="60">
        <v>163824</v>
      </c>
      <c r="S33" s="60">
        <v>66008</v>
      </c>
      <c r="T33" s="60">
        <v>66519</v>
      </c>
      <c r="U33" s="60">
        <v>1895075</v>
      </c>
      <c r="V33" s="60">
        <v>2027602</v>
      </c>
      <c r="W33" s="60">
        <v>2594171</v>
      </c>
      <c r="X33" s="60">
        <v>3856440</v>
      </c>
      <c r="Y33" s="60">
        <v>-1262269</v>
      </c>
      <c r="Z33" s="140">
        <v>-32.73</v>
      </c>
      <c r="AA33" s="155">
        <v>3859558</v>
      </c>
    </row>
    <row r="34" spans="1:27" ht="13.5">
      <c r="A34" s="138" t="s">
        <v>80</v>
      </c>
      <c r="B34" s="136"/>
      <c r="C34" s="155">
        <v>2539553</v>
      </c>
      <c r="D34" s="155"/>
      <c r="E34" s="156">
        <v>2827203</v>
      </c>
      <c r="F34" s="60">
        <v>2856295</v>
      </c>
      <c r="G34" s="60">
        <v>167780</v>
      </c>
      <c r="H34" s="60">
        <v>263181</v>
      </c>
      <c r="I34" s="60">
        <v>214430</v>
      </c>
      <c r="J34" s="60">
        <v>645391</v>
      </c>
      <c r="K34" s="60">
        <v>227361</v>
      </c>
      <c r="L34" s="60">
        <v>215377</v>
      </c>
      <c r="M34" s="60">
        <v>215017</v>
      </c>
      <c r="N34" s="60">
        <v>657755</v>
      </c>
      <c r="O34" s="60">
        <v>168039</v>
      </c>
      <c r="P34" s="60">
        <v>233698</v>
      </c>
      <c r="Q34" s="60">
        <v>245535</v>
      </c>
      <c r="R34" s="60">
        <v>647272</v>
      </c>
      <c r="S34" s="60">
        <v>224828</v>
      </c>
      <c r="T34" s="60">
        <v>228732</v>
      </c>
      <c r="U34" s="60">
        <v>357633</v>
      </c>
      <c r="V34" s="60">
        <v>811193</v>
      </c>
      <c r="W34" s="60">
        <v>2761611</v>
      </c>
      <c r="X34" s="60">
        <v>2827200</v>
      </c>
      <c r="Y34" s="60">
        <v>-65589</v>
      </c>
      <c r="Z34" s="140">
        <v>-2.32</v>
      </c>
      <c r="AA34" s="155">
        <v>2856295</v>
      </c>
    </row>
    <row r="35" spans="1:27" ht="13.5">
      <c r="A35" s="138" t="s">
        <v>81</v>
      </c>
      <c r="B35" s="136"/>
      <c r="C35" s="155">
        <v>59907</v>
      </c>
      <c r="D35" s="155"/>
      <c r="E35" s="156">
        <v>51766</v>
      </c>
      <c r="F35" s="60">
        <v>53261</v>
      </c>
      <c r="G35" s="60">
        <v>4863</v>
      </c>
      <c r="H35" s="60">
        <v>6031</v>
      </c>
      <c r="I35" s="60">
        <v>5727</v>
      </c>
      <c r="J35" s="60">
        <v>16621</v>
      </c>
      <c r="K35" s="60">
        <v>5386</v>
      </c>
      <c r="L35" s="60">
        <v>6332</v>
      </c>
      <c r="M35" s="60">
        <v>5087</v>
      </c>
      <c r="N35" s="60">
        <v>16805</v>
      </c>
      <c r="O35" s="60">
        <v>4863</v>
      </c>
      <c r="P35" s="60">
        <v>5851</v>
      </c>
      <c r="Q35" s="60">
        <v>5168</v>
      </c>
      <c r="R35" s="60">
        <v>15882</v>
      </c>
      <c r="S35" s="60">
        <v>5068</v>
      </c>
      <c r="T35" s="60">
        <v>6978</v>
      </c>
      <c r="U35" s="60">
        <v>5693</v>
      </c>
      <c r="V35" s="60">
        <v>17739</v>
      </c>
      <c r="W35" s="60">
        <v>67047</v>
      </c>
      <c r="X35" s="60">
        <v>51768</v>
      </c>
      <c r="Y35" s="60">
        <v>15279</v>
      </c>
      <c r="Z35" s="140">
        <v>29.51</v>
      </c>
      <c r="AA35" s="155">
        <v>53261</v>
      </c>
    </row>
    <row r="36" spans="1:27" ht="13.5">
      <c r="A36" s="138" t="s">
        <v>82</v>
      </c>
      <c r="B36" s="136"/>
      <c r="C36" s="155">
        <v>418875</v>
      </c>
      <c r="D36" s="155"/>
      <c r="E36" s="156">
        <v>57773</v>
      </c>
      <c r="F36" s="60">
        <v>62289</v>
      </c>
      <c r="G36" s="60">
        <v>5131</v>
      </c>
      <c r="H36" s="60">
        <v>5131</v>
      </c>
      <c r="I36" s="60">
        <v>5112</v>
      </c>
      <c r="J36" s="60">
        <v>15374</v>
      </c>
      <c r="K36" s="60">
        <v>5130</v>
      </c>
      <c r="L36" s="60">
        <v>5127</v>
      </c>
      <c r="M36" s="60">
        <v>5334</v>
      </c>
      <c r="N36" s="60">
        <v>15591</v>
      </c>
      <c r="O36" s="60">
        <v>5131</v>
      </c>
      <c r="P36" s="60">
        <v>5396</v>
      </c>
      <c r="Q36" s="60">
        <v>4820</v>
      </c>
      <c r="R36" s="60">
        <v>15347</v>
      </c>
      <c r="S36" s="60">
        <v>5089</v>
      </c>
      <c r="T36" s="60">
        <v>5089</v>
      </c>
      <c r="U36" s="60">
        <v>5089</v>
      </c>
      <c r="V36" s="60">
        <v>15267</v>
      </c>
      <c r="W36" s="60">
        <v>61579</v>
      </c>
      <c r="X36" s="60">
        <v>57768</v>
      </c>
      <c r="Y36" s="60">
        <v>3811</v>
      </c>
      <c r="Z36" s="140">
        <v>6.6</v>
      </c>
      <c r="AA36" s="155">
        <v>62289</v>
      </c>
    </row>
    <row r="37" spans="1:27" ht="13.5">
      <c r="A37" s="138" t="s">
        <v>83</v>
      </c>
      <c r="B37" s="136"/>
      <c r="C37" s="157">
        <v>65120</v>
      </c>
      <c r="D37" s="157"/>
      <c r="E37" s="158">
        <v>58487</v>
      </c>
      <c r="F37" s="159">
        <v>61144</v>
      </c>
      <c r="G37" s="159">
        <v>2565</v>
      </c>
      <c r="H37" s="159">
        <v>3426</v>
      </c>
      <c r="I37" s="159">
        <v>2880</v>
      </c>
      <c r="J37" s="159">
        <v>8871</v>
      </c>
      <c r="K37" s="159">
        <v>2838</v>
      </c>
      <c r="L37" s="159">
        <v>2859</v>
      </c>
      <c r="M37" s="159">
        <v>2928</v>
      </c>
      <c r="N37" s="159">
        <v>8625</v>
      </c>
      <c r="O37" s="159">
        <v>2565</v>
      </c>
      <c r="P37" s="159">
        <v>3140</v>
      </c>
      <c r="Q37" s="159">
        <v>2927</v>
      </c>
      <c r="R37" s="159">
        <v>8632</v>
      </c>
      <c r="S37" s="159">
        <v>3061</v>
      </c>
      <c r="T37" s="159">
        <v>2821</v>
      </c>
      <c r="U37" s="159">
        <v>2829</v>
      </c>
      <c r="V37" s="159">
        <v>8711</v>
      </c>
      <c r="W37" s="159">
        <v>34839</v>
      </c>
      <c r="X37" s="159">
        <v>58488</v>
      </c>
      <c r="Y37" s="159">
        <v>-23649</v>
      </c>
      <c r="Z37" s="141">
        <v>-40.43</v>
      </c>
      <c r="AA37" s="157">
        <v>61144</v>
      </c>
    </row>
    <row r="38" spans="1:27" ht="13.5">
      <c r="A38" s="135" t="s">
        <v>84</v>
      </c>
      <c r="B38" s="142"/>
      <c r="C38" s="153">
        <f aca="true" t="shared" si="7" ref="C38:Y38">SUM(C39:C41)</f>
        <v>5916484</v>
      </c>
      <c r="D38" s="153">
        <f>SUM(D39:D41)</f>
        <v>0</v>
      </c>
      <c r="E38" s="154">
        <f t="shared" si="7"/>
        <v>5591576</v>
      </c>
      <c r="F38" s="100">
        <f t="shared" si="7"/>
        <v>4864345</v>
      </c>
      <c r="G38" s="100">
        <f t="shared" si="7"/>
        <v>24332</v>
      </c>
      <c r="H38" s="100">
        <f t="shared" si="7"/>
        <v>26988</v>
      </c>
      <c r="I38" s="100">
        <f t="shared" si="7"/>
        <v>25851</v>
      </c>
      <c r="J38" s="100">
        <f t="shared" si="7"/>
        <v>77171</v>
      </c>
      <c r="K38" s="100">
        <f t="shared" si="7"/>
        <v>25061</v>
      </c>
      <c r="L38" s="100">
        <f t="shared" si="7"/>
        <v>28266</v>
      </c>
      <c r="M38" s="100">
        <f t="shared" si="7"/>
        <v>26623</v>
      </c>
      <c r="N38" s="100">
        <f t="shared" si="7"/>
        <v>79950</v>
      </c>
      <c r="O38" s="100">
        <f t="shared" si="7"/>
        <v>23258</v>
      </c>
      <c r="P38" s="100">
        <f t="shared" si="7"/>
        <v>25272</v>
      </c>
      <c r="Q38" s="100">
        <f t="shared" si="7"/>
        <v>35138</v>
      </c>
      <c r="R38" s="100">
        <f t="shared" si="7"/>
        <v>83668</v>
      </c>
      <c r="S38" s="100">
        <f t="shared" si="7"/>
        <v>24677</v>
      </c>
      <c r="T38" s="100">
        <f t="shared" si="7"/>
        <v>26523</v>
      </c>
      <c r="U38" s="100">
        <f t="shared" si="7"/>
        <v>39840</v>
      </c>
      <c r="V38" s="100">
        <f t="shared" si="7"/>
        <v>91040</v>
      </c>
      <c r="W38" s="100">
        <f t="shared" si="7"/>
        <v>331829</v>
      </c>
      <c r="X38" s="100">
        <f t="shared" si="7"/>
        <v>5591580</v>
      </c>
      <c r="Y38" s="100">
        <f t="shared" si="7"/>
        <v>-5259751</v>
      </c>
      <c r="Z38" s="137">
        <f>+IF(X38&lt;&gt;0,+(Y38/X38)*100,0)</f>
        <v>-94.06555928735706</v>
      </c>
      <c r="AA38" s="153">
        <f>SUM(AA39:AA41)</f>
        <v>4864345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>
        <v>5916484</v>
      </c>
      <c r="D40" s="155"/>
      <c r="E40" s="156">
        <v>5591576</v>
      </c>
      <c r="F40" s="60">
        <v>4864345</v>
      </c>
      <c r="G40" s="60">
        <v>24332</v>
      </c>
      <c r="H40" s="60">
        <v>26988</v>
      </c>
      <c r="I40" s="60">
        <v>25851</v>
      </c>
      <c r="J40" s="60">
        <v>77171</v>
      </c>
      <c r="K40" s="60">
        <v>25061</v>
      </c>
      <c r="L40" s="60">
        <v>28266</v>
      </c>
      <c r="M40" s="60">
        <v>26623</v>
      </c>
      <c r="N40" s="60">
        <v>79950</v>
      </c>
      <c r="O40" s="60">
        <v>23258</v>
      </c>
      <c r="P40" s="60">
        <v>25272</v>
      </c>
      <c r="Q40" s="60">
        <v>35138</v>
      </c>
      <c r="R40" s="60">
        <v>83668</v>
      </c>
      <c r="S40" s="60">
        <v>24677</v>
      </c>
      <c r="T40" s="60">
        <v>26523</v>
      </c>
      <c r="U40" s="60">
        <v>39840</v>
      </c>
      <c r="V40" s="60">
        <v>91040</v>
      </c>
      <c r="W40" s="60">
        <v>331829</v>
      </c>
      <c r="X40" s="60">
        <v>5591580</v>
      </c>
      <c r="Y40" s="60">
        <v>-5259751</v>
      </c>
      <c r="Z40" s="140">
        <v>-94.07</v>
      </c>
      <c r="AA40" s="155">
        <v>4864345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22471187</v>
      </c>
      <c r="D42" s="153">
        <f>SUM(D43:D46)</f>
        <v>0</v>
      </c>
      <c r="E42" s="154">
        <f t="shared" si="8"/>
        <v>20297325</v>
      </c>
      <c r="F42" s="100">
        <f t="shared" si="8"/>
        <v>21294038</v>
      </c>
      <c r="G42" s="100">
        <f t="shared" si="8"/>
        <v>1765535</v>
      </c>
      <c r="H42" s="100">
        <f t="shared" si="8"/>
        <v>1927582</v>
      </c>
      <c r="I42" s="100">
        <f t="shared" si="8"/>
        <v>2076252</v>
      </c>
      <c r="J42" s="100">
        <f t="shared" si="8"/>
        <v>5769369</v>
      </c>
      <c r="K42" s="100">
        <f t="shared" si="8"/>
        <v>1511215</v>
      </c>
      <c r="L42" s="100">
        <f t="shared" si="8"/>
        <v>1687786</v>
      </c>
      <c r="M42" s="100">
        <f t="shared" si="8"/>
        <v>1581220</v>
      </c>
      <c r="N42" s="100">
        <f t="shared" si="8"/>
        <v>4780221</v>
      </c>
      <c r="O42" s="100">
        <f t="shared" si="8"/>
        <v>1822817</v>
      </c>
      <c r="P42" s="100">
        <f t="shared" si="8"/>
        <v>1557023</v>
      </c>
      <c r="Q42" s="100">
        <f t="shared" si="8"/>
        <v>1538830</v>
      </c>
      <c r="R42" s="100">
        <f t="shared" si="8"/>
        <v>4918670</v>
      </c>
      <c r="S42" s="100">
        <f t="shared" si="8"/>
        <v>1472404</v>
      </c>
      <c r="T42" s="100">
        <f t="shared" si="8"/>
        <v>1598949</v>
      </c>
      <c r="U42" s="100">
        <f t="shared" si="8"/>
        <v>2205963</v>
      </c>
      <c r="V42" s="100">
        <f t="shared" si="8"/>
        <v>5277316</v>
      </c>
      <c r="W42" s="100">
        <f t="shared" si="8"/>
        <v>20745576</v>
      </c>
      <c r="X42" s="100">
        <f t="shared" si="8"/>
        <v>20297328</v>
      </c>
      <c r="Y42" s="100">
        <f t="shared" si="8"/>
        <v>448248</v>
      </c>
      <c r="Z42" s="137">
        <f>+IF(X42&lt;&gt;0,+(Y42/X42)*100,0)</f>
        <v>2.2084089097835933</v>
      </c>
      <c r="AA42" s="153">
        <f>SUM(AA43:AA46)</f>
        <v>21294038</v>
      </c>
    </row>
    <row r="43" spans="1:27" ht="13.5">
      <c r="A43" s="138" t="s">
        <v>89</v>
      </c>
      <c r="B43" s="136"/>
      <c r="C43" s="155">
        <v>12067568</v>
      </c>
      <c r="D43" s="155"/>
      <c r="E43" s="156">
        <v>13005111</v>
      </c>
      <c r="F43" s="60">
        <v>13625291</v>
      </c>
      <c r="G43" s="60">
        <v>1225209</v>
      </c>
      <c r="H43" s="60">
        <v>1422416</v>
      </c>
      <c r="I43" s="60">
        <v>1302780</v>
      </c>
      <c r="J43" s="60">
        <v>3950405</v>
      </c>
      <c r="K43" s="60">
        <v>949898</v>
      </c>
      <c r="L43" s="60">
        <v>1047775</v>
      </c>
      <c r="M43" s="60">
        <v>985938</v>
      </c>
      <c r="N43" s="60">
        <v>2983611</v>
      </c>
      <c r="O43" s="60">
        <v>1249936</v>
      </c>
      <c r="P43" s="60">
        <v>906010</v>
      </c>
      <c r="Q43" s="60">
        <v>926564</v>
      </c>
      <c r="R43" s="60">
        <v>3082510</v>
      </c>
      <c r="S43" s="60">
        <v>959912</v>
      </c>
      <c r="T43" s="60">
        <v>1017906</v>
      </c>
      <c r="U43" s="60">
        <v>1244311</v>
      </c>
      <c r="V43" s="60">
        <v>3222129</v>
      </c>
      <c r="W43" s="60">
        <v>13238655</v>
      </c>
      <c r="X43" s="60">
        <v>13005108</v>
      </c>
      <c r="Y43" s="60">
        <v>233547</v>
      </c>
      <c r="Z43" s="140">
        <v>1.8</v>
      </c>
      <c r="AA43" s="155">
        <v>13625291</v>
      </c>
    </row>
    <row r="44" spans="1:27" ht="13.5">
      <c r="A44" s="138" t="s">
        <v>90</v>
      </c>
      <c r="B44" s="136"/>
      <c r="C44" s="155">
        <v>3833166</v>
      </c>
      <c r="D44" s="155"/>
      <c r="E44" s="156">
        <v>3202517</v>
      </c>
      <c r="F44" s="60">
        <v>3468860</v>
      </c>
      <c r="G44" s="60">
        <v>191401</v>
      </c>
      <c r="H44" s="60">
        <v>91938</v>
      </c>
      <c r="I44" s="60">
        <v>309122</v>
      </c>
      <c r="J44" s="60">
        <v>592461</v>
      </c>
      <c r="K44" s="60">
        <v>170803</v>
      </c>
      <c r="L44" s="60">
        <v>188808</v>
      </c>
      <c r="M44" s="60">
        <v>180092</v>
      </c>
      <c r="N44" s="60">
        <v>539703</v>
      </c>
      <c r="O44" s="60">
        <v>220550</v>
      </c>
      <c r="P44" s="60">
        <v>187541</v>
      </c>
      <c r="Q44" s="60">
        <v>162247</v>
      </c>
      <c r="R44" s="60">
        <v>570338</v>
      </c>
      <c r="S44" s="60">
        <v>67692</v>
      </c>
      <c r="T44" s="60">
        <v>156149</v>
      </c>
      <c r="U44" s="60">
        <v>229058</v>
      </c>
      <c r="V44" s="60">
        <v>452899</v>
      </c>
      <c r="W44" s="60">
        <v>2155401</v>
      </c>
      <c r="X44" s="60">
        <v>3202512</v>
      </c>
      <c r="Y44" s="60">
        <v>-1047111</v>
      </c>
      <c r="Z44" s="140">
        <v>-32.7</v>
      </c>
      <c r="AA44" s="155">
        <v>3468860</v>
      </c>
    </row>
    <row r="45" spans="1:27" ht="13.5">
      <c r="A45" s="138" t="s">
        <v>91</v>
      </c>
      <c r="B45" s="136"/>
      <c r="C45" s="157">
        <v>3217743</v>
      </c>
      <c r="D45" s="157"/>
      <c r="E45" s="158">
        <v>1962354</v>
      </c>
      <c r="F45" s="159">
        <v>1972590</v>
      </c>
      <c r="G45" s="159">
        <v>261204</v>
      </c>
      <c r="H45" s="159">
        <v>315321</v>
      </c>
      <c r="I45" s="159">
        <v>358098</v>
      </c>
      <c r="J45" s="159">
        <v>934623</v>
      </c>
      <c r="K45" s="159">
        <v>292960</v>
      </c>
      <c r="L45" s="159">
        <v>350221</v>
      </c>
      <c r="M45" s="159">
        <v>321555</v>
      </c>
      <c r="N45" s="159">
        <v>964736</v>
      </c>
      <c r="O45" s="159">
        <v>261204</v>
      </c>
      <c r="P45" s="159">
        <v>373109</v>
      </c>
      <c r="Q45" s="159">
        <v>353246</v>
      </c>
      <c r="R45" s="159">
        <v>987559</v>
      </c>
      <c r="S45" s="159">
        <v>355417</v>
      </c>
      <c r="T45" s="159">
        <v>327589</v>
      </c>
      <c r="U45" s="159">
        <v>594865</v>
      </c>
      <c r="V45" s="159">
        <v>1277871</v>
      </c>
      <c r="W45" s="159">
        <v>4164789</v>
      </c>
      <c r="X45" s="159">
        <v>1962360</v>
      </c>
      <c r="Y45" s="159">
        <v>2202429</v>
      </c>
      <c r="Z45" s="141">
        <v>112.23</v>
      </c>
      <c r="AA45" s="157">
        <v>1972590</v>
      </c>
    </row>
    <row r="46" spans="1:27" ht="13.5">
      <c r="A46" s="138" t="s">
        <v>92</v>
      </c>
      <c r="B46" s="136"/>
      <c r="C46" s="155">
        <v>3352710</v>
      </c>
      <c r="D46" s="155"/>
      <c r="E46" s="156">
        <v>2127343</v>
      </c>
      <c r="F46" s="60">
        <v>2227297</v>
      </c>
      <c r="G46" s="60">
        <v>87721</v>
      </c>
      <c r="H46" s="60">
        <v>97907</v>
      </c>
      <c r="I46" s="60">
        <v>106252</v>
      </c>
      <c r="J46" s="60">
        <v>291880</v>
      </c>
      <c r="K46" s="60">
        <v>97554</v>
      </c>
      <c r="L46" s="60">
        <v>100982</v>
      </c>
      <c r="M46" s="60">
        <v>93635</v>
      </c>
      <c r="N46" s="60">
        <v>292171</v>
      </c>
      <c r="O46" s="60">
        <v>91127</v>
      </c>
      <c r="P46" s="60">
        <v>90363</v>
      </c>
      <c r="Q46" s="60">
        <v>96773</v>
      </c>
      <c r="R46" s="60">
        <v>278263</v>
      </c>
      <c r="S46" s="60">
        <v>89383</v>
      </c>
      <c r="T46" s="60">
        <v>97305</v>
      </c>
      <c r="U46" s="60">
        <v>137729</v>
      </c>
      <c r="V46" s="60">
        <v>324417</v>
      </c>
      <c r="W46" s="60">
        <v>1186731</v>
      </c>
      <c r="X46" s="60">
        <v>2127348</v>
      </c>
      <c r="Y46" s="60">
        <v>-940617</v>
      </c>
      <c r="Z46" s="140">
        <v>-44.22</v>
      </c>
      <c r="AA46" s="155">
        <v>2227297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56771624</v>
      </c>
      <c r="D48" s="168">
        <f>+D28+D32+D38+D42+D47</f>
        <v>0</v>
      </c>
      <c r="E48" s="169">
        <f t="shared" si="9"/>
        <v>60315745</v>
      </c>
      <c r="F48" s="73">
        <f t="shared" si="9"/>
        <v>62538041</v>
      </c>
      <c r="G48" s="73">
        <f t="shared" si="9"/>
        <v>3295247</v>
      </c>
      <c r="H48" s="73">
        <f t="shared" si="9"/>
        <v>3437424</v>
      </c>
      <c r="I48" s="73">
        <f t="shared" si="9"/>
        <v>3733041</v>
      </c>
      <c r="J48" s="73">
        <f t="shared" si="9"/>
        <v>10465712</v>
      </c>
      <c r="K48" s="73">
        <f t="shared" si="9"/>
        <v>2999337</v>
      </c>
      <c r="L48" s="73">
        <f t="shared" si="9"/>
        <v>3282415</v>
      </c>
      <c r="M48" s="73">
        <f t="shared" si="9"/>
        <v>3196634</v>
      </c>
      <c r="N48" s="73">
        <f t="shared" si="9"/>
        <v>9478386</v>
      </c>
      <c r="O48" s="73">
        <f t="shared" si="9"/>
        <v>3351089</v>
      </c>
      <c r="P48" s="73">
        <f t="shared" si="9"/>
        <v>3166414</v>
      </c>
      <c r="Q48" s="73">
        <f t="shared" si="9"/>
        <v>3432801</v>
      </c>
      <c r="R48" s="73">
        <f t="shared" si="9"/>
        <v>9950304</v>
      </c>
      <c r="S48" s="73">
        <f t="shared" si="9"/>
        <v>2966940</v>
      </c>
      <c r="T48" s="73">
        <f t="shared" si="9"/>
        <v>3385808</v>
      </c>
      <c r="U48" s="73">
        <f t="shared" si="9"/>
        <v>8890714</v>
      </c>
      <c r="V48" s="73">
        <f t="shared" si="9"/>
        <v>15243462</v>
      </c>
      <c r="W48" s="73">
        <f t="shared" si="9"/>
        <v>45137864</v>
      </c>
      <c r="X48" s="73">
        <f t="shared" si="9"/>
        <v>60315744</v>
      </c>
      <c r="Y48" s="73">
        <f t="shared" si="9"/>
        <v>-15177880</v>
      </c>
      <c r="Z48" s="170">
        <f>+IF(X48&lt;&gt;0,+(Y48/X48)*100,0)</f>
        <v>-25.164043404654013</v>
      </c>
      <c r="AA48" s="168">
        <f>+AA28+AA32+AA38+AA42+AA47</f>
        <v>62538041</v>
      </c>
    </row>
    <row r="49" spans="1:27" ht="13.5">
      <c r="A49" s="148" t="s">
        <v>49</v>
      </c>
      <c r="B49" s="149"/>
      <c r="C49" s="171">
        <f aca="true" t="shared" si="10" ref="C49:Y49">+C25-C48</f>
        <v>9499343</v>
      </c>
      <c r="D49" s="171">
        <f>+D25-D48</f>
        <v>0</v>
      </c>
      <c r="E49" s="172">
        <f t="shared" si="10"/>
        <v>16042942</v>
      </c>
      <c r="F49" s="173">
        <f t="shared" si="10"/>
        <v>6277646</v>
      </c>
      <c r="G49" s="173">
        <f t="shared" si="10"/>
        <v>14678930</v>
      </c>
      <c r="H49" s="173">
        <f t="shared" si="10"/>
        <v>-1482037</v>
      </c>
      <c r="I49" s="173">
        <f t="shared" si="10"/>
        <v>-1418709</v>
      </c>
      <c r="J49" s="173">
        <f t="shared" si="10"/>
        <v>11778184</v>
      </c>
      <c r="K49" s="173">
        <f t="shared" si="10"/>
        <v>-941967</v>
      </c>
      <c r="L49" s="173">
        <f t="shared" si="10"/>
        <v>-754907</v>
      </c>
      <c r="M49" s="173">
        <f t="shared" si="10"/>
        <v>-922000</v>
      </c>
      <c r="N49" s="173">
        <f t="shared" si="10"/>
        <v>-2618874</v>
      </c>
      <c r="O49" s="173">
        <f t="shared" si="10"/>
        <v>14704016</v>
      </c>
      <c r="P49" s="173">
        <f t="shared" si="10"/>
        <v>-516508</v>
      </c>
      <c r="Q49" s="173">
        <f t="shared" si="10"/>
        <v>2470559</v>
      </c>
      <c r="R49" s="173">
        <f t="shared" si="10"/>
        <v>16658067</v>
      </c>
      <c r="S49" s="173">
        <f t="shared" si="10"/>
        <v>-2159371</v>
      </c>
      <c r="T49" s="173">
        <f t="shared" si="10"/>
        <v>99031</v>
      </c>
      <c r="U49" s="173">
        <f t="shared" si="10"/>
        <v>-2849279</v>
      </c>
      <c r="V49" s="173">
        <f t="shared" si="10"/>
        <v>-4909619</v>
      </c>
      <c r="W49" s="173">
        <f t="shared" si="10"/>
        <v>20907758</v>
      </c>
      <c r="X49" s="173">
        <f>IF(F25=F48,0,X25-X48)</f>
        <v>16042956</v>
      </c>
      <c r="Y49" s="173">
        <f t="shared" si="10"/>
        <v>4864802</v>
      </c>
      <c r="Z49" s="174">
        <f>+IF(X49&lt;&gt;0,+(Y49/X49)*100,0)</f>
        <v>30.323601211647034</v>
      </c>
      <c r="AA49" s="171">
        <f>+AA25-AA48</f>
        <v>6277646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8206487</v>
      </c>
      <c r="D5" s="155">
        <v>0</v>
      </c>
      <c r="E5" s="156">
        <v>9232309</v>
      </c>
      <c r="F5" s="60">
        <v>9232309</v>
      </c>
      <c r="G5" s="60">
        <v>9600631</v>
      </c>
      <c r="H5" s="60">
        <v>-306529</v>
      </c>
      <c r="I5" s="60">
        <v>-6761</v>
      </c>
      <c r="J5" s="60">
        <v>9287341</v>
      </c>
      <c r="K5" s="60">
        <v>0</v>
      </c>
      <c r="L5" s="60">
        <v>-93411</v>
      </c>
      <c r="M5" s="60">
        <v>-7000</v>
      </c>
      <c r="N5" s="60">
        <v>-100411</v>
      </c>
      <c r="O5" s="60">
        <v>9600631</v>
      </c>
      <c r="P5" s="60">
        <v>-40097</v>
      </c>
      <c r="Q5" s="60">
        <v>-1294</v>
      </c>
      <c r="R5" s="60">
        <v>9559240</v>
      </c>
      <c r="S5" s="60">
        <v>0</v>
      </c>
      <c r="T5" s="60">
        <v>-1569</v>
      </c>
      <c r="U5" s="60">
        <v>20924</v>
      </c>
      <c r="V5" s="60">
        <v>19355</v>
      </c>
      <c r="W5" s="60">
        <v>18765525</v>
      </c>
      <c r="X5" s="60">
        <v>9232308</v>
      </c>
      <c r="Y5" s="60">
        <v>9533217</v>
      </c>
      <c r="Z5" s="140">
        <v>103.26</v>
      </c>
      <c r="AA5" s="155">
        <v>9232309</v>
      </c>
    </row>
    <row r="6" spans="1:27" ht="13.5">
      <c r="A6" s="181" t="s">
        <v>102</v>
      </c>
      <c r="B6" s="182"/>
      <c r="C6" s="155">
        <v>982887</v>
      </c>
      <c r="D6" s="155">
        <v>0</v>
      </c>
      <c r="E6" s="156">
        <v>1078323</v>
      </c>
      <c r="F6" s="60">
        <v>1078323</v>
      </c>
      <c r="G6" s="60">
        <v>83134</v>
      </c>
      <c r="H6" s="60">
        <v>82644</v>
      </c>
      <c r="I6" s="60">
        <v>81731</v>
      </c>
      <c r="J6" s="60">
        <v>247509</v>
      </c>
      <c r="K6" s="60">
        <v>82990</v>
      </c>
      <c r="L6" s="60">
        <v>83698</v>
      </c>
      <c r="M6" s="60">
        <v>104843</v>
      </c>
      <c r="N6" s="60">
        <v>271531</v>
      </c>
      <c r="O6" s="60">
        <v>83134</v>
      </c>
      <c r="P6" s="60">
        <v>108340</v>
      </c>
      <c r="Q6" s="60">
        <v>109788</v>
      </c>
      <c r="R6" s="60">
        <v>301262</v>
      </c>
      <c r="S6" s="60">
        <v>109283</v>
      </c>
      <c r="T6" s="60">
        <v>109140</v>
      </c>
      <c r="U6" s="60">
        <v>105625</v>
      </c>
      <c r="V6" s="60">
        <v>324048</v>
      </c>
      <c r="W6" s="60">
        <v>1144350</v>
      </c>
      <c r="X6" s="60">
        <v>1078320</v>
      </c>
      <c r="Y6" s="60">
        <v>66030</v>
      </c>
      <c r="Z6" s="140">
        <v>6.12</v>
      </c>
      <c r="AA6" s="155">
        <v>1078323</v>
      </c>
    </row>
    <row r="7" spans="1:27" ht="13.5">
      <c r="A7" s="183" t="s">
        <v>103</v>
      </c>
      <c r="B7" s="182"/>
      <c r="C7" s="155">
        <v>8744256</v>
      </c>
      <c r="D7" s="155">
        <v>0</v>
      </c>
      <c r="E7" s="156">
        <v>11540435</v>
      </c>
      <c r="F7" s="60">
        <v>11524435</v>
      </c>
      <c r="G7" s="60">
        <v>1119427</v>
      </c>
      <c r="H7" s="60">
        <v>880594</v>
      </c>
      <c r="I7" s="60">
        <v>973252</v>
      </c>
      <c r="J7" s="60">
        <v>2973273</v>
      </c>
      <c r="K7" s="60">
        <v>735815</v>
      </c>
      <c r="L7" s="60">
        <v>798608</v>
      </c>
      <c r="M7" s="60">
        <v>840494</v>
      </c>
      <c r="N7" s="60">
        <v>2374917</v>
      </c>
      <c r="O7" s="60">
        <v>1142168</v>
      </c>
      <c r="P7" s="60">
        <v>1020703</v>
      </c>
      <c r="Q7" s="60">
        <v>994332</v>
      </c>
      <c r="R7" s="60">
        <v>3157203</v>
      </c>
      <c r="S7" s="60">
        <v>310182</v>
      </c>
      <c r="T7" s="60">
        <v>1250420</v>
      </c>
      <c r="U7" s="60">
        <v>794049</v>
      </c>
      <c r="V7" s="60">
        <v>2354651</v>
      </c>
      <c r="W7" s="60">
        <v>10860044</v>
      </c>
      <c r="X7" s="60">
        <v>11540436</v>
      </c>
      <c r="Y7" s="60">
        <v>-680392</v>
      </c>
      <c r="Z7" s="140">
        <v>-5.9</v>
      </c>
      <c r="AA7" s="155">
        <v>11524435</v>
      </c>
    </row>
    <row r="8" spans="1:27" ht="13.5">
      <c r="A8" s="183" t="s">
        <v>104</v>
      </c>
      <c r="B8" s="182"/>
      <c r="C8" s="155">
        <v>5945644</v>
      </c>
      <c r="D8" s="155">
        <v>0</v>
      </c>
      <c r="E8" s="156">
        <v>5476895</v>
      </c>
      <c r="F8" s="60">
        <v>5470895</v>
      </c>
      <c r="G8" s="60">
        <v>537085</v>
      </c>
      <c r="H8" s="60">
        <v>406816</v>
      </c>
      <c r="I8" s="60">
        <v>417935</v>
      </c>
      <c r="J8" s="60">
        <v>1361836</v>
      </c>
      <c r="K8" s="60">
        <v>437196</v>
      </c>
      <c r="L8" s="60">
        <v>405303</v>
      </c>
      <c r="M8" s="60">
        <v>434416</v>
      </c>
      <c r="N8" s="60">
        <v>1276915</v>
      </c>
      <c r="O8" s="60">
        <v>563138</v>
      </c>
      <c r="P8" s="60">
        <v>667520</v>
      </c>
      <c r="Q8" s="60">
        <v>503263</v>
      </c>
      <c r="R8" s="60">
        <v>1733921</v>
      </c>
      <c r="S8" s="60">
        <v>6361</v>
      </c>
      <c r="T8" s="60">
        <v>825544</v>
      </c>
      <c r="U8" s="60">
        <v>399784</v>
      </c>
      <c r="V8" s="60">
        <v>1231689</v>
      </c>
      <c r="W8" s="60">
        <v>5604361</v>
      </c>
      <c r="X8" s="60">
        <v>5476896</v>
      </c>
      <c r="Y8" s="60">
        <v>127465</v>
      </c>
      <c r="Z8" s="140">
        <v>2.33</v>
      </c>
      <c r="AA8" s="155">
        <v>5470895</v>
      </c>
    </row>
    <row r="9" spans="1:27" ht="13.5">
      <c r="A9" s="183" t="s">
        <v>105</v>
      </c>
      <c r="B9" s="182"/>
      <c r="C9" s="155">
        <v>2662265</v>
      </c>
      <c r="D9" s="155">
        <v>0</v>
      </c>
      <c r="E9" s="156">
        <v>3195354</v>
      </c>
      <c r="F9" s="60">
        <v>3195354</v>
      </c>
      <c r="G9" s="60">
        <v>382314</v>
      </c>
      <c r="H9" s="60">
        <v>225630</v>
      </c>
      <c r="I9" s="60">
        <v>231836</v>
      </c>
      <c r="J9" s="60">
        <v>839780</v>
      </c>
      <c r="K9" s="60">
        <v>240824</v>
      </c>
      <c r="L9" s="60">
        <v>228343</v>
      </c>
      <c r="M9" s="60">
        <v>232205</v>
      </c>
      <c r="N9" s="60">
        <v>701372</v>
      </c>
      <c r="O9" s="60">
        <v>396940</v>
      </c>
      <c r="P9" s="60">
        <v>241416</v>
      </c>
      <c r="Q9" s="60">
        <v>235725</v>
      </c>
      <c r="R9" s="60">
        <v>874081</v>
      </c>
      <c r="S9" s="60">
        <v>16137</v>
      </c>
      <c r="T9" s="60">
        <v>440850</v>
      </c>
      <c r="U9" s="60">
        <v>238668</v>
      </c>
      <c r="V9" s="60">
        <v>695655</v>
      </c>
      <c r="W9" s="60">
        <v>3110888</v>
      </c>
      <c r="X9" s="60">
        <v>3195360</v>
      </c>
      <c r="Y9" s="60">
        <v>-84472</v>
      </c>
      <c r="Z9" s="140">
        <v>-2.64</v>
      </c>
      <c r="AA9" s="155">
        <v>3195354</v>
      </c>
    </row>
    <row r="10" spans="1:27" ht="13.5">
      <c r="A10" s="183" t="s">
        <v>106</v>
      </c>
      <c r="B10" s="182"/>
      <c r="C10" s="155">
        <v>3062925</v>
      </c>
      <c r="D10" s="155">
        <v>0</v>
      </c>
      <c r="E10" s="156">
        <v>3593133</v>
      </c>
      <c r="F10" s="54">
        <v>3593133</v>
      </c>
      <c r="G10" s="54">
        <v>384351</v>
      </c>
      <c r="H10" s="54">
        <v>228142</v>
      </c>
      <c r="I10" s="54">
        <v>230673</v>
      </c>
      <c r="J10" s="54">
        <v>843166</v>
      </c>
      <c r="K10" s="54">
        <v>230122</v>
      </c>
      <c r="L10" s="54">
        <v>240210</v>
      </c>
      <c r="M10" s="54">
        <v>236325</v>
      </c>
      <c r="N10" s="54">
        <v>706657</v>
      </c>
      <c r="O10" s="54">
        <v>384351</v>
      </c>
      <c r="P10" s="54">
        <v>227837</v>
      </c>
      <c r="Q10" s="54">
        <v>228891</v>
      </c>
      <c r="R10" s="54">
        <v>841079</v>
      </c>
      <c r="S10" s="54">
        <v>67</v>
      </c>
      <c r="T10" s="54">
        <v>458229</v>
      </c>
      <c r="U10" s="54">
        <v>227190</v>
      </c>
      <c r="V10" s="54">
        <v>685486</v>
      </c>
      <c r="W10" s="54">
        <v>3076388</v>
      </c>
      <c r="X10" s="54">
        <v>3593136</v>
      </c>
      <c r="Y10" s="54">
        <v>-516748</v>
      </c>
      <c r="Z10" s="184">
        <v>-14.38</v>
      </c>
      <c r="AA10" s="130">
        <v>3593133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2994</v>
      </c>
      <c r="H11" s="60">
        <v>2038</v>
      </c>
      <c r="I11" s="60">
        <v>4635</v>
      </c>
      <c r="J11" s="60">
        <v>9667</v>
      </c>
      <c r="K11" s="60">
        <v>5565</v>
      </c>
      <c r="L11" s="60">
        <v>3076</v>
      </c>
      <c r="M11" s="60">
        <v>1733</v>
      </c>
      <c r="N11" s="60">
        <v>10374</v>
      </c>
      <c r="O11" s="60">
        <v>2994</v>
      </c>
      <c r="P11" s="60">
        <v>4434</v>
      </c>
      <c r="Q11" s="60">
        <v>1656</v>
      </c>
      <c r="R11" s="60">
        <v>9084</v>
      </c>
      <c r="S11" s="60">
        <v>4634</v>
      </c>
      <c r="T11" s="60">
        <v>2224</v>
      </c>
      <c r="U11" s="60">
        <v>3392</v>
      </c>
      <c r="V11" s="60">
        <v>10250</v>
      </c>
      <c r="W11" s="60">
        <v>39375</v>
      </c>
      <c r="X11" s="60"/>
      <c r="Y11" s="60">
        <v>39375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1785275</v>
      </c>
      <c r="D12" s="155">
        <v>0</v>
      </c>
      <c r="E12" s="156">
        <v>2354118</v>
      </c>
      <c r="F12" s="60">
        <v>2354118</v>
      </c>
      <c r="G12" s="60">
        <v>43908</v>
      </c>
      <c r="H12" s="60">
        <v>205396</v>
      </c>
      <c r="I12" s="60">
        <v>104889</v>
      </c>
      <c r="J12" s="60">
        <v>354193</v>
      </c>
      <c r="K12" s="60">
        <v>108999</v>
      </c>
      <c r="L12" s="60">
        <v>83087</v>
      </c>
      <c r="M12" s="60">
        <v>127633</v>
      </c>
      <c r="N12" s="60">
        <v>319719</v>
      </c>
      <c r="O12" s="60">
        <v>43908</v>
      </c>
      <c r="P12" s="60">
        <v>125682</v>
      </c>
      <c r="Q12" s="60">
        <v>162103</v>
      </c>
      <c r="R12" s="60">
        <v>331693</v>
      </c>
      <c r="S12" s="60">
        <v>68950</v>
      </c>
      <c r="T12" s="60">
        <v>84962</v>
      </c>
      <c r="U12" s="60">
        <v>32176</v>
      </c>
      <c r="V12" s="60">
        <v>186088</v>
      </c>
      <c r="W12" s="60">
        <v>1191693</v>
      </c>
      <c r="X12" s="60">
        <v>2354124</v>
      </c>
      <c r="Y12" s="60">
        <v>-1162431</v>
      </c>
      <c r="Z12" s="140">
        <v>-49.38</v>
      </c>
      <c r="AA12" s="155">
        <v>2354118</v>
      </c>
    </row>
    <row r="13" spans="1:27" ht="13.5">
      <c r="A13" s="181" t="s">
        <v>109</v>
      </c>
      <c r="B13" s="185"/>
      <c r="C13" s="155">
        <v>325454</v>
      </c>
      <c r="D13" s="155">
        <v>0</v>
      </c>
      <c r="E13" s="156">
        <v>400148</v>
      </c>
      <c r="F13" s="60">
        <v>400148</v>
      </c>
      <c r="G13" s="60">
        <v>0</v>
      </c>
      <c r="H13" s="60">
        <v>0</v>
      </c>
      <c r="I13" s="60">
        <v>33996</v>
      </c>
      <c r="J13" s="60">
        <v>33996</v>
      </c>
      <c r="K13" s="60">
        <v>0</v>
      </c>
      <c r="L13" s="60">
        <v>2579</v>
      </c>
      <c r="M13" s="60">
        <v>27097</v>
      </c>
      <c r="N13" s="60">
        <v>29676</v>
      </c>
      <c r="O13" s="60">
        <v>16087</v>
      </c>
      <c r="P13" s="60">
        <v>40417</v>
      </c>
      <c r="Q13" s="60">
        <v>34623</v>
      </c>
      <c r="R13" s="60">
        <v>91127</v>
      </c>
      <c r="S13" s="60">
        <v>0</v>
      </c>
      <c r="T13" s="60">
        <v>31470</v>
      </c>
      <c r="U13" s="60">
        <v>18522</v>
      </c>
      <c r="V13" s="60">
        <v>49992</v>
      </c>
      <c r="W13" s="60">
        <v>204791</v>
      </c>
      <c r="X13" s="60">
        <v>400152</v>
      </c>
      <c r="Y13" s="60">
        <v>-195361</v>
      </c>
      <c r="Z13" s="140">
        <v>-48.82</v>
      </c>
      <c r="AA13" s="155">
        <v>400148</v>
      </c>
    </row>
    <row r="14" spans="1:27" ht="13.5">
      <c r="A14" s="181" t="s">
        <v>110</v>
      </c>
      <c r="B14" s="185"/>
      <c r="C14" s="155">
        <v>1840208</v>
      </c>
      <c r="D14" s="155">
        <v>0</v>
      </c>
      <c r="E14" s="156">
        <v>2416369</v>
      </c>
      <c r="F14" s="60">
        <v>2416369</v>
      </c>
      <c r="G14" s="60">
        <v>169110</v>
      </c>
      <c r="H14" s="60">
        <v>177501</v>
      </c>
      <c r="I14" s="60">
        <v>174467</v>
      </c>
      <c r="J14" s="60">
        <v>521078</v>
      </c>
      <c r="K14" s="60">
        <v>177255</v>
      </c>
      <c r="L14" s="60">
        <v>191306</v>
      </c>
      <c r="M14" s="60">
        <v>196911</v>
      </c>
      <c r="N14" s="60">
        <v>565472</v>
      </c>
      <c r="O14" s="60">
        <v>169131</v>
      </c>
      <c r="P14" s="60">
        <v>205948</v>
      </c>
      <c r="Q14" s="60">
        <v>211448</v>
      </c>
      <c r="R14" s="60">
        <v>586527</v>
      </c>
      <c r="S14" s="60">
        <v>226734</v>
      </c>
      <c r="T14" s="60">
        <v>226551</v>
      </c>
      <c r="U14" s="60">
        <v>209943</v>
      </c>
      <c r="V14" s="60">
        <v>663228</v>
      </c>
      <c r="W14" s="60">
        <v>2336305</v>
      </c>
      <c r="X14" s="60">
        <v>2416368</v>
      </c>
      <c r="Y14" s="60">
        <v>-80063</v>
      </c>
      <c r="Z14" s="140">
        <v>-3.31</v>
      </c>
      <c r="AA14" s="155">
        <v>2416369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9419</v>
      </c>
      <c r="D16" s="155">
        <v>0</v>
      </c>
      <c r="E16" s="156">
        <v>6861</v>
      </c>
      <c r="F16" s="60">
        <v>6861</v>
      </c>
      <c r="G16" s="60">
        <v>170</v>
      </c>
      <c r="H16" s="60">
        <v>4220</v>
      </c>
      <c r="I16" s="60">
        <v>3350</v>
      </c>
      <c r="J16" s="60">
        <v>7740</v>
      </c>
      <c r="K16" s="60">
        <v>3700</v>
      </c>
      <c r="L16" s="60">
        <v>170</v>
      </c>
      <c r="M16" s="60">
        <v>0</v>
      </c>
      <c r="N16" s="60">
        <v>3870</v>
      </c>
      <c r="O16" s="60">
        <v>170</v>
      </c>
      <c r="P16" s="60">
        <v>215</v>
      </c>
      <c r="Q16" s="60">
        <v>7150</v>
      </c>
      <c r="R16" s="60">
        <v>7535</v>
      </c>
      <c r="S16" s="60">
        <v>2124</v>
      </c>
      <c r="T16" s="60">
        <v>0</v>
      </c>
      <c r="U16" s="60">
        <v>307</v>
      </c>
      <c r="V16" s="60">
        <v>2431</v>
      </c>
      <c r="W16" s="60">
        <v>21576</v>
      </c>
      <c r="X16" s="60">
        <v>6864</v>
      </c>
      <c r="Y16" s="60">
        <v>14712</v>
      </c>
      <c r="Z16" s="140">
        <v>214.34</v>
      </c>
      <c r="AA16" s="155">
        <v>6861</v>
      </c>
    </row>
    <row r="17" spans="1:27" ht="13.5">
      <c r="A17" s="181" t="s">
        <v>113</v>
      </c>
      <c r="B17" s="185"/>
      <c r="C17" s="155">
        <v>65293</v>
      </c>
      <c r="D17" s="155">
        <v>0</v>
      </c>
      <c r="E17" s="156">
        <v>53639</v>
      </c>
      <c r="F17" s="60">
        <v>53639</v>
      </c>
      <c r="G17" s="60">
        <v>9537</v>
      </c>
      <c r="H17" s="60">
        <v>6174</v>
      </c>
      <c r="I17" s="60">
        <v>6945</v>
      </c>
      <c r="J17" s="60">
        <v>22656</v>
      </c>
      <c r="K17" s="60">
        <v>7357</v>
      </c>
      <c r="L17" s="60">
        <v>11287</v>
      </c>
      <c r="M17" s="60">
        <v>6899</v>
      </c>
      <c r="N17" s="60">
        <v>25543</v>
      </c>
      <c r="O17" s="60">
        <v>9537</v>
      </c>
      <c r="P17" s="60">
        <v>11103</v>
      </c>
      <c r="Q17" s="60">
        <v>7500</v>
      </c>
      <c r="R17" s="60">
        <v>28140</v>
      </c>
      <c r="S17" s="60">
        <v>8241</v>
      </c>
      <c r="T17" s="60">
        <v>15297</v>
      </c>
      <c r="U17" s="60">
        <v>13317</v>
      </c>
      <c r="V17" s="60">
        <v>36855</v>
      </c>
      <c r="W17" s="60">
        <v>113194</v>
      </c>
      <c r="X17" s="60">
        <v>53640</v>
      </c>
      <c r="Y17" s="60">
        <v>59554</v>
      </c>
      <c r="Z17" s="140">
        <v>111.03</v>
      </c>
      <c r="AA17" s="155">
        <v>53639</v>
      </c>
    </row>
    <row r="18" spans="1:27" ht="13.5">
      <c r="A18" s="183" t="s">
        <v>114</v>
      </c>
      <c r="B18" s="182"/>
      <c r="C18" s="155">
        <v>364532</v>
      </c>
      <c r="D18" s="155">
        <v>0</v>
      </c>
      <c r="E18" s="156">
        <v>400685</v>
      </c>
      <c r="F18" s="60">
        <v>400685</v>
      </c>
      <c r="G18" s="60">
        <v>47984</v>
      </c>
      <c r="H18" s="60">
        <v>24530</v>
      </c>
      <c r="I18" s="60">
        <v>33798</v>
      </c>
      <c r="J18" s="60">
        <v>106312</v>
      </c>
      <c r="K18" s="60">
        <v>20845</v>
      </c>
      <c r="L18" s="60">
        <v>25919</v>
      </c>
      <c r="M18" s="60">
        <v>23734</v>
      </c>
      <c r="N18" s="60">
        <v>70498</v>
      </c>
      <c r="O18" s="60">
        <v>47984</v>
      </c>
      <c r="P18" s="60">
        <v>31285</v>
      </c>
      <c r="Q18" s="60">
        <v>40127</v>
      </c>
      <c r="R18" s="60">
        <v>119396</v>
      </c>
      <c r="S18" s="60">
        <v>32035</v>
      </c>
      <c r="T18" s="60">
        <v>37932</v>
      </c>
      <c r="U18" s="60">
        <v>43573</v>
      </c>
      <c r="V18" s="60">
        <v>113540</v>
      </c>
      <c r="W18" s="60">
        <v>409746</v>
      </c>
      <c r="X18" s="60">
        <v>400680</v>
      </c>
      <c r="Y18" s="60">
        <v>9066</v>
      </c>
      <c r="Z18" s="140">
        <v>2.26</v>
      </c>
      <c r="AA18" s="155">
        <v>400685</v>
      </c>
    </row>
    <row r="19" spans="1:27" ht="13.5">
      <c r="A19" s="181" t="s">
        <v>34</v>
      </c>
      <c r="B19" s="185"/>
      <c r="C19" s="155">
        <v>21649299</v>
      </c>
      <c r="D19" s="155">
        <v>0</v>
      </c>
      <c r="E19" s="156">
        <v>18380547</v>
      </c>
      <c r="F19" s="60">
        <v>18380547</v>
      </c>
      <c r="G19" s="60">
        <v>5584140</v>
      </c>
      <c r="H19" s="60">
        <v>140</v>
      </c>
      <c r="I19" s="60">
        <v>140</v>
      </c>
      <c r="J19" s="60">
        <v>5584420</v>
      </c>
      <c r="K19" s="60">
        <v>140</v>
      </c>
      <c r="L19" s="60">
        <v>520140</v>
      </c>
      <c r="M19" s="60">
        <v>8140</v>
      </c>
      <c r="N19" s="60">
        <v>528420</v>
      </c>
      <c r="O19" s="60">
        <v>5584140</v>
      </c>
      <c r="P19" s="60">
        <v>140</v>
      </c>
      <c r="Q19" s="60">
        <v>3346140</v>
      </c>
      <c r="R19" s="60">
        <v>8930420</v>
      </c>
      <c r="S19" s="60">
        <v>140</v>
      </c>
      <c r="T19" s="60">
        <v>140</v>
      </c>
      <c r="U19" s="60">
        <v>3623799</v>
      </c>
      <c r="V19" s="60">
        <v>3624079</v>
      </c>
      <c r="W19" s="60">
        <v>18667339</v>
      </c>
      <c r="X19" s="60">
        <v>18380544</v>
      </c>
      <c r="Y19" s="60">
        <v>286795</v>
      </c>
      <c r="Z19" s="140">
        <v>1.56</v>
      </c>
      <c r="AA19" s="155">
        <v>18380547</v>
      </c>
    </row>
    <row r="20" spans="1:27" ht="13.5">
      <c r="A20" s="181" t="s">
        <v>35</v>
      </c>
      <c r="B20" s="185"/>
      <c r="C20" s="155">
        <v>1971567</v>
      </c>
      <c r="D20" s="155">
        <v>0</v>
      </c>
      <c r="E20" s="156">
        <v>1833871</v>
      </c>
      <c r="F20" s="54">
        <v>1855871</v>
      </c>
      <c r="G20" s="54">
        <v>3931</v>
      </c>
      <c r="H20" s="54">
        <v>8071</v>
      </c>
      <c r="I20" s="54">
        <v>15334</v>
      </c>
      <c r="J20" s="54">
        <v>27336</v>
      </c>
      <c r="K20" s="54">
        <v>6562</v>
      </c>
      <c r="L20" s="54">
        <v>27193</v>
      </c>
      <c r="M20" s="54">
        <v>38661</v>
      </c>
      <c r="N20" s="54">
        <v>72416</v>
      </c>
      <c r="O20" s="54">
        <v>5331</v>
      </c>
      <c r="P20" s="54">
        <v>4963</v>
      </c>
      <c r="Q20" s="54">
        <v>19425</v>
      </c>
      <c r="R20" s="54">
        <v>29719</v>
      </c>
      <c r="S20" s="54">
        <v>3267</v>
      </c>
      <c r="T20" s="54">
        <v>3649</v>
      </c>
      <c r="U20" s="54">
        <v>137244</v>
      </c>
      <c r="V20" s="54">
        <v>144160</v>
      </c>
      <c r="W20" s="54">
        <v>273631</v>
      </c>
      <c r="X20" s="54">
        <v>1833871</v>
      </c>
      <c r="Y20" s="54">
        <v>-1560240</v>
      </c>
      <c r="Z20" s="184">
        <v>-85.08</v>
      </c>
      <c r="AA20" s="130">
        <v>1855871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100000</v>
      </c>
      <c r="F21" s="60">
        <v>100000</v>
      </c>
      <c r="G21" s="60">
        <v>0</v>
      </c>
      <c r="H21" s="60">
        <v>10020</v>
      </c>
      <c r="I21" s="82">
        <v>0</v>
      </c>
      <c r="J21" s="60">
        <v>10020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10020</v>
      </c>
      <c r="X21" s="60">
        <v>99996</v>
      </c>
      <c r="Y21" s="60">
        <v>-89976</v>
      </c>
      <c r="Z21" s="140">
        <v>-89.98</v>
      </c>
      <c r="AA21" s="155">
        <v>100000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57615511</v>
      </c>
      <c r="D22" s="188">
        <f>SUM(D5:D21)</f>
        <v>0</v>
      </c>
      <c r="E22" s="189">
        <f t="shared" si="0"/>
        <v>60062687</v>
      </c>
      <c r="F22" s="190">
        <f t="shared" si="0"/>
        <v>60062687</v>
      </c>
      <c r="G22" s="190">
        <f t="shared" si="0"/>
        <v>17968716</v>
      </c>
      <c r="H22" s="190">
        <f t="shared" si="0"/>
        <v>1955387</v>
      </c>
      <c r="I22" s="190">
        <f t="shared" si="0"/>
        <v>2306220</v>
      </c>
      <c r="J22" s="190">
        <f t="shared" si="0"/>
        <v>22230323</v>
      </c>
      <c r="K22" s="190">
        <f t="shared" si="0"/>
        <v>2057370</v>
      </c>
      <c r="L22" s="190">
        <f t="shared" si="0"/>
        <v>2527508</v>
      </c>
      <c r="M22" s="190">
        <f t="shared" si="0"/>
        <v>2272091</v>
      </c>
      <c r="N22" s="190">
        <f t="shared" si="0"/>
        <v>6856969</v>
      </c>
      <c r="O22" s="190">
        <f t="shared" si="0"/>
        <v>18049644</v>
      </c>
      <c r="P22" s="190">
        <f t="shared" si="0"/>
        <v>2649906</v>
      </c>
      <c r="Q22" s="190">
        <f t="shared" si="0"/>
        <v>5900877</v>
      </c>
      <c r="R22" s="190">
        <f t="shared" si="0"/>
        <v>26600427</v>
      </c>
      <c r="S22" s="190">
        <f t="shared" si="0"/>
        <v>788155</v>
      </c>
      <c r="T22" s="190">
        <f t="shared" si="0"/>
        <v>3484839</v>
      </c>
      <c r="U22" s="190">
        <f t="shared" si="0"/>
        <v>5868513</v>
      </c>
      <c r="V22" s="190">
        <f t="shared" si="0"/>
        <v>10141507</v>
      </c>
      <c r="W22" s="190">
        <f t="shared" si="0"/>
        <v>65829226</v>
      </c>
      <c r="X22" s="190">
        <f t="shared" si="0"/>
        <v>60062695</v>
      </c>
      <c r="Y22" s="190">
        <f t="shared" si="0"/>
        <v>5766531</v>
      </c>
      <c r="Z22" s="191">
        <f>+IF(X22&lt;&gt;0,+(Y22/X22)*100,0)</f>
        <v>9.600852908781398</v>
      </c>
      <c r="AA22" s="188">
        <f>SUM(AA5:AA21)</f>
        <v>60062687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18009379</v>
      </c>
      <c r="D25" s="155">
        <v>0</v>
      </c>
      <c r="E25" s="156">
        <v>18954673</v>
      </c>
      <c r="F25" s="60">
        <v>20144771</v>
      </c>
      <c r="G25" s="60">
        <v>1297073</v>
      </c>
      <c r="H25" s="60">
        <v>1466701</v>
      </c>
      <c r="I25" s="60">
        <v>1509850</v>
      </c>
      <c r="J25" s="60">
        <v>4273624</v>
      </c>
      <c r="K25" s="60">
        <v>1437550</v>
      </c>
      <c r="L25" s="60">
        <v>1510194</v>
      </c>
      <c r="M25" s="60">
        <v>1491868</v>
      </c>
      <c r="N25" s="60">
        <v>4439612</v>
      </c>
      <c r="O25" s="60">
        <v>1293999</v>
      </c>
      <c r="P25" s="60">
        <v>1528261</v>
      </c>
      <c r="Q25" s="60">
        <v>1571103</v>
      </c>
      <c r="R25" s="60">
        <v>4393363</v>
      </c>
      <c r="S25" s="60">
        <v>1510646</v>
      </c>
      <c r="T25" s="60">
        <v>1543983</v>
      </c>
      <c r="U25" s="60">
        <v>2792239</v>
      </c>
      <c r="V25" s="60">
        <v>5846868</v>
      </c>
      <c r="W25" s="60">
        <v>18953467</v>
      </c>
      <c r="X25" s="60">
        <v>18954672</v>
      </c>
      <c r="Y25" s="60">
        <v>-1205</v>
      </c>
      <c r="Z25" s="140">
        <v>-0.01</v>
      </c>
      <c r="AA25" s="155">
        <v>20144771</v>
      </c>
    </row>
    <row r="26" spans="1:27" ht="13.5">
      <c r="A26" s="183" t="s">
        <v>38</v>
      </c>
      <c r="B26" s="182"/>
      <c r="C26" s="155">
        <v>1980471</v>
      </c>
      <c r="D26" s="155">
        <v>0</v>
      </c>
      <c r="E26" s="156">
        <v>2796275</v>
      </c>
      <c r="F26" s="60">
        <v>2568962</v>
      </c>
      <c r="G26" s="60">
        <v>79335</v>
      </c>
      <c r="H26" s="60">
        <v>79335</v>
      </c>
      <c r="I26" s="60">
        <v>79335</v>
      </c>
      <c r="J26" s="60">
        <v>238005</v>
      </c>
      <c r="K26" s="60">
        <v>79335</v>
      </c>
      <c r="L26" s="60">
        <v>79335</v>
      </c>
      <c r="M26" s="60">
        <v>79335</v>
      </c>
      <c r="N26" s="60">
        <v>238005</v>
      </c>
      <c r="O26" s="60">
        <v>79335</v>
      </c>
      <c r="P26" s="60">
        <v>79335</v>
      </c>
      <c r="Q26" s="60">
        <v>109313</v>
      </c>
      <c r="R26" s="60">
        <v>267983</v>
      </c>
      <c r="S26" s="60">
        <v>109313</v>
      </c>
      <c r="T26" s="60">
        <v>109313</v>
      </c>
      <c r="U26" s="60">
        <v>109313</v>
      </c>
      <c r="V26" s="60">
        <v>327939</v>
      </c>
      <c r="W26" s="60">
        <v>1071932</v>
      </c>
      <c r="X26" s="60">
        <v>2796276</v>
      </c>
      <c r="Y26" s="60">
        <v>-1724344</v>
      </c>
      <c r="Z26" s="140">
        <v>-61.67</v>
      </c>
      <c r="AA26" s="155">
        <v>2568962</v>
      </c>
    </row>
    <row r="27" spans="1:27" ht="13.5">
      <c r="A27" s="183" t="s">
        <v>118</v>
      </c>
      <c r="B27" s="182"/>
      <c r="C27" s="155">
        <v>4585434</v>
      </c>
      <c r="D27" s="155">
        <v>0</v>
      </c>
      <c r="E27" s="156">
        <v>5000000</v>
      </c>
      <c r="F27" s="60">
        <v>5000000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5000004</v>
      </c>
      <c r="Y27" s="60">
        <v>-5000004</v>
      </c>
      <c r="Z27" s="140">
        <v>-100</v>
      </c>
      <c r="AA27" s="155">
        <v>5000000</v>
      </c>
    </row>
    <row r="28" spans="1:27" ht="13.5">
      <c r="A28" s="183" t="s">
        <v>39</v>
      </c>
      <c r="B28" s="182"/>
      <c r="C28" s="155">
        <v>4439242</v>
      </c>
      <c r="D28" s="155">
        <v>0</v>
      </c>
      <c r="E28" s="156">
        <v>3895733</v>
      </c>
      <c r="F28" s="60">
        <v>3895733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2700</v>
      </c>
      <c r="U28" s="60">
        <v>0</v>
      </c>
      <c r="V28" s="60">
        <v>2700</v>
      </c>
      <c r="W28" s="60">
        <v>2700</v>
      </c>
      <c r="X28" s="60">
        <v>3895728</v>
      </c>
      <c r="Y28" s="60">
        <v>-3893028</v>
      </c>
      <c r="Z28" s="140">
        <v>-99.93</v>
      </c>
      <c r="AA28" s="155">
        <v>3895733</v>
      </c>
    </row>
    <row r="29" spans="1:27" ht="13.5">
      <c r="A29" s="183" t="s">
        <v>40</v>
      </c>
      <c r="B29" s="182"/>
      <c r="C29" s="155">
        <v>1119789</v>
      </c>
      <c r="D29" s="155">
        <v>0</v>
      </c>
      <c r="E29" s="156">
        <v>906708</v>
      </c>
      <c r="F29" s="60">
        <v>938090</v>
      </c>
      <c r="G29" s="60">
        <v>5633</v>
      </c>
      <c r="H29" s="60">
        <v>190</v>
      </c>
      <c r="I29" s="60">
        <v>8433</v>
      </c>
      <c r="J29" s="60">
        <v>14256</v>
      </c>
      <c r="K29" s="60">
        <v>0</v>
      </c>
      <c r="L29" s="60">
        <v>0</v>
      </c>
      <c r="M29" s="60">
        <v>1029</v>
      </c>
      <c r="N29" s="60">
        <v>1029</v>
      </c>
      <c r="O29" s="60">
        <v>8728</v>
      </c>
      <c r="P29" s="60">
        <v>653</v>
      </c>
      <c r="Q29" s="60">
        <v>0</v>
      </c>
      <c r="R29" s="60">
        <v>9381</v>
      </c>
      <c r="S29" s="60">
        <v>0</v>
      </c>
      <c r="T29" s="60">
        <v>98</v>
      </c>
      <c r="U29" s="60">
        <v>29395</v>
      </c>
      <c r="V29" s="60">
        <v>29493</v>
      </c>
      <c r="W29" s="60">
        <v>54159</v>
      </c>
      <c r="X29" s="60">
        <v>906708</v>
      </c>
      <c r="Y29" s="60">
        <v>-852549</v>
      </c>
      <c r="Z29" s="140">
        <v>-94.03</v>
      </c>
      <c r="AA29" s="155">
        <v>938090</v>
      </c>
    </row>
    <row r="30" spans="1:27" ht="13.5">
      <c r="A30" s="183" t="s">
        <v>119</v>
      </c>
      <c r="B30" s="182"/>
      <c r="C30" s="155">
        <v>10421122</v>
      </c>
      <c r="D30" s="155">
        <v>0</v>
      </c>
      <c r="E30" s="156">
        <v>12002961</v>
      </c>
      <c r="F30" s="60">
        <v>13052080</v>
      </c>
      <c r="G30" s="60">
        <v>1197415</v>
      </c>
      <c r="H30" s="60">
        <v>1241715</v>
      </c>
      <c r="I30" s="60">
        <v>1176052</v>
      </c>
      <c r="J30" s="60">
        <v>3615182</v>
      </c>
      <c r="K30" s="60">
        <v>879544</v>
      </c>
      <c r="L30" s="60">
        <v>911258</v>
      </c>
      <c r="M30" s="60">
        <v>887518</v>
      </c>
      <c r="N30" s="60">
        <v>2678320</v>
      </c>
      <c r="O30" s="60">
        <v>1197415</v>
      </c>
      <c r="P30" s="60">
        <v>868359</v>
      </c>
      <c r="Q30" s="60">
        <v>826457</v>
      </c>
      <c r="R30" s="60">
        <v>2892231</v>
      </c>
      <c r="S30" s="60">
        <v>845424</v>
      </c>
      <c r="T30" s="60">
        <v>895626</v>
      </c>
      <c r="U30" s="60">
        <v>1062708</v>
      </c>
      <c r="V30" s="60">
        <v>2803758</v>
      </c>
      <c r="W30" s="60">
        <v>11989491</v>
      </c>
      <c r="X30" s="60">
        <v>12002964</v>
      </c>
      <c r="Y30" s="60">
        <v>-13473</v>
      </c>
      <c r="Z30" s="140">
        <v>-0.11</v>
      </c>
      <c r="AA30" s="155">
        <v>13052080</v>
      </c>
    </row>
    <row r="31" spans="1:27" ht="13.5">
      <c r="A31" s="183" t="s">
        <v>120</v>
      </c>
      <c r="B31" s="182"/>
      <c r="C31" s="155">
        <v>943907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77542</v>
      </c>
      <c r="D32" s="155">
        <v>0</v>
      </c>
      <c r="E32" s="156">
        <v>24420</v>
      </c>
      <c r="F32" s="60">
        <v>37717</v>
      </c>
      <c r="G32" s="60">
        <v>540</v>
      </c>
      <c r="H32" s="60">
        <v>960</v>
      </c>
      <c r="I32" s="60">
        <v>20864</v>
      </c>
      <c r="J32" s="60">
        <v>22364</v>
      </c>
      <c r="K32" s="60">
        <v>540</v>
      </c>
      <c r="L32" s="60">
        <v>540</v>
      </c>
      <c r="M32" s="60">
        <v>7537</v>
      </c>
      <c r="N32" s="60">
        <v>8617</v>
      </c>
      <c r="O32" s="60">
        <v>540</v>
      </c>
      <c r="P32" s="60">
        <v>540</v>
      </c>
      <c r="Q32" s="60">
        <v>2250</v>
      </c>
      <c r="R32" s="60">
        <v>3330</v>
      </c>
      <c r="S32" s="60">
        <v>540</v>
      </c>
      <c r="T32" s="60">
        <v>2150</v>
      </c>
      <c r="U32" s="60">
        <v>540</v>
      </c>
      <c r="V32" s="60">
        <v>3230</v>
      </c>
      <c r="W32" s="60">
        <v>37541</v>
      </c>
      <c r="X32" s="60">
        <v>24420</v>
      </c>
      <c r="Y32" s="60">
        <v>13121</v>
      </c>
      <c r="Z32" s="140">
        <v>53.73</v>
      </c>
      <c r="AA32" s="155">
        <v>37717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3258747</v>
      </c>
      <c r="F33" s="60">
        <v>3181387</v>
      </c>
      <c r="G33" s="60">
        <v>219173</v>
      </c>
      <c r="H33" s="60">
        <v>222957</v>
      </c>
      <c r="I33" s="60">
        <v>224483</v>
      </c>
      <c r="J33" s="60">
        <v>666613</v>
      </c>
      <c r="K33" s="60">
        <v>225585</v>
      </c>
      <c r="L33" s="60">
        <v>224316</v>
      </c>
      <c r="M33" s="60">
        <v>231693</v>
      </c>
      <c r="N33" s="60">
        <v>681594</v>
      </c>
      <c r="O33" s="60">
        <v>269954</v>
      </c>
      <c r="P33" s="60">
        <v>227293</v>
      </c>
      <c r="Q33" s="60">
        <v>441803</v>
      </c>
      <c r="R33" s="60">
        <v>939050</v>
      </c>
      <c r="S33" s="60">
        <v>235433</v>
      </c>
      <c r="T33" s="60">
        <v>236981</v>
      </c>
      <c r="U33" s="60">
        <v>3911868</v>
      </c>
      <c r="V33" s="60">
        <v>4384282</v>
      </c>
      <c r="W33" s="60">
        <v>6671539</v>
      </c>
      <c r="X33" s="60">
        <v>3258747</v>
      </c>
      <c r="Y33" s="60">
        <v>3412792</v>
      </c>
      <c r="Z33" s="140">
        <v>104.73</v>
      </c>
      <c r="AA33" s="155">
        <v>3181387</v>
      </c>
    </row>
    <row r="34" spans="1:27" ht="13.5">
      <c r="A34" s="183" t="s">
        <v>43</v>
      </c>
      <c r="B34" s="182"/>
      <c r="C34" s="155">
        <v>15147537</v>
      </c>
      <c r="D34" s="155">
        <v>0</v>
      </c>
      <c r="E34" s="156">
        <v>13476228</v>
      </c>
      <c r="F34" s="60">
        <v>13719301</v>
      </c>
      <c r="G34" s="60">
        <v>496078</v>
      </c>
      <c r="H34" s="60">
        <v>425566</v>
      </c>
      <c r="I34" s="60">
        <v>714024</v>
      </c>
      <c r="J34" s="60">
        <v>1635668</v>
      </c>
      <c r="K34" s="60">
        <v>376783</v>
      </c>
      <c r="L34" s="60">
        <v>556772</v>
      </c>
      <c r="M34" s="60">
        <v>497654</v>
      </c>
      <c r="N34" s="60">
        <v>1431209</v>
      </c>
      <c r="O34" s="60">
        <v>501118</v>
      </c>
      <c r="P34" s="60">
        <v>461973</v>
      </c>
      <c r="Q34" s="60">
        <v>481875</v>
      </c>
      <c r="R34" s="60">
        <v>1444966</v>
      </c>
      <c r="S34" s="60">
        <v>265584</v>
      </c>
      <c r="T34" s="60">
        <v>594957</v>
      </c>
      <c r="U34" s="60">
        <v>984651</v>
      </c>
      <c r="V34" s="60">
        <v>1845192</v>
      </c>
      <c r="W34" s="60">
        <v>6357035</v>
      </c>
      <c r="X34" s="60">
        <v>13476228</v>
      </c>
      <c r="Y34" s="60">
        <v>-7119193</v>
      </c>
      <c r="Z34" s="140">
        <v>-52.83</v>
      </c>
      <c r="AA34" s="155">
        <v>13719301</v>
      </c>
    </row>
    <row r="35" spans="1:27" ht="13.5">
      <c r="A35" s="181" t="s">
        <v>122</v>
      </c>
      <c r="B35" s="185"/>
      <c r="C35" s="155">
        <v>47201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56771624</v>
      </c>
      <c r="D36" s="188">
        <f>SUM(D25:D35)</f>
        <v>0</v>
      </c>
      <c r="E36" s="189">
        <f t="shared" si="1"/>
        <v>60315745</v>
      </c>
      <c r="F36" s="190">
        <f t="shared" si="1"/>
        <v>62538041</v>
      </c>
      <c r="G36" s="190">
        <f t="shared" si="1"/>
        <v>3295247</v>
      </c>
      <c r="H36" s="190">
        <f t="shared" si="1"/>
        <v>3437424</v>
      </c>
      <c r="I36" s="190">
        <f t="shared" si="1"/>
        <v>3733041</v>
      </c>
      <c r="J36" s="190">
        <f t="shared" si="1"/>
        <v>10465712</v>
      </c>
      <c r="K36" s="190">
        <f t="shared" si="1"/>
        <v>2999337</v>
      </c>
      <c r="L36" s="190">
        <f t="shared" si="1"/>
        <v>3282415</v>
      </c>
      <c r="M36" s="190">
        <f t="shared" si="1"/>
        <v>3196634</v>
      </c>
      <c r="N36" s="190">
        <f t="shared" si="1"/>
        <v>9478386</v>
      </c>
      <c r="O36" s="190">
        <f t="shared" si="1"/>
        <v>3351089</v>
      </c>
      <c r="P36" s="190">
        <f t="shared" si="1"/>
        <v>3166414</v>
      </c>
      <c r="Q36" s="190">
        <f t="shared" si="1"/>
        <v>3432801</v>
      </c>
      <c r="R36" s="190">
        <f t="shared" si="1"/>
        <v>9950304</v>
      </c>
      <c r="S36" s="190">
        <f t="shared" si="1"/>
        <v>2966940</v>
      </c>
      <c r="T36" s="190">
        <f t="shared" si="1"/>
        <v>3385808</v>
      </c>
      <c r="U36" s="190">
        <f t="shared" si="1"/>
        <v>8890714</v>
      </c>
      <c r="V36" s="190">
        <f t="shared" si="1"/>
        <v>15243462</v>
      </c>
      <c r="W36" s="190">
        <f t="shared" si="1"/>
        <v>45137864</v>
      </c>
      <c r="X36" s="190">
        <f t="shared" si="1"/>
        <v>60315747</v>
      </c>
      <c r="Y36" s="190">
        <f t="shared" si="1"/>
        <v>-15177883</v>
      </c>
      <c r="Z36" s="191">
        <f>+IF(X36&lt;&gt;0,+(Y36/X36)*100,0)</f>
        <v>-25.164047126863903</v>
      </c>
      <c r="AA36" s="188">
        <f>SUM(AA25:AA35)</f>
        <v>62538041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843887</v>
      </c>
      <c r="D38" s="199">
        <f>+D22-D36</f>
        <v>0</v>
      </c>
      <c r="E38" s="200">
        <f t="shared" si="2"/>
        <v>-253058</v>
      </c>
      <c r="F38" s="106">
        <f t="shared" si="2"/>
        <v>-2475354</v>
      </c>
      <c r="G38" s="106">
        <f t="shared" si="2"/>
        <v>14673469</v>
      </c>
      <c r="H38" s="106">
        <f t="shared" si="2"/>
        <v>-1482037</v>
      </c>
      <c r="I38" s="106">
        <f t="shared" si="2"/>
        <v>-1426821</v>
      </c>
      <c r="J38" s="106">
        <f t="shared" si="2"/>
        <v>11764611</v>
      </c>
      <c r="K38" s="106">
        <f t="shared" si="2"/>
        <v>-941967</v>
      </c>
      <c r="L38" s="106">
        <f t="shared" si="2"/>
        <v>-754907</v>
      </c>
      <c r="M38" s="106">
        <f t="shared" si="2"/>
        <v>-924543</v>
      </c>
      <c r="N38" s="106">
        <f t="shared" si="2"/>
        <v>-2621417</v>
      </c>
      <c r="O38" s="106">
        <f t="shared" si="2"/>
        <v>14698555</v>
      </c>
      <c r="P38" s="106">
        <f t="shared" si="2"/>
        <v>-516508</v>
      </c>
      <c r="Q38" s="106">
        <f t="shared" si="2"/>
        <v>2468076</v>
      </c>
      <c r="R38" s="106">
        <f t="shared" si="2"/>
        <v>16650123</v>
      </c>
      <c r="S38" s="106">
        <f t="shared" si="2"/>
        <v>-2178785</v>
      </c>
      <c r="T38" s="106">
        <f t="shared" si="2"/>
        <v>99031</v>
      </c>
      <c r="U38" s="106">
        <f t="shared" si="2"/>
        <v>-3022201</v>
      </c>
      <c r="V38" s="106">
        <f t="shared" si="2"/>
        <v>-5101955</v>
      </c>
      <c r="W38" s="106">
        <f t="shared" si="2"/>
        <v>20691362</v>
      </c>
      <c r="X38" s="106">
        <f>IF(F22=F36,0,X22-X36)</f>
        <v>-253052</v>
      </c>
      <c r="Y38" s="106">
        <f t="shared" si="2"/>
        <v>20944414</v>
      </c>
      <c r="Z38" s="201">
        <f>+IF(X38&lt;&gt;0,+(Y38/X38)*100,0)</f>
        <v>-8276.723361206392</v>
      </c>
      <c r="AA38" s="199">
        <f>+AA22-AA36</f>
        <v>-2475354</v>
      </c>
    </row>
    <row r="39" spans="1:27" ht="13.5">
      <c r="A39" s="181" t="s">
        <v>46</v>
      </c>
      <c r="B39" s="185"/>
      <c r="C39" s="155">
        <v>8655456</v>
      </c>
      <c r="D39" s="155">
        <v>0</v>
      </c>
      <c r="E39" s="156">
        <v>16296000</v>
      </c>
      <c r="F39" s="60">
        <v>8753000</v>
      </c>
      <c r="G39" s="60">
        <v>5461</v>
      </c>
      <c r="H39" s="60">
        <v>0</v>
      </c>
      <c r="I39" s="60">
        <v>8112</v>
      </c>
      <c r="J39" s="60">
        <v>13573</v>
      </c>
      <c r="K39" s="60">
        <v>0</v>
      </c>
      <c r="L39" s="60">
        <v>0</v>
      </c>
      <c r="M39" s="60">
        <v>2543</v>
      </c>
      <c r="N39" s="60">
        <v>2543</v>
      </c>
      <c r="O39" s="60">
        <v>5461</v>
      </c>
      <c r="P39" s="60">
        <v>0</v>
      </c>
      <c r="Q39" s="60">
        <v>2483</v>
      </c>
      <c r="R39" s="60">
        <v>7944</v>
      </c>
      <c r="S39" s="60">
        <v>19414</v>
      </c>
      <c r="T39" s="60">
        <v>0</v>
      </c>
      <c r="U39" s="60">
        <v>172922</v>
      </c>
      <c r="V39" s="60">
        <v>192336</v>
      </c>
      <c r="W39" s="60">
        <v>216396</v>
      </c>
      <c r="X39" s="60">
        <v>16296000</v>
      </c>
      <c r="Y39" s="60">
        <v>-16079604</v>
      </c>
      <c r="Z39" s="140">
        <v>-98.67</v>
      </c>
      <c r="AA39" s="155">
        <v>8753000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9499343</v>
      </c>
      <c r="D42" s="206">
        <f>SUM(D38:D41)</f>
        <v>0</v>
      </c>
      <c r="E42" s="207">
        <f t="shared" si="3"/>
        <v>16042942</v>
      </c>
      <c r="F42" s="88">
        <f t="shared" si="3"/>
        <v>6277646</v>
      </c>
      <c r="G42" s="88">
        <f t="shared" si="3"/>
        <v>14678930</v>
      </c>
      <c r="H42" s="88">
        <f t="shared" si="3"/>
        <v>-1482037</v>
      </c>
      <c r="I42" s="88">
        <f t="shared" si="3"/>
        <v>-1418709</v>
      </c>
      <c r="J42" s="88">
        <f t="shared" si="3"/>
        <v>11778184</v>
      </c>
      <c r="K42" s="88">
        <f t="shared" si="3"/>
        <v>-941967</v>
      </c>
      <c r="L42" s="88">
        <f t="shared" si="3"/>
        <v>-754907</v>
      </c>
      <c r="M42" s="88">
        <f t="shared" si="3"/>
        <v>-922000</v>
      </c>
      <c r="N42" s="88">
        <f t="shared" si="3"/>
        <v>-2618874</v>
      </c>
      <c r="O42" s="88">
        <f t="shared" si="3"/>
        <v>14704016</v>
      </c>
      <c r="P42" s="88">
        <f t="shared" si="3"/>
        <v>-516508</v>
      </c>
      <c r="Q42" s="88">
        <f t="shared" si="3"/>
        <v>2470559</v>
      </c>
      <c r="R42" s="88">
        <f t="shared" si="3"/>
        <v>16658067</v>
      </c>
      <c r="S42" s="88">
        <f t="shared" si="3"/>
        <v>-2159371</v>
      </c>
      <c r="T42" s="88">
        <f t="shared" si="3"/>
        <v>99031</v>
      </c>
      <c r="U42" s="88">
        <f t="shared" si="3"/>
        <v>-2849279</v>
      </c>
      <c r="V42" s="88">
        <f t="shared" si="3"/>
        <v>-4909619</v>
      </c>
      <c r="W42" s="88">
        <f t="shared" si="3"/>
        <v>20907758</v>
      </c>
      <c r="X42" s="88">
        <f t="shared" si="3"/>
        <v>16042948</v>
      </c>
      <c r="Y42" s="88">
        <f t="shared" si="3"/>
        <v>4864810</v>
      </c>
      <c r="Z42" s="208">
        <f>+IF(X42&lt;&gt;0,+(Y42/X42)*100,0)</f>
        <v>30.323666199005324</v>
      </c>
      <c r="AA42" s="206">
        <f>SUM(AA38:AA41)</f>
        <v>6277646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9499343</v>
      </c>
      <c r="D44" s="210">
        <f>+D42-D43</f>
        <v>0</v>
      </c>
      <c r="E44" s="211">
        <f t="shared" si="4"/>
        <v>16042942</v>
      </c>
      <c r="F44" s="77">
        <f t="shared" si="4"/>
        <v>6277646</v>
      </c>
      <c r="G44" s="77">
        <f t="shared" si="4"/>
        <v>14678930</v>
      </c>
      <c r="H44" s="77">
        <f t="shared" si="4"/>
        <v>-1482037</v>
      </c>
      <c r="I44" s="77">
        <f t="shared" si="4"/>
        <v>-1418709</v>
      </c>
      <c r="J44" s="77">
        <f t="shared" si="4"/>
        <v>11778184</v>
      </c>
      <c r="K44" s="77">
        <f t="shared" si="4"/>
        <v>-941967</v>
      </c>
      <c r="L44" s="77">
        <f t="shared" si="4"/>
        <v>-754907</v>
      </c>
      <c r="M44" s="77">
        <f t="shared" si="4"/>
        <v>-922000</v>
      </c>
      <c r="N44" s="77">
        <f t="shared" si="4"/>
        <v>-2618874</v>
      </c>
      <c r="O44" s="77">
        <f t="shared" si="4"/>
        <v>14704016</v>
      </c>
      <c r="P44" s="77">
        <f t="shared" si="4"/>
        <v>-516508</v>
      </c>
      <c r="Q44" s="77">
        <f t="shared" si="4"/>
        <v>2470559</v>
      </c>
      <c r="R44" s="77">
        <f t="shared" si="4"/>
        <v>16658067</v>
      </c>
      <c r="S44" s="77">
        <f t="shared" si="4"/>
        <v>-2159371</v>
      </c>
      <c r="T44" s="77">
        <f t="shared" si="4"/>
        <v>99031</v>
      </c>
      <c r="U44" s="77">
        <f t="shared" si="4"/>
        <v>-2849279</v>
      </c>
      <c r="V44" s="77">
        <f t="shared" si="4"/>
        <v>-4909619</v>
      </c>
      <c r="W44" s="77">
        <f t="shared" si="4"/>
        <v>20907758</v>
      </c>
      <c r="X44" s="77">
        <f t="shared" si="4"/>
        <v>16042948</v>
      </c>
      <c r="Y44" s="77">
        <f t="shared" si="4"/>
        <v>4864810</v>
      </c>
      <c r="Z44" s="212">
        <f>+IF(X44&lt;&gt;0,+(Y44/X44)*100,0)</f>
        <v>30.323666199005324</v>
      </c>
      <c r="AA44" s="210">
        <f>+AA42-AA43</f>
        <v>6277646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9499343</v>
      </c>
      <c r="D46" s="206">
        <f>SUM(D44:D45)</f>
        <v>0</v>
      </c>
      <c r="E46" s="207">
        <f t="shared" si="5"/>
        <v>16042942</v>
      </c>
      <c r="F46" s="88">
        <f t="shared" si="5"/>
        <v>6277646</v>
      </c>
      <c r="G46" s="88">
        <f t="shared" si="5"/>
        <v>14678930</v>
      </c>
      <c r="H46" s="88">
        <f t="shared" si="5"/>
        <v>-1482037</v>
      </c>
      <c r="I46" s="88">
        <f t="shared" si="5"/>
        <v>-1418709</v>
      </c>
      <c r="J46" s="88">
        <f t="shared" si="5"/>
        <v>11778184</v>
      </c>
      <c r="K46" s="88">
        <f t="shared" si="5"/>
        <v>-941967</v>
      </c>
      <c r="L46" s="88">
        <f t="shared" si="5"/>
        <v>-754907</v>
      </c>
      <c r="M46" s="88">
        <f t="shared" si="5"/>
        <v>-922000</v>
      </c>
      <c r="N46" s="88">
        <f t="shared" si="5"/>
        <v>-2618874</v>
      </c>
      <c r="O46" s="88">
        <f t="shared" si="5"/>
        <v>14704016</v>
      </c>
      <c r="P46" s="88">
        <f t="shared" si="5"/>
        <v>-516508</v>
      </c>
      <c r="Q46" s="88">
        <f t="shared" si="5"/>
        <v>2470559</v>
      </c>
      <c r="R46" s="88">
        <f t="shared" si="5"/>
        <v>16658067</v>
      </c>
      <c r="S46" s="88">
        <f t="shared" si="5"/>
        <v>-2159371</v>
      </c>
      <c r="T46" s="88">
        <f t="shared" si="5"/>
        <v>99031</v>
      </c>
      <c r="U46" s="88">
        <f t="shared" si="5"/>
        <v>-2849279</v>
      </c>
      <c r="V46" s="88">
        <f t="shared" si="5"/>
        <v>-4909619</v>
      </c>
      <c r="W46" s="88">
        <f t="shared" si="5"/>
        <v>20907758</v>
      </c>
      <c r="X46" s="88">
        <f t="shared" si="5"/>
        <v>16042948</v>
      </c>
      <c r="Y46" s="88">
        <f t="shared" si="5"/>
        <v>4864810</v>
      </c>
      <c r="Z46" s="208">
        <f>+IF(X46&lt;&gt;0,+(Y46/X46)*100,0)</f>
        <v>30.323666199005324</v>
      </c>
      <c r="AA46" s="206">
        <f>SUM(AA44:AA45)</f>
        <v>6277646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9499343</v>
      </c>
      <c r="D48" s="217">
        <f>SUM(D46:D47)</f>
        <v>0</v>
      </c>
      <c r="E48" s="218">
        <f t="shared" si="6"/>
        <v>16042942</v>
      </c>
      <c r="F48" s="219">
        <f t="shared" si="6"/>
        <v>6277646</v>
      </c>
      <c r="G48" s="219">
        <f t="shared" si="6"/>
        <v>14678930</v>
      </c>
      <c r="H48" s="220">
        <f t="shared" si="6"/>
        <v>-1482037</v>
      </c>
      <c r="I48" s="220">
        <f t="shared" si="6"/>
        <v>-1418709</v>
      </c>
      <c r="J48" s="220">
        <f t="shared" si="6"/>
        <v>11778184</v>
      </c>
      <c r="K48" s="220">
        <f t="shared" si="6"/>
        <v>-941967</v>
      </c>
      <c r="L48" s="220">
        <f t="shared" si="6"/>
        <v>-754907</v>
      </c>
      <c r="M48" s="219">
        <f t="shared" si="6"/>
        <v>-922000</v>
      </c>
      <c r="N48" s="219">
        <f t="shared" si="6"/>
        <v>-2618874</v>
      </c>
      <c r="O48" s="220">
        <f t="shared" si="6"/>
        <v>14704016</v>
      </c>
      <c r="P48" s="220">
        <f t="shared" si="6"/>
        <v>-516508</v>
      </c>
      <c r="Q48" s="220">
        <f t="shared" si="6"/>
        <v>2470559</v>
      </c>
      <c r="R48" s="220">
        <f t="shared" si="6"/>
        <v>16658067</v>
      </c>
      <c r="S48" s="220">
        <f t="shared" si="6"/>
        <v>-2159371</v>
      </c>
      <c r="T48" s="219">
        <f t="shared" si="6"/>
        <v>99031</v>
      </c>
      <c r="U48" s="219">
        <f t="shared" si="6"/>
        <v>-2849279</v>
      </c>
      <c r="V48" s="220">
        <f t="shared" si="6"/>
        <v>-4909619</v>
      </c>
      <c r="W48" s="220">
        <f t="shared" si="6"/>
        <v>20907758</v>
      </c>
      <c r="X48" s="220">
        <f t="shared" si="6"/>
        <v>16042948</v>
      </c>
      <c r="Y48" s="220">
        <f t="shared" si="6"/>
        <v>4864810</v>
      </c>
      <c r="Z48" s="221">
        <f>+IF(X48&lt;&gt;0,+(Y48/X48)*100,0)</f>
        <v>30.323666199005324</v>
      </c>
      <c r="AA48" s="222">
        <f>SUM(AA46:AA47)</f>
        <v>6277646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363269</v>
      </c>
      <c r="D5" s="153">
        <f>SUM(D6:D8)</f>
        <v>0</v>
      </c>
      <c r="E5" s="154">
        <f t="shared" si="0"/>
        <v>25000</v>
      </c>
      <c r="F5" s="100">
        <f t="shared" si="0"/>
        <v>70000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544588</v>
      </c>
      <c r="N5" s="100">
        <f t="shared" si="0"/>
        <v>544588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2900</v>
      </c>
      <c r="T5" s="100">
        <f t="shared" si="0"/>
        <v>0</v>
      </c>
      <c r="U5" s="100">
        <f t="shared" si="0"/>
        <v>121838</v>
      </c>
      <c r="V5" s="100">
        <f t="shared" si="0"/>
        <v>124738</v>
      </c>
      <c r="W5" s="100">
        <f t="shared" si="0"/>
        <v>669326</v>
      </c>
      <c r="X5" s="100">
        <f t="shared" si="0"/>
        <v>25008</v>
      </c>
      <c r="Y5" s="100">
        <f t="shared" si="0"/>
        <v>644318</v>
      </c>
      <c r="Z5" s="137">
        <f>+IF(X5&lt;&gt;0,+(Y5/X5)*100,0)</f>
        <v>2576.447536788228</v>
      </c>
      <c r="AA5" s="153">
        <f>SUM(AA6:AA8)</f>
        <v>70000</v>
      </c>
    </row>
    <row r="6" spans="1:27" ht="13.5">
      <c r="A6" s="138" t="s">
        <v>75</v>
      </c>
      <c r="B6" s="136"/>
      <c r="C6" s="155">
        <v>21097</v>
      </c>
      <c r="D6" s="155"/>
      <c r="E6" s="156"/>
      <c r="F6" s="60"/>
      <c r="G6" s="60"/>
      <c r="H6" s="60"/>
      <c r="I6" s="60"/>
      <c r="J6" s="60"/>
      <c r="K6" s="60"/>
      <c r="L6" s="60"/>
      <c r="M6" s="60">
        <v>544588</v>
      </c>
      <c r="N6" s="60">
        <v>544588</v>
      </c>
      <c r="O6" s="60"/>
      <c r="P6" s="60"/>
      <c r="Q6" s="60"/>
      <c r="R6" s="60"/>
      <c r="S6" s="60"/>
      <c r="T6" s="60"/>
      <c r="U6" s="60"/>
      <c r="V6" s="60"/>
      <c r="W6" s="60">
        <v>544588</v>
      </c>
      <c r="X6" s="60"/>
      <c r="Y6" s="60">
        <v>544588</v>
      </c>
      <c r="Z6" s="140"/>
      <c r="AA6" s="62"/>
    </row>
    <row r="7" spans="1:27" ht="13.5">
      <c r="A7" s="138" t="s">
        <v>76</v>
      </c>
      <c r="B7" s="136"/>
      <c r="C7" s="157">
        <v>17308</v>
      </c>
      <c r="D7" s="157"/>
      <c r="E7" s="158">
        <v>5000</v>
      </c>
      <c r="F7" s="159">
        <v>5000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5004</v>
      </c>
      <c r="Y7" s="159">
        <v>-5004</v>
      </c>
      <c r="Z7" s="141">
        <v>-100</v>
      </c>
      <c r="AA7" s="225">
        <v>5000</v>
      </c>
    </row>
    <row r="8" spans="1:27" ht="13.5">
      <c r="A8" s="138" t="s">
        <v>77</v>
      </c>
      <c r="B8" s="136"/>
      <c r="C8" s="155">
        <v>324864</v>
      </c>
      <c r="D8" s="155"/>
      <c r="E8" s="156">
        <v>20000</v>
      </c>
      <c r="F8" s="60">
        <v>65000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>
        <v>2900</v>
      </c>
      <c r="T8" s="60"/>
      <c r="U8" s="60">
        <v>121838</v>
      </c>
      <c r="V8" s="60">
        <v>124738</v>
      </c>
      <c r="W8" s="60">
        <v>124738</v>
      </c>
      <c r="X8" s="60">
        <v>20004</v>
      </c>
      <c r="Y8" s="60">
        <v>104734</v>
      </c>
      <c r="Z8" s="140">
        <v>523.57</v>
      </c>
      <c r="AA8" s="62">
        <v>65000</v>
      </c>
    </row>
    <row r="9" spans="1:27" ht="13.5">
      <c r="A9" s="135" t="s">
        <v>78</v>
      </c>
      <c r="B9" s="136"/>
      <c r="C9" s="153">
        <f aca="true" t="shared" si="1" ref="C9:Y9">SUM(C10:C14)</f>
        <v>287552</v>
      </c>
      <c r="D9" s="153">
        <f>SUM(D10:D14)</f>
        <v>0</v>
      </c>
      <c r="E9" s="154">
        <f t="shared" si="1"/>
        <v>40000</v>
      </c>
      <c r="F9" s="100">
        <f t="shared" si="1"/>
        <v>40000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26086</v>
      </c>
      <c r="U9" s="100">
        <f t="shared" si="1"/>
        <v>50317</v>
      </c>
      <c r="V9" s="100">
        <f t="shared" si="1"/>
        <v>76403</v>
      </c>
      <c r="W9" s="100">
        <f t="shared" si="1"/>
        <v>76403</v>
      </c>
      <c r="X9" s="100">
        <f t="shared" si="1"/>
        <v>39996</v>
      </c>
      <c r="Y9" s="100">
        <f t="shared" si="1"/>
        <v>36407</v>
      </c>
      <c r="Z9" s="137">
        <f>+IF(X9&lt;&gt;0,+(Y9/X9)*100,0)</f>
        <v>91.02660266026604</v>
      </c>
      <c r="AA9" s="102">
        <f>SUM(AA10:AA14)</f>
        <v>40000</v>
      </c>
    </row>
    <row r="10" spans="1:27" ht="13.5">
      <c r="A10" s="138" t="s">
        <v>79</v>
      </c>
      <c r="B10" s="136"/>
      <c r="C10" s="155">
        <v>142406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>
        <v>26086</v>
      </c>
      <c r="U10" s="60">
        <v>50317</v>
      </c>
      <c r="V10" s="60">
        <v>76403</v>
      </c>
      <c r="W10" s="60">
        <v>76403</v>
      </c>
      <c r="X10" s="60"/>
      <c r="Y10" s="60">
        <v>76403</v>
      </c>
      <c r="Z10" s="140"/>
      <c r="AA10" s="62"/>
    </row>
    <row r="11" spans="1:27" ht="13.5">
      <c r="A11" s="138" t="s">
        <v>80</v>
      </c>
      <c r="B11" s="136"/>
      <c r="C11" s="155">
        <v>145146</v>
      </c>
      <c r="D11" s="155"/>
      <c r="E11" s="156">
        <v>40000</v>
      </c>
      <c r="F11" s="60">
        <v>40000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39996</v>
      </c>
      <c r="Y11" s="60">
        <v>-39996</v>
      </c>
      <c r="Z11" s="140">
        <v>-100</v>
      </c>
      <c r="AA11" s="62">
        <v>40000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7007773</v>
      </c>
      <c r="D15" s="153">
        <f>SUM(D16:D18)</f>
        <v>0</v>
      </c>
      <c r="E15" s="154">
        <f t="shared" si="2"/>
        <v>33000</v>
      </c>
      <c r="F15" s="100">
        <f t="shared" si="2"/>
        <v>7268000</v>
      </c>
      <c r="G15" s="100">
        <f t="shared" si="2"/>
        <v>0</v>
      </c>
      <c r="H15" s="100">
        <f t="shared" si="2"/>
        <v>470349</v>
      </c>
      <c r="I15" s="100">
        <f t="shared" si="2"/>
        <v>97530</v>
      </c>
      <c r="J15" s="100">
        <f t="shared" si="2"/>
        <v>567879</v>
      </c>
      <c r="K15" s="100">
        <f t="shared" si="2"/>
        <v>136530</v>
      </c>
      <c r="L15" s="100">
        <f t="shared" si="2"/>
        <v>0</v>
      </c>
      <c r="M15" s="100">
        <f t="shared" si="2"/>
        <v>0</v>
      </c>
      <c r="N15" s="100">
        <f t="shared" si="2"/>
        <v>136530</v>
      </c>
      <c r="O15" s="100">
        <f t="shared" si="2"/>
        <v>424173</v>
      </c>
      <c r="P15" s="100">
        <f t="shared" si="2"/>
        <v>636172</v>
      </c>
      <c r="Q15" s="100">
        <f t="shared" si="2"/>
        <v>1041759</v>
      </c>
      <c r="R15" s="100">
        <f t="shared" si="2"/>
        <v>2102104</v>
      </c>
      <c r="S15" s="100">
        <f t="shared" si="2"/>
        <v>0</v>
      </c>
      <c r="T15" s="100">
        <f t="shared" si="2"/>
        <v>1185165</v>
      </c>
      <c r="U15" s="100">
        <f t="shared" si="2"/>
        <v>727528</v>
      </c>
      <c r="V15" s="100">
        <f t="shared" si="2"/>
        <v>1912693</v>
      </c>
      <c r="W15" s="100">
        <f t="shared" si="2"/>
        <v>4719206</v>
      </c>
      <c r="X15" s="100">
        <f t="shared" si="2"/>
        <v>33000</v>
      </c>
      <c r="Y15" s="100">
        <f t="shared" si="2"/>
        <v>4686206</v>
      </c>
      <c r="Z15" s="137">
        <f>+IF(X15&lt;&gt;0,+(Y15/X15)*100,0)</f>
        <v>14200.624242424243</v>
      </c>
      <c r="AA15" s="102">
        <f>SUM(AA16:AA18)</f>
        <v>7268000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7007773</v>
      </c>
      <c r="D17" s="155"/>
      <c r="E17" s="156">
        <v>33000</v>
      </c>
      <c r="F17" s="60">
        <v>7268000</v>
      </c>
      <c r="G17" s="60"/>
      <c r="H17" s="60">
        <v>470349</v>
      </c>
      <c r="I17" s="60">
        <v>97530</v>
      </c>
      <c r="J17" s="60">
        <v>567879</v>
      </c>
      <c r="K17" s="60">
        <v>136530</v>
      </c>
      <c r="L17" s="60"/>
      <c r="M17" s="60"/>
      <c r="N17" s="60">
        <v>136530</v>
      </c>
      <c r="O17" s="60">
        <v>424173</v>
      </c>
      <c r="P17" s="60">
        <v>636172</v>
      </c>
      <c r="Q17" s="60">
        <v>1041759</v>
      </c>
      <c r="R17" s="60">
        <v>2102104</v>
      </c>
      <c r="S17" s="60"/>
      <c r="T17" s="60">
        <v>1185165</v>
      </c>
      <c r="U17" s="60">
        <v>727528</v>
      </c>
      <c r="V17" s="60">
        <v>1912693</v>
      </c>
      <c r="W17" s="60">
        <v>4719206</v>
      </c>
      <c r="X17" s="60">
        <v>33000</v>
      </c>
      <c r="Y17" s="60">
        <v>4686206</v>
      </c>
      <c r="Z17" s="140">
        <v>14200.62</v>
      </c>
      <c r="AA17" s="62">
        <v>7268000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3183866</v>
      </c>
      <c r="D19" s="153">
        <f>SUM(D20:D23)</f>
        <v>0</v>
      </c>
      <c r="E19" s="154">
        <f t="shared" si="3"/>
        <v>16311000</v>
      </c>
      <c r="F19" s="100">
        <f t="shared" si="3"/>
        <v>2674884</v>
      </c>
      <c r="G19" s="100">
        <f t="shared" si="3"/>
        <v>0</v>
      </c>
      <c r="H19" s="100">
        <f t="shared" si="3"/>
        <v>0</v>
      </c>
      <c r="I19" s="100">
        <f t="shared" si="3"/>
        <v>23397</v>
      </c>
      <c r="J19" s="100">
        <f t="shared" si="3"/>
        <v>23397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296155</v>
      </c>
      <c r="Q19" s="100">
        <f t="shared" si="3"/>
        <v>0</v>
      </c>
      <c r="R19" s="100">
        <f t="shared" si="3"/>
        <v>296155</v>
      </c>
      <c r="S19" s="100">
        <f t="shared" si="3"/>
        <v>0</v>
      </c>
      <c r="T19" s="100">
        <f t="shared" si="3"/>
        <v>40144</v>
      </c>
      <c r="U19" s="100">
        <f t="shared" si="3"/>
        <v>0</v>
      </c>
      <c r="V19" s="100">
        <f t="shared" si="3"/>
        <v>40144</v>
      </c>
      <c r="W19" s="100">
        <f t="shared" si="3"/>
        <v>359696</v>
      </c>
      <c r="X19" s="100">
        <f t="shared" si="3"/>
        <v>16311000</v>
      </c>
      <c r="Y19" s="100">
        <f t="shared" si="3"/>
        <v>-15951304</v>
      </c>
      <c r="Z19" s="137">
        <f>+IF(X19&lt;&gt;0,+(Y19/X19)*100,0)</f>
        <v>-97.79476426951138</v>
      </c>
      <c r="AA19" s="102">
        <f>SUM(AA20:AA23)</f>
        <v>2674884</v>
      </c>
    </row>
    <row r="20" spans="1:27" ht="13.5">
      <c r="A20" s="138" t="s">
        <v>89</v>
      </c>
      <c r="B20" s="136"/>
      <c r="C20" s="155"/>
      <c r="D20" s="155"/>
      <c r="E20" s="156">
        <v>1505000</v>
      </c>
      <c r="F20" s="60">
        <v>1505000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1505004</v>
      </c>
      <c r="Y20" s="60">
        <v>-1505004</v>
      </c>
      <c r="Z20" s="140">
        <v>-100</v>
      </c>
      <c r="AA20" s="62">
        <v>1505000</v>
      </c>
    </row>
    <row r="21" spans="1:27" ht="13.5">
      <c r="A21" s="138" t="s">
        <v>90</v>
      </c>
      <c r="B21" s="136"/>
      <c r="C21" s="155">
        <v>577292</v>
      </c>
      <c r="D21" s="155"/>
      <c r="E21" s="156">
        <v>7548000</v>
      </c>
      <c r="F21" s="60">
        <v>5000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7548000</v>
      </c>
      <c r="Y21" s="60">
        <v>-7548000</v>
      </c>
      <c r="Z21" s="140">
        <v>-100</v>
      </c>
      <c r="AA21" s="62">
        <v>5000</v>
      </c>
    </row>
    <row r="22" spans="1:27" ht="13.5">
      <c r="A22" s="138" t="s">
        <v>91</v>
      </c>
      <c r="B22" s="136"/>
      <c r="C22" s="157">
        <v>2606574</v>
      </c>
      <c r="D22" s="157"/>
      <c r="E22" s="158">
        <v>7258000</v>
      </c>
      <c r="F22" s="159">
        <v>1164884</v>
      </c>
      <c r="G22" s="159"/>
      <c r="H22" s="159"/>
      <c r="I22" s="159">
        <v>23397</v>
      </c>
      <c r="J22" s="159">
        <v>23397</v>
      </c>
      <c r="K22" s="159"/>
      <c r="L22" s="159"/>
      <c r="M22" s="159"/>
      <c r="N22" s="159"/>
      <c r="O22" s="159"/>
      <c r="P22" s="159">
        <v>296155</v>
      </c>
      <c r="Q22" s="159"/>
      <c r="R22" s="159">
        <v>296155</v>
      </c>
      <c r="S22" s="159"/>
      <c r="T22" s="159">
        <v>40144</v>
      </c>
      <c r="U22" s="159"/>
      <c r="V22" s="159">
        <v>40144</v>
      </c>
      <c r="W22" s="159">
        <v>359696</v>
      </c>
      <c r="X22" s="159">
        <v>7257996</v>
      </c>
      <c r="Y22" s="159">
        <v>-6898300</v>
      </c>
      <c r="Z22" s="141">
        <v>-95.04</v>
      </c>
      <c r="AA22" s="225">
        <v>1164884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10842460</v>
      </c>
      <c r="D25" s="217">
        <f>+D5+D9+D15+D19+D24</f>
        <v>0</v>
      </c>
      <c r="E25" s="230">
        <f t="shared" si="4"/>
        <v>16409000</v>
      </c>
      <c r="F25" s="219">
        <f t="shared" si="4"/>
        <v>10052884</v>
      </c>
      <c r="G25" s="219">
        <f t="shared" si="4"/>
        <v>0</v>
      </c>
      <c r="H25" s="219">
        <f t="shared" si="4"/>
        <v>470349</v>
      </c>
      <c r="I25" s="219">
        <f t="shared" si="4"/>
        <v>120927</v>
      </c>
      <c r="J25" s="219">
        <f t="shared" si="4"/>
        <v>591276</v>
      </c>
      <c r="K25" s="219">
        <f t="shared" si="4"/>
        <v>136530</v>
      </c>
      <c r="L25" s="219">
        <f t="shared" si="4"/>
        <v>0</v>
      </c>
      <c r="M25" s="219">
        <f t="shared" si="4"/>
        <v>544588</v>
      </c>
      <c r="N25" s="219">
        <f t="shared" si="4"/>
        <v>681118</v>
      </c>
      <c r="O25" s="219">
        <f t="shared" si="4"/>
        <v>424173</v>
      </c>
      <c r="P25" s="219">
        <f t="shared" si="4"/>
        <v>932327</v>
      </c>
      <c r="Q25" s="219">
        <f t="shared" si="4"/>
        <v>1041759</v>
      </c>
      <c r="R25" s="219">
        <f t="shared" si="4"/>
        <v>2398259</v>
      </c>
      <c r="S25" s="219">
        <f t="shared" si="4"/>
        <v>2900</v>
      </c>
      <c r="T25" s="219">
        <f t="shared" si="4"/>
        <v>1251395</v>
      </c>
      <c r="U25" s="219">
        <f t="shared" si="4"/>
        <v>899683</v>
      </c>
      <c r="V25" s="219">
        <f t="shared" si="4"/>
        <v>2153978</v>
      </c>
      <c r="W25" s="219">
        <f t="shared" si="4"/>
        <v>5824631</v>
      </c>
      <c r="X25" s="219">
        <f t="shared" si="4"/>
        <v>16409004</v>
      </c>
      <c r="Y25" s="219">
        <f t="shared" si="4"/>
        <v>-10584373</v>
      </c>
      <c r="Z25" s="231">
        <f>+IF(X25&lt;&gt;0,+(Y25/X25)*100,0)</f>
        <v>-64.50344579110347</v>
      </c>
      <c r="AA25" s="232">
        <f>+AA5+AA9+AA15+AA19+AA24</f>
        <v>10052884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10842460</v>
      </c>
      <c r="D28" s="155"/>
      <c r="E28" s="156">
        <v>16296000</v>
      </c>
      <c r="F28" s="60">
        <v>8753000</v>
      </c>
      <c r="G28" s="60"/>
      <c r="H28" s="60">
        <v>470349</v>
      </c>
      <c r="I28" s="60">
        <v>97530</v>
      </c>
      <c r="J28" s="60">
        <v>567879</v>
      </c>
      <c r="K28" s="60">
        <v>136530</v>
      </c>
      <c r="L28" s="60"/>
      <c r="M28" s="60">
        <v>458804</v>
      </c>
      <c r="N28" s="60">
        <v>595334</v>
      </c>
      <c r="O28" s="60">
        <v>424173</v>
      </c>
      <c r="P28" s="60">
        <v>636172</v>
      </c>
      <c r="Q28" s="60">
        <v>1041759</v>
      </c>
      <c r="R28" s="60">
        <v>2102104</v>
      </c>
      <c r="S28" s="60"/>
      <c r="T28" s="60">
        <v>1185165</v>
      </c>
      <c r="U28" s="60">
        <v>849366</v>
      </c>
      <c r="V28" s="60">
        <v>2034531</v>
      </c>
      <c r="W28" s="60">
        <v>5299848</v>
      </c>
      <c r="X28" s="60">
        <v>16296000</v>
      </c>
      <c r="Y28" s="60">
        <v>-10996152</v>
      </c>
      <c r="Z28" s="140">
        <v>-67.48</v>
      </c>
      <c r="AA28" s="155">
        <v>8753000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>
        <v>26086</v>
      </c>
      <c r="U29" s="60">
        <v>50317</v>
      </c>
      <c r="V29" s="60">
        <v>76403</v>
      </c>
      <c r="W29" s="60">
        <v>76403</v>
      </c>
      <c r="X29" s="60"/>
      <c r="Y29" s="60">
        <v>76403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>
        <v>23397</v>
      </c>
      <c r="J30" s="159">
        <v>23397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23397</v>
      </c>
      <c r="X30" s="159"/>
      <c r="Y30" s="159">
        <v>23397</v>
      </c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10842460</v>
      </c>
      <c r="D32" s="210">
        <f>SUM(D28:D31)</f>
        <v>0</v>
      </c>
      <c r="E32" s="211">
        <f t="shared" si="5"/>
        <v>16296000</v>
      </c>
      <c r="F32" s="77">
        <f t="shared" si="5"/>
        <v>8753000</v>
      </c>
      <c r="G32" s="77">
        <f t="shared" si="5"/>
        <v>0</v>
      </c>
      <c r="H32" s="77">
        <f t="shared" si="5"/>
        <v>470349</v>
      </c>
      <c r="I32" s="77">
        <f t="shared" si="5"/>
        <v>120927</v>
      </c>
      <c r="J32" s="77">
        <f t="shared" si="5"/>
        <v>591276</v>
      </c>
      <c r="K32" s="77">
        <f t="shared" si="5"/>
        <v>136530</v>
      </c>
      <c r="L32" s="77">
        <f t="shared" si="5"/>
        <v>0</v>
      </c>
      <c r="M32" s="77">
        <f t="shared" si="5"/>
        <v>458804</v>
      </c>
      <c r="N32" s="77">
        <f t="shared" si="5"/>
        <v>595334</v>
      </c>
      <c r="O32" s="77">
        <f t="shared" si="5"/>
        <v>424173</v>
      </c>
      <c r="P32" s="77">
        <f t="shared" si="5"/>
        <v>636172</v>
      </c>
      <c r="Q32" s="77">
        <f t="shared" si="5"/>
        <v>1041759</v>
      </c>
      <c r="R32" s="77">
        <f t="shared" si="5"/>
        <v>2102104</v>
      </c>
      <c r="S32" s="77">
        <f t="shared" si="5"/>
        <v>0</v>
      </c>
      <c r="T32" s="77">
        <f t="shared" si="5"/>
        <v>1211251</v>
      </c>
      <c r="U32" s="77">
        <f t="shared" si="5"/>
        <v>899683</v>
      </c>
      <c r="V32" s="77">
        <f t="shared" si="5"/>
        <v>2110934</v>
      </c>
      <c r="W32" s="77">
        <f t="shared" si="5"/>
        <v>5399648</v>
      </c>
      <c r="X32" s="77">
        <f t="shared" si="5"/>
        <v>16296000</v>
      </c>
      <c r="Y32" s="77">
        <f t="shared" si="5"/>
        <v>-10896352</v>
      </c>
      <c r="Z32" s="212">
        <f>+IF(X32&lt;&gt;0,+(Y32/X32)*100,0)</f>
        <v>-66.86519391261659</v>
      </c>
      <c r="AA32" s="79">
        <f>SUM(AA28:AA31)</f>
        <v>8753000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>
        <v>2900</v>
      </c>
      <c r="T33" s="60"/>
      <c r="U33" s="60"/>
      <c r="V33" s="60">
        <v>2900</v>
      </c>
      <c r="W33" s="60">
        <v>2900</v>
      </c>
      <c r="X33" s="60"/>
      <c r="Y33" s="60">
        <v>2900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113000</v>
      </c>
      <c r="F35" s="60">
        <v>1299884</v>
      </c>
      <c r="G35" s="60"/>
      <c r="H35" s="60"/>
      <c r="I35" s="60"/>
      <c r="J35" s="60"/>
      <c r="K35" s="60"/>
      <c r="L35" s="60"/>
      <c r="M35" s="60">
        <v>85784</v>
      </c>
      <c r="N35" s="60">
        <v>85784</v>
      </c>
      <c r="O35" s="60"/>
      <c r="P35" s="60">
        <v>296155</v>
      </c>
      <c r="Q35" s="60"/>
      <c r="R35" s="60">
        <v>296155</v>
      </c>
      <c r="S35" s="60"/>
      <c r="T35" s="60">
        <v>40144</v>
      </c>
      <c r="U35" s="60"/>
      <c r="V35" s="60">
        <v>40144</v>
      </c>
      <c r="W35" s="60">
        <v>422083</v>
      </c>
      <c r="X35" s="60">
        <v>113004</v>
      </c>
      <c r="Y35" s="60">
        <v>309079</v>
      </c>
      <c r="Z35" s="140">
        <v>273.51</v>
      </c>
      <c r="AA35" s="62">
        <v>1299884</v>
      </c>
    </row>
    <row r="36" spans="1:27" ht="13.5">
      <c r="A36" s="238" t="s">
        <v>139</v>
      </c>
      <c r="B36" s="149"/>
      <c r="C36" s="222">
        <f aca="true" t="shared" si="6" ref="C36:Y36">SUM(C32:C35)</f>
        <v>10842460</v>
      </c>
      <c r="D36" s="222">
        <f>SUM(D32:D35)</f>
        <v>0</v>
      </c>
      <c r="E36" s="218">
        <f t="shared" si="6"/>
        <v>16409000</v>
      </c>
      <c r="F36" s="220">
        <f t="shared" si="6"/>
        <v>10052884</v>
      </c>
      <c r="G36" s="220">
        <f t="shared" si="6"/>
        <v>0</v>
      </c>
      <c r="H36" s="220">
        <f t="shared" si="6"/>
        <v>470349</v>
      </c>
      <c r="I36" s="220">
        <f t="shared" si="6"/>
        <v>120927</v>
      </c>
      <c r="J36" s="220">
        <f t="shared" si="6"/>
        <v>591276</v>
      </c>
      <c r="K36" s="220">
        <f t="shared" si="6"/>
        <v>136530</v>
      </c>
      <c r="L36" s="220">
        <f t="shared" si="6"/>
        <v>0</v>
      </c>
      <c r="M36" s="220">
        <f t="shared" si="6"/>
        <v>544588</v>
      </c>
      <c r="N36" s="220">
        <f t="shared" si="6"/>
        <v>681118</v>
      </c>
      <c r="O36" s="220">
        <f t="shared" si="6"/>
        <v>424173</v>
      </c>
      <c r="P36" s="220">
        <f t="shared" si="6"/>
        <v>932327</v>
      </c>
      <c r="Q36" s="220">
        <f t="shared" si="6"/>
        <v>1041759</v>
      </c>
      <c r="R36" s="220">
        <f t="shared" si="6"/>
        <v>2398259</v>
      </c>
      <c r="S36" s="220">
        <f t="shared" si="6"/>
        <v>2900</v>
      </c>
      <c r="T36" s="220">
        <f t="shared" si="6"/>
        <v>1251395</v>
      </c>
      <c r="U36" s="220">
        <f t="shared" si="6"/>
        <v>899683</v>
      </c>
      <c r="V36" s="220">
        <f t="shared" si="6"/>
        <v>2153978</v>
      </c>
      <c r="W36" s="220">
        <f t="shared" si="6"/>
        <v>5824631</v>
      </c>
      <c r="X36" s="220">
        <f t="shared" si="6"/>
        <v>16409004</v>
      </c>
      <c r="Y36" s="220">
        <f t="shared" si="6"/>
        <v>-10584373</v>
      </c>
      <c r="Z36" s="221">
        <f>+IF(X36&lt;&gt;0,+(Y36/X36)*100,0)</f>
        <v>-64.50344579110347</v>
      </c>
      <c r="AA36" s="239">
        <f>SUM(AA32:AA35)</f>
        <v>10052884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502304</v>
      </c>
      <c r="D6" s="155"/>
      <c r="E6" s="59">
        <v>3460760</v>
      </c>
      <c r="F6" s="60">
        <v>1443184</v>
      </c>
      <c r="G6" s="60">
        <v>316273</v>
      </c>
      <c r="H6" s="60">
        <v>-139464</v>
      </c>
      <c r="I6" s="60"/>
      <c r="J6" s="60"/>
      <c r="K6" s="60"/>
      <c r="L6" s="60">
        <v>2021651</v>
      </c>
      <c r="M6" s="60">
        <v>120503</v>
      </c>
      <c r="N6" s="60">
        <v>120503</v>
      </c>
      <c r="O6" s="60">
        <v>571079</v>
      </c>
      <c r="P6" s="60">
        <v>-399567</v>
      </c>
      <c r="Q6" s="60">
        <v>203153</v>
      </c>
      <c r="R6" s="60">
        <v>203153</v>
      </c>
      <c r="S6" s="60">
        <v>-37537</v>
      </c>
      <c r="T6" s="60">
        <v>59917</v>
      </c>
      <c r="U6" s="60">
        <v>-64804</v>
      </c>
      <c r="V6" s="60">
        <v>-64804</v>
      </c>
      <c r="W6" s="60">
        <v>-64804</v>
      </c>
      <c r="X6" s="60">
        <v>1443184</v>
      </c>
      <c r="Y6" s="60">
        <v>-1507988</v>
      </c>
      <c r="Z6" s="140">
        <v>-104.49</v>
      </c>
      <c r="AA6" s="62">
        <v>1443184</v>
      </c>
    </row>
    <row r="7" spans="1:27" ht="13.5">
      <c r="A7" s="249" t="s">
        <v>144</v>
      </c>
      <c r="B7" s="182"/>
      <c r="C7" s="155">
        <v>3139377</v>
      </c>
      <c r="D7" s="155"/>
      <c r="E7" s="59"/>
      <c r="F7" s="60"/>
      <c r="G7" s="60">
        <v>-8161426</v>
      </c>
      <c r="H7" s="60">
        <v>2143329</v>
      </c>
      <c r="I7" s="60"/>
      <c r="J7" s="60"/>
      <c r="K7" s="60"/>
      <c r="L7" s="60">
        <v>-3915549</v>
      </c>
      <c r="M7" s="60">
        <v>812737</v>
      </c>
      <c r="N7" s="60">
        <v>812737</v>
      </c>
      <c r="O7" s="60">
        <v>-1411565</v>
      </c>
      <c r="P7" s="60">
        <v>2962910</v>
      </c>
      <c r="Q7" s="60">
        <v>-390786</v>
      </c>
      <c r="R7" s="60">
        <v>-390786</v>
      </c>
      <c r="S7" s="60">
        <v>1622101</v>
      </c>
      <c r="T7" s="60">
        <v>4337556</v>
      </c>
      <c r="U7" s="60">
        <v>2089195</v>
      </c>
      <c r="V7" s="60">
        <v>2089195</v>
      </c>
      <c r="W7" s="60">
        <v>2089195</v>
      </c>
      <c r="X7" s="60"/>
      <c r="Y7" s="60">
        <v>2089195</v>
      </c>
      <c r="Z7" s="140"/>
      <c r="AA7" s="62"/>
    </row>
    <row r="8" spans="1:27" ht="13.5">
      <c r="A8" s="249" t="s">
        <v>145</v>
      </c>
      <c r="B8" s="182"/>
      <c r="C8" s="155">
        <v>4032999</v>
      </c>
      <c r="D8" s="155"/>
      <c r="E8" s="59">
        <v>15762644</v>
      </c>
      <c r="F8" s="60">
        <v>12447091</v>
      </c>
      <c r="G8" s="60">
        <v>-10460571</v>
      </c>
      <c r="H8" s="60">
        <v>-70959</v>
      </c>
      <c r="I8" s="60"/>
      <c r="J8" s="60"/>
      <c r="K8" s="60"/>
      <c r="L8" s="60">
        <v>584888</v>
      </c>
      <c r="M8" s="60">
        <v>-227264</v>
      </c>
      <c r="N8" s="60">
        <v>-227264</v>
      </c>
      <c r="O8" s="60">
        <v>-510668</v>
      </c>
      <c r="P8" s="60">
        <v>-530334</v>
      </c>
      <c r="Q8" s="60">
        <v>142498</v>
      </c>
      <c r="R8" s="60">
        <v>142498</v>
      </c>
      <c r="S8" s="60">
        <v>1653813</v>
      </c>
      <c r="T8" s="60">
        <v>-1644195</v>
      </c>
      <c r="U8" s="60">
        <v>-321180</v>
      </c>
      <c r="V8" s="60">
        <v>-321180</v>
      </c>
      <c r="W8" s="60">
        <v>-321180</v>
      </c>
      <c r="X8" s="60">
        <v>12447091</v>
      </c>
      <c r="Y8" s="60">
        <v>-12768271</v>
      </c>
      <c r="Z8" s="140">
        <v>-102.58</v>
      </c>
      <c r="AA8" s="62">
        <v>12447091</v>
      </c>
    </row>
    <row r="9" spans="1:27" ht="13.5">
      <c r="A9" s="249" t="s">
        <v>146</v>
      </c>
      <c r="B9" s="182"/>
      <c r="C9" s="155">
        <v>36508</v>
      </c>
      <c r="D9" s="155"/>
      <c r="E9" s="59"/>
      <c r="F9" s="60"/>
      <c r="G9" s="60">
        <v>11890</v>
      </c>
      <c r="H9" s="60">
        <v>17507</v>
      </c>
      <c r="I9" s="60"/>
      <c r="J9" s="60"/>
      <c r="K9" s="60"/>
      <c r="L9" s="60">
        <v>5799</v>
      </c>
      <c r="M9" s="60">
        <v>11604</v>
      </c>
      <c r="N9" s="60">
        <v>11604</v>
      </c>
      <c r="O9" s="60">
        <v>-1120</v>
      </c>
      <c r="P9" s="60">
        <v>6253</v>
      </c>
      <c r="Q9" s="60">
        <v>11653</v>
      </c>
      <c r="R9" s="60">
        <v>11653</v>
      </c>
      <c r="S9" s="60">
        <v>6845</v>
      </c>
      <c r="T9" s="60">
        <v>95407</v>
      </c>
      <c r="U9" s="60">
        <v>63617</v>
      </c>
      <c r="V9" s="60">
        <v>63617</v>
      </c>
      <c r="W9" s="60">
        <v>63617</v>
      </c>
      <c r="X9" s="60"/>
      <c r="Y9" s="60">
        <v>63617</v>
      </c>
      <c r="Z9" s="140"/>
      <c r="AA9" s="62"/>
    </row>
    <row r="10" spans="1:27" ht="13.5">
      <c r="A10" s="249" t="s">
        <v>147</v>
      </c>
      <c r="B10" s="182"/>
      <c r="C10" s="155">
        <v>20914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129227</v>
      </c>
      <c r="D11" s="155"/>
      <c r="E11" s="59">
        <v>163838</v>
      </c>
      <c r="F11" s="60">
        <v>163838</v>
      </c>
      <c r="G11" s="60"/>
      <c r="H11" s="60"/>
      <c r="I11" s="60"/>
      <c r="J11" s="60"/>
      <c r="K11" s="60"/>
      <c r="L11" s="60">
        <v>6150</v>
      </c>
      <c r="M11" s="60"/>
      <c r="N11" s="60"/>
      <c r="O11" s="60"/>
      <c r="P11" s="60"/>
      <c r="Q11" s="60">
        <v>6510</v>
      </c>
      <c r="R11" s="60">
        <v>6510</v>
      </c>
      <c r="S11" s="60"/>
      <c r="T11" s="60">
        <v>798</v>
      </c>
      <c r="U11" s="60">
        <v>4380</v>
      </c>
      <c r="V11" s="60">
        <v>4380</v>
      </c>
      <c r="W11" s="60">
        <v>4380</v>
      </c>
      <c r="X11" s="60">
        <v>163838</v>
      </c>
      <c r="Y11" s="60">
        <v>-159458</v>
      </c>
      <c r="Z11" s="140">
        <v>-97.33</v>
      </c>
      <c r="AA11" s="62">
        <v>163838</v>
      </c>
    </row>
    <row r="12" spans="1:27" ht="13.5">
      <c r="A12" s="250" t="s">
        <v>56</v>
      </c>
      <c r="B12" s="251"/>
      <c r="C12" s="168">
        <f aca="true" t="shared" si="0" ref="C12:Y12">SUM(C6:C11)</f>
        <v>7861329</v>
      </c>
      <c r="D12" s="168">
        <f>SUM(D6:D11)</f>
        <v>0</v>
      </c>
      <c r="E12" s="72">
        <f t="shared" si="0"/>
        <v>19387242</v>
      </c>
      <c r="F12" s="73">
        <f t="shared" si="0"/>
        <v>14054113</v>
      </c>
      <c r="G12" s="73">
        <f t="shared" si="0"/>
        <v>-18293834</v>
      </c>
      <c r="H12" s="73">
        <f t="shared" si="0"/>
        <v>1950413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-1297061</v>
      </c>
      <c r="M12" s="73">
        <f t="shared" si="0"/>
        <v>717580</v>
      </c>
      <c r="N12" s="73">
        <f t="shared" si="0"/>
        <v>717580</v>
      </c>
      <c r="O12" s="73">
        <f t="shared" si="0"/>
        <v>-1352274</v>
      </c>
      <c r="P12" s="73">
        <f t="shared" si="0"/>
        <v>2039262</v>
      </c>
      <c r="Q12" s="73">
        <f t="shared" si="0"/>
        <v>-26972</v>
      </c>
      <c r="R12" s="73">
        <f t="shared" si="0"/>
        <v>-26972</v>
      </c>
      <c r="S12" s="73">
        <f t="shared" si="0"/>
        <v>3245222</v>
      </c>
      <c r="T12" s="73">
        <f t="shared" si="0"/>
        <v>2849483</v>
      </c>
      <c r="U12" s="73">
        <f t="shared" si="0"/>
        <v>1771208</v>
      </c>
      <c r="V12" s="73">
        <f t="shared" si="0"/>
        <v>1771208</v>
      </c>
      <c r="W12" s="73">
        <f t="shared" si="0"/>
        <v>1771208</v>
      </c>
      <c r="X12" s="73">
        <f t="shared" si="0"/>
        <v>14054113</v>
      </c>
      <c r="Y12" s="73">
        <f t="shared" si="0"/>
        <v>-12282905</v>
      </c>
      <c r="Z12" s="170">
        <f>+IF(X12&lt;&gt;0,+(Y12/X12)*100,0)</f>
        <v>-87.39722670509337</v>
      </c>
      <c r="AA12" s="74">
        <f>SUM(AA6:AA11)</f>
        <v>14054113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182151</v>
      </c>
      <c r="D15" s="155"/>
      <c r="E15" s="59">
        <v>183706</v>
      </c>
      <c r="F15" s="60">
        <v>183706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>
        <v>-2632</v>
      </c>
      <c r="V15" s="60">
        <v>-2632</v>
      </c>
      <c r="W15" s="60">
        <v>-2632</v>
      </c>
      <c r="X15" s="60">
        <v>183706</v>
      </c>
      <c r="Y15" s="60">
        <v>-186338</v>
      </c>
      <c r="Z15" s="140">
        <v>-101.43</v>
      </c>
      <c r="AA15" s="62">
        <v>183706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46474255</v>
      </c>
      <c r="D17" s="155"/>
      <c r="E17" s="59">
        <v>47474808</v>
      </c>
      <c r="F17" s="60">
        <v>46474255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46474255</v>
      </c>
      <c r="Y17" s="60">
        <v>-46474255</v>
      </c>
      <c r="Z17" s="140">
        <v>-100</v>
      </c>
      <c r="AA17" s="62">
        <v>46474255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128608049</v>
      </c>
      <c r="D19" s="155"/>
      <c r="E19" s="59">
        <v>128144881</v>
      </c>
      <c r="F19" s="60">
        <v>134770200</v>
      </c>
      <c r="G19" s="60">
        <v>-386</v>
      </c>
      <c r="H19" s="60">
        <v>-14363</v>
      </c>
      <c r="I19" s="60"/>
      <c r="J19" s="60"/>
      <c r="K19" s="60"/>
      <c r="L19" s="60">
        <v>-314</v>
      </c>
      <c r="M19" s="60">
        <v>-30410</v>
      </c>
      <c r="N19" s="60">
        <v>-30410</v>
      </c>
      <c r="O19" s="60"/>
      <c r="P19" s="60">
        <v>-277648</v>
      </c>
      <c r="Q19" s="60">
        <v>-448363</v>
      </c>
      <c r="R19" s="60">
        <v>-448363</v>
      </c>
      <c r="S19" s="60">
        <v>-165760</v>
      </c>
      <c r="T19" s="60">
        <v>-155722</v>
      </c>
      <c r="U19" s="60">
        <v>-1115799</v>
      </c>
      <c r="V19" s="60">
        <v>-1115799</v>
      </c>
      <c r="W19" s="60">
        <v>-1115799</v>
      </c>
      <c r="X19" s="60">
        <v>134770200</v>
      </c>
      <c r="Y19" s="60">
        <v>-135885999</v>
      </c>
      <c r="Z19" s="140">
        <v>-100.83</v>
      </c>
      <c r="AA19" s="62">
        <v>134770200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306393</v>
      </c>
      <c r="D22" s="155"/>
      <c r="E22" s="59">
        <v>268690</v>
      </c>
      <c r="F22" s="60">
        <v>284787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284787</v>
      </c>
      <c r="Y22" s="60">
        <v>-284787</v>
      </c>
      <c r="Z22" s="140">
        <v>-100</v>
      </c>
      <c r="AA22" s="62">
        <v>284787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175570848</v>
      </c>
      <c r="D24" s="168">
        <f>SUM(D15:D23)</f>
        <v>0</v>
      </c>
      <c r="E24" s="76">
        <f t="shared" si="1"/>
        <v>176072085</v>
      </c>
      <c r="F24" s="77">
        <f t="shared" si="1"/>
        <v>181712948</v>
      </c>
      <c r="G24" s="77">
        <f t="shared" si="1"/>
        <v>-386</v>
      </c>
      <c r="H24" s="77">
        <f t="shared" si="1"/>
        <v>-14363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-314</v>
      </c>
      <c r="M24" s="77">
        <f t="shared" si="1"/>
        <v>-30410</v>
      </c>
      <c r="N24" s="77">
        <f t="shared" si="1"/>
        <v>-30410</v>
      </c>
      <c r="O24" s="77">
        <f t="shared" si="1"/>
        <v>0</v>
      </c>
      <c r="P24" s="77">
        <f t="shared" si="1"/>
        <v>-277648</v>
      </c>
      <c r="Q24" s="77">
        <f t="shared" si="1"/>
        <v>-448363</v>
      </c>
      <c r="R24" s="77">
        <f t="shared" si="1"/>
        <v>-448363</v>
      </c>
      <c r="S24" s="77">
        <f t="shared" si="1"/>
        <v>-165760</v>
      </c>
      <c r="T24" s="77">
        <f t="shared" si="1"/>
        <v>-155722</v>
      </c>
      <c r="U24" s="77">
        <f t="shared" si="1"/>
        <v>-1118431</v>
      </c>
      <c r="V24" s="77">
        <f t="shared" si="1"/>
        <v>-1118431</v>
      </c>
      <c r="W24" s="77">
        <f t="shared" si="1"/>
        <v>-1118431</v>
      </c>
      <c r="X24" s="77">
        <f t="shared" si="1"/>
        <v>181712948</v>
      </c>
      <c r="Y24" s="77">
        <f t="shared" si="1"/>
        <v>-182831379</v>
      </c>
      <c r="Z24" s="212">
        <f>+IF(X24&lt;&gt;0,+(Y24/X24)*100,0)</f>
        <v>-100.61549328889872</v>
      </c>
      <c r="AA24" s="79">
        <f>SUM(AA15:AA23)</f>
        <v>181712948</v>
      </c>
    </row>
    <row r="25" spans="1:27" ht="13.5">
      <c r="A25" s="250" t="s">
        <v>159</v>
      </c>
      <c r="B25" s="251"/>
      <c r="C25" s="168">
        <f aca="true" t="shared" si="2" ref="C25:Y25">+C12+C24</f>
        <v>183432177</v>
      </c>
      <c r="D25" s="168">
        <f>+D12+D24</f>
        <v>0</v>
      </c>
      <c r="E25" s="72">
        <f t="shared" si="2"/>
        <v>195459327</v>
      </c>
      <c r="F25" s="73">
        <f t="shared" si="2"/>
        <v>195767061</v>
      </c>
      <c r="G25" s="73">
        <f t="shared" si="2"/>
        <v>-18294220</v>
      </c>
      <c r="H25" s="73">
        <f t="shared" si="2"/>
        <v>1936050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-1297375</v>
      </c>
      <c r="M25" s="73">
        <f t="shared" si="2"/>
        <v>687170</v>
      </c>
      <c r="N25" s="73">
        <f t="shared" si="2"/>
        <v>687170</v>
      </c>
      <c r="O25" s="73">
        <f t="shared" si="2"/>
        <v>-1352274</v>
      </c>
      <c r="P25" s="73">
        <f t="shared" si="2"/>
        <v>1761614</v>
      </c>
      <c r="Q25" s="73">
        <f t="shared" si="2"/>
        <v>-475335</v>
      </c>
      <c r="R25" s="73">
        <f t="shared" si="2"/>
        <v>-475335</v>
      </c>
      <c r="S25" s="73">
        <f t="shared" si="2"/>
        <v>3079462</v>
      </c>
      <c r="T25" s="73">
        <f t="shared" si="2"/>
        <v>2693761</v>
      </c>
      <c r="U25" s="73">
        <f t="shared" si="2"/>
        <v>652777</v>
      </c>
      <c r="V25" s="73">
        <f t="shared" si="2"/>
        <v>652777</v>
      </c>
      <c r="W25" s="73">
        <f t="shared" si="2"/>
        <v>652777</v>
      </c>
      <c r="X25" s="73">
        <f t="shared" si="2"/>
        <v>195767061</v>
      </c>
      <c r="Y25" s="73">
        <f t="shared" si="2"/>
        <v>-195114284</v>
      </c>
      <c r="Z25" s="170">
        <f>+IF(X25&lt;&gt;0,+(Y25/X25)*100,0)</f>
        <v>-99.66655422180547</v>
      </c>
      <c r="AA25" s="74">
        <f>+AA12+AA24</f>
        <v>195767061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704331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862497</v>
      </c>
      <c r="D31" s="155"/>
      <c r="E31" s="59">
        <v>904022</v>
      </c>
      <c r="F31" s="60">
        <v>904022</v>
      </c>
      <c r="G31" s="60">
        <v>-7413</v>
      </c>
      <c r="H31" s="60">
        <v>371</v>
      </c>
      <c r="I31" s="60"/>
      <c r="J31" s="60"/>
      <c r="K31" s="60"/>
      <c r="L31" s="60">
        <v>2654</v>
      </c>
      <c r="M31" s="60">
        <v>-1527</v>
      </c>
      <c r="N31" s="60">
        <v>-1527</v>
      </c>
      <c r="O31" s="60">
        <v>-1301</v>
      </c>
      <c r="P31" s="60">
        <v>-4096</v>
      </c>
      <c r="Q31" s="60">
        <v>848</v>
      </c>
      <c r="R31" s="60">
        <v>848</v>
      </c>
      <c r="S31" s="60">
        <v>-2019</v>
      </c>
      <c r="T31" s="60">
        <v>-4501</v>
      </c>
      <c r="U31" s="60">
        <v>-3052</v>
      </c>
      <c r="V31" s="60">
        <v>-3052</v>
      </c>
      <c r="W31" s="60">
        <v>-3052</v>
      </c>
      <c r="X31" s="60">
        <v>904022</v>
      </c>
      <c r="Y31" s="60">
        <v>-907074</v>
      </c>
      <c r="Z31" s="140">
        <v>-100.34</v>
      </c>
      <c r="AA31" s="62">
        <v>904022</v>
      </c>
    </row>
    <row r="32" spans="1:27" ht="13.5">
      <c r="A32" s="249" t="s">
        <v>164</v>
      </c>
      <c r="B32" s="182"/>
      <c r="C32" s="155">
        <v>4876410</v>
      </c>
      <c r="D32" s="155"/>
      <c r="E32" s="59">
        <v>11060777</v>
      </c>
      <c r="F32" s="60">
        <v>21276384</v>
      </c>
      <c r="G32" s="60">
        <v>-3748841</v>
      </c>
      <c r="H32" s="60">
        <v>886088</v>
      </c>
      <c r="I32" s="60"/>
      <c r="J32" s="60"/>
      <c r="K32" s="60"/>
      <c r="L32" s="60">
        <v>-3515474</v>
      </c>
      <c r="M32" s="60">
        <v>-411818</v>
      </c>
      <c r="N32" s="60">
        <v>-411818</v>
      </c>
      <c r="O32" s="60">
        <v>-669477</v>
      </c>
      <c r="P32" s="60">
        <v>1183761</v>
      </c>
      <c r="Q32" s="60">
        <v>1806854</v>
      </c>
      <c r="R32" s="60">
        <v>1806854</v>
      </c>
      <c r="S32" s="60">
        <v>587202</v>
      </c>
      <c r="T32" s="60">
        <v>2711200</v>
      </c>
      <c r="U32" s="60">
        <v>-1595171</v>
      </c>
      <c r="V32" s="60">
        <v>-1595171</v>
      </c>
      <c r="W32" s="60">
        <v>-1595171</v>
      </c>
      <c r="X32" s="60">
        <v>21276384</v>
      </c>
      <c r="Y32" s="60">
        <v>-22871555</v>
      </c>
      <c r="Z32" s="140">
        <v>-107.5</v>
      </c>
      <c r="AA32" s="62">
        <v>21276384</v>
      </c>
    </row>
    <row r="33" spans="1:27" ht="13.5">
      <c r="A33" s="249" t="s">
        <v>165</v>
      </c>
      <c r="B33" s="182"/>
      <c r="C33" s="155">
        <v>2054180</v>
      </c>
      <c r="D33" s="155"/>
      <c r="E33" s="59">
        <v>1121508</v>
      </c>
      <c r="F33" s="60">
        <v>1876304</v>
      </c>
      <c r="G33" s="60"/>
      <c r="H33" s="60">
        <v>73075</v>
      </c>
      <c r="I33" s="60"/>
      <c r="J33" s="60"/>
      <c r="K33" s="60"/>
      <c r="L33" s="60">
        <v>963343</v>
      </c>
      <c r="M33" s="60">
        <v>18384</v>
      </c>
      <c r="N33" s="60">
        <v>18384</v>
      </c>
      <c r="O33" s="60">
        <v>21557</v>
      </c>
      <c r="P33" s="60"/>
      <c r="Q33" s="60">
        <v>40866</v>
      </c>
      <c r="R33" s="60">
        <v>40866</v>
      </c>
      <c r="S33" s="60"/>
      <c r="T33" s="60"/>
      <c r="U33" s="60">
        <v>-1290281</v>
      </c>
      <c r="V33" s="60">
        <v>-1290281</v>
      </c>
      <c r="W33" s="60">
        <v>-1290281</v>
      </c>
      <c r="X33" s="60">
        <v>1876304</v>
      </c>
      <c r="Y33" s="60">
        <v>-3166585</v>
      </c>
      <c r="Z33" s="140">
        <v>-168.77</v>
      </c>
      <c r="AA33" s="62">
        <v>1876304</v>
      </c>
    </row>
    <row r="34" spans="1:27" ht="13.5">
      <c r="A34" s="250" t="s">
        <v>58</v>
      </c>
      <c r="B34" s="251"/>
      <c r="C34" s="168">
        <f aca="true" t="shared" si="3" ref="C34:Y34">SUM(C29:C33)</f>
        <v>8497418</v>
      </c>
      <c r="D34" s="168">
        <f>SUM(D29:D33)</f>
        <v>0</v>
      </c>
      <c r="E34" s="72">
        <f t="shared" si="3"/>
        <v>13086307</v>
      </c>
      <c r="F34" s="73">
        <f t="shared" si="3"/>
        <v>24056710</v>
      </c>
      <c r="G34" s="73">
        <f t="shared" si="3"/>
        <v>-3756254</v>
      </c>
      <c r="H34" s="73">
        <f t="shared" si="3"/>
        <v>959534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-2549477</v>
      </c>
      <c r="M34" s="73">
        <f t="shared" si="3"/>
        <v>-394961</v>
      </c>
      <c r="N34" s="73">
        <f t="shared" si="3"/>
        <v>-394961</v>
      </c>
      <c r="O34" s="73">
        <f t="shared" si="3"/>
        <v>-649221</v>
      </c>
      <c r="P34" s="73">
        <f t="shared" si="3"/>
        <v>1179665</v>
      </c>
      <c r="Q34" s="73">
        <f t="shared" si="3"/>
        <v>1848568</v>
      </c>
      <c r="R34" s="73">
        <f t="shared" si="3"/>
        <v>1848568</v>
      </c>
      <c r="S34" s="73">
        <f t="shared" si="3"/>
        <v>585183</v>
      </c>
      <c r="T34" s="73">
        <f t="shared" si="3"/>
        <v>2706699</v>
      </c>
      <c r="U34" s="73">
        <f t="shared" si="3"/>
        <v>-2888504</v>
      </c>
      <c r="V34" s="73">
        <f t="shared" si="3"/>
        <v>-2888504</v>
      </c>
      <c r="W34" s="73">
        <f t="shared" si="3"/>
        <v>-2888504</v>
      </c>
      <c r="X34" s="73">
        <f t="shared" si="3"/>
        <v>24056710</v>
      </c>
      <c r="Y34" s="73">
        <f t="shared" si="3"/>
        <v>-26945214</v>
      </c>
      <c r="Z34" s="170">
        <f>+IF(X34&lt;&gt;0,+(Y34/X34)*100,0)</f>
        <v>-112.00706164724936</v>
      </c>
      <c r="AA34" s="74">
        <f>SUM(AA29:AA33)</f>
        <v>24056710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296231</v>
      </c>
      <c r="D37" s="155"/>
      <c r="E37" s="59">
        <v>292082</v>
      </c>
      <c r="F37" s="60">
        <v>292082</v>
      </c>
      <c r="G37" s="60">
        <v>26714</v>
      </c>
      <c r="H37" s="60">
        <v>26767</v>
      </c>
      <c r="I37" s="60"/>
      <c r="J37" s="60"/>
      <c r="K37" s="60"/>
      <c r="L37" s="60">
        <v>84592</v>
      </c>
      <c r="M37" s="60">
        <v>88833</v>
      </c>
      <c r="N37" s="60">
        <v>88833</v>
      </c>
      <c r="O37" s="60">
        <v>26809</v>
      </c>
      <c r="P37" s="60">
        <v>26809</v>
      </c>
      <c r="Q37" s="60">
        <v>26886</v>
      </c>
      <c r="R37" s="60">
        <v>26886</v>
      </c>
      <c r="S37" s="60">
        <v>26919</v>
      </c>
      <c r="T37" s="60">
        <v>26919</v>
      </c>
      <c r="U37" s="60">
        <v>85455</v>
      </c>
      <c r="V37" s="60">
        <v>85455</v>
      </c>
      <c r="W37" s="60">
        <v>85455</v>
      </c>
      <c r="X37" s="60">
        <v>292082</v>
      </c>
      <c r="Y37" s="60">
        <v>-206627</v>
      </c>
      <c r="Z37" s="140">
        <v>-70.74</v>
      </c>
      <c r="AA37" s="62">
        <v>292082</v>
      </c>
    </row>
    <row r="38" spans="1:27" ht="13.5">
      <c r="A38" s="249" t="s">
        <v>165</v>
      </c>
      <c r="B38" s="182"/>
      <c r="C38" s="155">
        <v>14040214</v>
      </c>
      <c r="D38" s="155"/>
      <c r="E38" s="59">
        <v>10948492</v>
      </c>
      <c r="F38" s="60">
        <v>15008211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15008211</v>
      </c>
      <c r="Y38" s="60">
        <v>-15008211</v>
      </c>
      <c r="Z38" s="140">
        <v>-100</v>
      </c>
      <c r="AA38" s="62">
        <v>15008211</v>
      </c>
    </row>
    <row r="39" spans="1:27" ht="13.5">
      <c r="A39" s="250" t="s">
        <v>59</v>
      </c>
      <c r="B39" s="253"/>
      <c r="C39" s="168">
        <f aca="true" t="shared" si="4" ref="C39:Y39">SUM(C37:C38)</f>
        <v>14336445</v>
      </c>
      <c r="D39" s="168">
        <f>SUM(D37:D38)</f>
        <v>0</v>
      </c>
      <c r="E39" s="76">
        <f t="shared" si="4"/>
        <v>11240574</v>
      </c>
      <c r="F39" s="77">
        <f t="shared" si="4"/>
        <v>15300293</v>
      </c>
      <c r="G39" s="77">
        <f t="shared" si="4"/>
        <v>26714</v>
      </c>
      <c r="H39" s="77">
        <f t="shared" si="4"/>
        <v>26767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84592</v>
      </c>
      <c r="M39" s="77">
        <f t="shared" si="4"/>
        <v>88833</v>
      </c>
      <c r="N39" s="77">
        <f t="shared" si="4"/>
        <v>88833</v>
      </c>
      <c r="O39" s="77">
        <f t="shared" si="4"/>
        <v>26809</v>
      </c>
      <c r="P39" s="77">
        <f t="shared" si="4"/>
        <v>26809</v>
      </c>
      <c r="Q39" s="77">
        <f t="shared" si="4"/>
        <v>26886</v>
      </c>
      <c r="R39" s="77">
        <f t="shared" si="4"/>
        <v>26886</v>
      </c>
      <c r="S39" s="77">
        <f t="shared" si="4"/>
        <v>26919</v>
      </c>
      <c r="T39" s="77">
        <f t="shared" si="4"/>
        <v>26919</v>
      </c>
      <c r="U39" s="77">
        <f t="shared" si="4"/>
        <v>85455</v>
      </c>
      <c r="V39" s="77">
        <f t="shared" si="4"/>
        <v>85455</v>
      </c>
      <c r="W39" s="77">
        <f t="shared" si="4"/>
        <v>85455</v>
      </c>
      <c r="X39" s="77">
        <f t="shared" si="4"/>
        <v>15300293</v>
      </c>
      <c r="Y39" s="77">
        <f t="shared" si="4"/>
        <v>-15214838</v>
      </c>
      <c r="Z39" s="212">
        <f>+IF(X39&lt;&gt;0,+(Y39/X39)*100,0)</f>
        <v>-99.44148128405122</v>
      </c>
      <c r="AA39" s="79">
        <f>SUM(AA37:AA38)</f>
        <v>15300293</v>
      </c>
    </row>
    <row r="40" spans="1:27" ht="13.5">
      <c r="A40" s="250" t="s">
        <v>167</v>
      </c>
      <c r="B40" s="251"/>
      <c r="C40" s="168">
        <f aca="true" t="shared" si="5" ref="C40:Y40">+C34+C39</f>
        <v>22833863</v>
      </c>
      <c r="D40" s="168">
        <f>+D34+D39</f>
        <v>0</v>
      </c>
      <c r="E40" s="72">
        <f t="shared" si="5"/>
        <v>24326881</v>
      </c>
      <c r="F40" s="73">
        <f t="shared" si="5"/>
        <v>39357003</v>
      </c>
      <c r="G40" s="73">
        <f t="shared" si="5"/>
        <v>-3729540</v>
      </c>
      <c r="H40" s="73">
        <f t="shared" si="5"/>
        <v>986301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-2464885</v>
      </c>
      <c r="M40" s="73">
        <f t="shared" si="5"/>
        <v>-306128</v>
      </c>
      <c r="N40" s="73">
        <f t="shared" si="5"/>
        <v>-306128</v>
      </c>
      <c r="O40" s="73">
        <f t="shared" si="5"/>
        <v>-622412</v>
      </c>
      <c r="P40" s="73">
        <f t="shared" si="5"/>
        <v>1206474</v>
      </c>
      <c r="Q40" s="73">
        <f t="shared" si="5"/>
        <v>1875454</v>
      </c>
      <c r="R40" s="73">
        <f t="shared" si="5"/>
        <v>1875454</v>
      </c>
      <c r="S40" s="73">
        <f t="shared" si="5"/>
        <v>612102</v>
      </c>
      <c r="T40" s="73">
        <f t="shared" si="5"/>
        <v>2733618</v>
      </c>
      <c r="U40" s="73">
        <f t="shared" si="5"/>
        <v>-2803049</v>
      </c>
      <c r="V40" s="73">
        <f t="shared" si="5"/>
        <v>-2803049</v>
      </c>
      <c r="W40" s="73">
        <f t="shared" si="5"/>
        <v>-2803049</v>
      </c>
      <c r="X40" s="73">
        <f t="shared" si="5"/>
        <v>39357003</v>
      </c>
      <c r="Y40" s="73">
        <f t="shared" si="5"/>
        <v>-42160052</v>
      </c>
      <c r="Z40" s="170">
        <f>+IF(X40&lt;&gt;0,+(Y40/X40)*100,0)</f>
        <v>-107.1221098821981</v>
      </c>
      <c r="AA40" s="74">
        <f>+AA34+AA39</f>
        <v>39357003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160598314</v>
      </c>
      <c r="D42" s="257">
        <f>+D25-D40</f>
        <v>0</v>
      </c>
      <c r="E42" s="258">
        <f t="shared" si="6"/>
        <v>171132446</v>
      </c>
      <c r="F42" s="259">
        <f t="shared" si="6"/>
        <v>156410058</v>
      </c>
      <c r="G42" s="259">
        <f t="shared" si="6"/>
        <v>-14564680</v>
      </c>
      <c r="H42" s="259">
        <f t="shared" si="6"/>
        <v>949749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1167510</v>
      </c>
      <c r="M42" s="259">
        <f t="shared" si="6"/>
        <v>993298</v>
      </c>
      <c r="N42" s="259">
        <f t="shared" si="6"/>
        <v>993298</v>
      </c>
      <c r="O42" s="259">
        <f t="shared" si="6"/>
        <v>-729862</v>
      </c>
      <c r="P42" s="259">
        <f t="shared" si="6"/>
        <v>555140</v>
      </c>
      <c r="Q42" s="259">
        <f t="shared" si="6"/>
        <v>-2350789</v>
      </c>
      <c r="R42" s="259">
        <f t="shared" si="6"/>
        <v>-2350789</v>
      </c>
      <c r="S42" s="259">
        <f t="shared" si="6"/>
        <v>2467360</v>
      </c>
      <c r="T42" s="259">
        <f t="shared" si="6"/>
        <v>-39857</v>
      </c>
      <c r="U42" s="259">
        <f t="shared" si="6"/>
        <v>3455826</v>
      </c>
      <c r="V42" s="259">
        <f t="shared" si="6"/>
        <v>3455826</v>
      </c>
      <c r="W42" s="259">
        <f t="shared" si="6"/>
        <v>3455826</v>
      </c>
      <c r="X42" s="259">
        <f t="shared" si="6"/>
        <v>156410058</v>
      </c>
      <c r="Y42" s="259">
        <f t="shared" si="6"/>
        <v>-152954232</v>
      </c>
      <c r="Z42" s="260">
        <f>+IF(X42&lt;&gt;0,+(Y42/X42)*100,0)</f>
        <v>-97.79053467264873</v>
      </c>
      <c r="AA42" s="261">
        <f>+AA25-AA40</f>
        <v>156410058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158472810</v>
      </c>
      <c r="D45" s="155"/>
      <c r="E45" s="59">
        <v>169973504</v>
      </c>
      <c r="F45" s="60">
        <v>155251115</v>
      </c>
      <c r="G45" s="60">
        <v>-14564680</v>
      </c>
      <c r="H45" s="60">
        <v>949750</v>
      </c>
      <c r="I45" s="60"/>
      <c r="J45" s="60"/>
      <c r="K45" s="60"/>
      <c r="L45" s="60">
        <v>1167510</v>
      </c>
      <c r="M45" s="60">
        <v>993297</v>
      </c>
      <c r="N45" s="60">
        <v>993297</v>
      </c>
      <c r="O45" s="60">
        <v>-729862</v>
      </c>
      <c r="P45" s="60">
        <v>555139</v>
      </c>
      <c r="Q45" s="60">
        <v>-2350788</v>
      </c>
      <c r="R45" s="60">
        <v>-2350788</v>
      </c>
      <c r="S45" s="60">
        <v>2467359</v>
      </c>
      <c r="T45" s="60">
        <v>-39856</v>
      </c>
      <c r="U45" s="60">
        <v>3455827</v>
      </c>
      <c r="V45" s="60">
        <v>3455827</v>
      </c>
      <c r="W45" s="60">
        <v>3455827</v>
      </c>
      <c r="X45" s="60">
        <v>155251115</v>
      </c>
      <c r="Y45" s="60">
        <v>-151795288</v>
      </c>
      <c r="Z45" s="139">
        <v>-97.77</v>
      </c>
      <c r="AA45" s="62">
        <v>155251115</v>
      </c>
    </row>
    <row r="46" spans="1:27" ht="13.5">
      <c r="A46" s="249" t="s">
        <v>171</v>
      </c>
      <c r="B46" s="182"/>
      <c r="C46" s="155">
        <v>2125504</v>
      </c>
      <c r="D46" s="155"/>
      <c r="E46" s="59">
        <v>1158940</v>
      </c>
      <c r="F46" s="60">
        <v>1158940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1158940</v>
      </c>
      <c r="Y46" s="60">
        <v>-1158940</v>
      </c>
      <c r="Z46" s="139">
        <v>-100</v>
      </c>
      <c r="AA46" s="62">
        <v>1158940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160598314</v>
      </c>
      <c r="D48" s="217">
        <f>SUM(D45:D47)</f>
        <v>0</v>
      </c>
      <c r="E48" s="264">
        <f t="shared" si="7"/>
        <v>171132444</v>
      </c>
      <c r="F48" s="219">
        <f t="shared" si="7"/>
        <v>156410055</v>
      </c>
      <c r="G48" s="219">
        <f t="shared" si="7"/>
        <v>-14564680</v>
      </c>
      <c r="H48" s="219">
        <f t="shared" si="7"/>
        <v>949750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1167510</v>
      </c>
      <c r="M48" s="219">
        <f t="shared" si="7"/>
        <v>993297</v>
      </c>
      <c r="N48" s="219">
        <f t="shared" si="7"/>
        <v>993297</v>
      </c>
      <c r="O48" s="219">
        <f t="shared" si="7"/>
        <v>-729862</v>
      </c>
      <c r="P48" s="219">
        <f t="shared" si="7"/>
        <v>555139</v>
      </c>
      <c r="Q48" s="219">
        <f t="shared" si="7"/>
        <v>-2350788</v>
      </c>
      <c r="R48" s="219">
        <f t="shared" si="7"/>
        <v>-2350788</v>
      </c>
      <c r="S48" s="219">
        <f t="shared" si="7"/>
        <v>2467359</v>
      </c>
      <c r="T48" s="219">
        <f t="shared" si="7"/>
        <v>-39856</v>
      </c>
      <c r="U48" s="219">
        <f t="shared" si="7"/>
        <v>3455827</v>
      </c>
      <c r="V48" s="219">
        <f t="shared" si="7"/>
        <v>3455827</v>
      </c>
      <c r="W48" s="219">
        <f t="shared" si="7"/>
        <v>3455827</v>
      </c>
      <c r="X48" s="219">
        <f t="shared" si="7"/>
        <v>156410055</v>
      </c>
      <c r="Y48" s="219">
        <f t="shared" si="7"/>
        <v>-152954228</v>
      </c>
      <c r="Z48" s="265">
        <f>+IF(X48&lt;&gt;0,+(Y48/X48)*100,0)</f>
        <v>-97.79053399092533</v>
      </c>
      <c r="AA48" s="232">
        <f>SUM(AA45:AA47)</f>
        <v>156410055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7224940</v>
      </c>
      <c r="D6" s="155"/>
      <c r="E6" s="59">
        <v>10310628</v>
      </c>
      <c r="F6" s="60">
        <v>10311000</v>
      </c>
      <c r="G6" s="60">
        <v>245221</v>
      </c>
      <c r="H6" s="60">
        <v>171210</v>
      </c>
      <c r="I6" s="60">
        <v>1095471</v>
      </c>
      <c r="J6" s="60">
        <v>1511902</v>
      </c>
      <c r="K6" s="60">
        <v>2996576</v>
      </c>
      <c r="L6" s="60">
        <v>405544</v>
      </c>
      <c r="M6" s="60">
        <v>346110</v>
      </c>
      <c r="N6" s="60">
        <v>3748230</v>
      </c>
      <c r="O6" s="60">
        <v>263651</v>
      </c>
      <c r="P6" s="60">
        <v>322068</v>
      </c>
      <c r="Q6" s="60">
        <v>270147</v>
      </c>
      <c r="R6" s="60">
        <v>855866</v>
      </c>
      <c r="S6" s="60">
        <v>283063</v>
      </c>
      <c r="T6" s="60">
        <v>262920</v>
      </c>
      <c r="U6" s="60">
        <v>332554</v>
      </c>
      <c r="V6" s="60">
        <v>878537</v>
      </c>
      <c r="W6" s="60">
        <v>6994535</v>
      </c>
      <c r="X6" s="60">
        <v>10311000</v>
      </c>
      <c r="Y6" s="60">
        <v>-3316465</v>
      </c>
      <c r="Z6" s="140">
        <v>-32.16</v>
      </c>
      <c r="AA6" s="62">
        <v>10311000</v>
      </c>
    </row>
    <row r="7" spans="1:27" ht="13.5">
      <c r="A7" s="249" t="s">
        <v>32</v>
      </c>
      <c r="B7" s="182"/>
      <c r="C7" s="155">
        <v>12866742</v>
      </c>
      <c r="D7" s="155"/>
      <c r="E7" s="59">
        <v>14871553</v>
      </c>
      <c r="F7" s="60">
        <v>18187004</v>
      </c>
      <c r="G7" s="60">
        <v>1117439</v>
      </c>
      <c r="H7" s="60">
        <v>1449009</v>
      </c>
      <c r="I7" s="60">
        <v>1799912</v>
      </c>
      <c r="J7" s="60">
        <v>4366360</v>
      </c>
      <c r="K7" s="60">
        <v>1782498</v>
      </c>
      <c r="L7" s="60">
        <v>1702663</v>
      </c>
      <c r="M7" s="60">
        <v>1444031</v>
      </c>
      <c r="N7" s="60">
        <v>4929192</v>
      </c>
      <c r="O7" s="60">
        <v>1378723</v>
      </c>
      <c r="P7" s="60">
        <v>1646030</v>
      </c>
      <c r="Q7" s="60">
        <v>1861410</v>
      </c>
      <c r="R7" s="60">
        <v>4886163</v>
      </c>
      <c r="S7" s="60">
        <v>1754736</v>
      </c>
      <c r="T7" s="60">
        <v>1638800</v>
      </c>
      <c r="U7" s="60">
        <v>1260192</v>
      </c>
      <c r="V7" s="60">
        <v>4653728</v>
      </c>
      <c r="W7" s="60">
        <v>18835443</v>
      </c>
      <c r="X7" s="60">
        <v>18187004</v>
      </c>
      <c r="Y7" s="60">
        <v>648439</v>
      </c>
      <c r="Z7" s="140">
        <v>3.57</v>
      </c>
      <c r="AA7" s="62">
        <v>18187004</v>
      </c>
    </row>
    <row r="8" spans="1:27" ht="13.5">
      <c r="A8" s="249" t="s">
        <v>178</v>
      </c>
      <c r="B8" s="182"/>
      <c r="C8" s="155">
        <v>5483358</v>
      </c>
      <c r="D8" s="155"/>
      <c r="E8" s="59">
        <v>3864228</v>
      </c>
      <c r="F8" s="60">
        <v>3864000</v>
      </c>
      <c r="G8" s="60">
        <v>5315284</v>
      </c>
      <c r="H8" s="60">
        <v>1132470</v>
      </c>
      <c r="I8" s="60">
        <v>1620018</v>
      </c>
      <c r="J8" s="60">
        <v>8067772</v>
      </c>
      <c r="K8" s="60">
        <v>723064</v>
      </c>
      <c r="L8" s="60">
        <v>4062446</v>
      </c>
      <c r="M8" s="60">
        <v>2034781</v>
      </c>
      <c r="N8" s="60">
        <v>6820291</v>
      </c>
      <c r="O8" s="60">
        <v>1379731</v>
      </c>
      <c r="P8" s="60">
        <v>716286</v>
      </c>
      <c r="Q8" s="60">
        <v>729445</v>
      </c>
      <c r="R8" s="60">
        <v>2825462</v>
      </c>
      <c r="S8" s="60">
        <v>636986</v>
      </c>
      <c r="T8" s="60">
        <v>610404</v>
      </c>
      <c r="U8" s="60">
        <v>545321</v>
      </c>
      <c r="V8" s="60">
        <v>1792711</v>
      </c>
      <c r="W8" s="60">
        <v>19506236</v>
      </c>
      <c r="X8" s="60">
        <v>3864000</v>
      </c>
      <c r="Y8" s="60">
        <v>15642236</v>
      </c>
      <c r="Z8" s="140">
        <v>404.82</v>
      </c>
      <c r="AA8" s="62">
        <v>3864000</v>
      </c>
    </row>
    <row r="9" spans="1:27" ht="13.5">
      <c r="A9" s="249" t="s">
        <v>179</v>
      </c>
      <c r="B9" s="182"/>
      <c r="C9" s="155">
        <v>20072727</v>
      </c>
      <c r="D9" s="155"/>
      <c r="E9" s="59">
        <v>18380544</v>
      </c>
      <c r="F9" s="60">
        <v>18380546</v>
      </c>
      <c r="G9" s="60">
        <v>5584140</v>
      </c>
      <c r="H9" s="60">
        <v>140</v>
      </c>
      <c r="I9" s="60">
        <v>140</v>
      </c>
      <c r="J9" s="60">
        <v>5584420</v>
      </c>
      <c r="K9" s="60">
        <v>140</v>
      </c>
      <c r="L9" s="60">
        <v>520140</v>
      </c>
      <c r="M9" s="60">
        <v>8140</v>
      </c>
      <c r="N9" s="60">
        <v>528420</v>
      </c>
      <c r="O9" s="60">
        <v>3754140</v>
      </c>
      <c r="P9" s="60">
        <v>140</v>
      </c>
      <c r="Q9" s="60">
        <v>3646140</v>
      </c>
      <c r="R9" s="60">
        <v>7400420</v>
      </c>
      <c r="S9" s="60">
        <v>140</v>
      </c>
      <c r="T9" s="60">
        <v>100140</v>
      </c>
      <c r="U9" s="60">
        <v>140</v>
      </c>
      <c r="V9" s="60">
        <v>100420</v>
      </c>
      <c r="W9" s="60">
        <v>13613680</v>
      </c>
      <c r="X9" s="60">
        <v>18380546</v>
      </c>
      <c r="Y9" s="60">
        <v>-4766866</v>
      </c>
      <c r="Z9" s="140">
        <v>-25.93</v>
      </c>
      <c r="AA9" s="62">
        <v>18380546</v>
      </c>
    </row>
    <row r="10" spans="1:27" ht="13.5">
      <c r="A10" s="249" t="s">
        <v>180</v>
      </c>
      <c r="B10" s="182"/>
      <c r="C10" s="155">
        <v>10606995</v>
      </c>
      <c r="D10" s="155"/>
      <c r="E10" s="59">
        <v>16296000</v>
      </c>
      <c r="F10" s="60">
        <v>8752999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>
        <v>18000</v>
      </c>
      <c r="R10" s="60">
        <v>18000</v>
      </c>
      <c r="S10" s="60"/>
      <c r="T10" s="60"/>
      <c r="U10" s="60"/>
      <c r="V10" s="60"/>
      <c r="W10" s="60">
        <v>18000</v>
      </c>
      <c r="X10" s="60">
        <v>8752999</v>
      </c>
      <c r="Y10" s="60">
        <v>-8734999</v>
      </c>
      <c r="Z10" s="140">
        <v>-99.79</v>
      </c>
      <c r="AA10" s="62">
        <v>8752999</v>
      </c>
    </row>
    <row r="11" spans="1:27" ht="13.5">
      <c r="A11" s="249" t="s">
        <v>181</v>
      </c>
      <c r="B11" s="182"/>
      <c r="C11" s="155">
        <v>2165662</v>
      </c>
      <c r="D11" s="155"/>
      <c r="E11" s="59">
        <v>1908180</v>
      </c>
      <c r="F11" s="60">
        <v>1908005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1908005</v>
      </c>
      <c r="Y11" s="60">
        <v>-1908005</v>
      </c>
      <c r="Z11" s="140">
        <v>-100</v>
      </c>
      <c r="AA11" s="62">
        <v>1908005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-37126899</v>
      </c>
      <c r="D14" s="155"/>
      <c r="E14" s="59">
        <v>-43146377</v>
      </c>
      <c r="F14" s="60">
        <v>-49561005</v>
      </c>
      <c r="G14" s="60">
        <v>-12572277</v>
      </c>
      <c r="H14" s="60">
        <v>-2608832</v>
      </c>
      <c r="I14" s="60">
        <v>-2661707</v>
      </c>
      <c r="J14" s="60">
        <v>-17842816</v>
      </c>
      <c r="K14" s="60">
        <v>-4830606</v>
      </c>
      <c r="L14" s="60">
        <v>-8712077</v>
      </c>
      <c r="M14" s="60">
        <v>-3916431</v>
      </c>
      <c r="N14" s="60">
        <v>-17459114</v>
      </c>
      <c r="O14" s="60">
        <v>-7342885</v>
      </c>
      <c r="P14" s="60">
        <v>-2006001</v>
      </c>
      <c r="Q14" s="60">
        <v>-6279489</v>
      </c>
      <c r="R14" s="60">
        <v>-15628375</v>
      </c>
      <c r="S14" s="60">
        <v>-2471888</v>
      </c>
      <c r="T14" s="60">
        <v>-2516177</v>
      </c>
      <c r="U14" s="60">
        <v>-1364621</v>
      </c>
      <c r="V14" s="60">
        <v>-6352686</v>
      </c>
      <c r="W14" s="60">
        <v>-57282991</v>
      </c>
      <c r="X14" s="60">
        <v>-49561005</v>
      </c>
      <c r="Y14" s="60">
        <v>-7721986</v>
      </c>
      <c r="Z14" s="140">
        <v>15.58</v>
      </c>
      <c r="AA14" s="62">
        <v>-49561005</v>
      </c>
    </row>
    <row r="15" spans="1:27" ht="13.5">
      <c r="A15" s="249" t="s">
        <v>40</v>
      </c>
      <c r="B15" s="182"/>
      <c r="C15" s="155">
        <v>-190162</v>
      </c>
      <c r="D15" s="155"/>
      <c r="E15" s="59"/>
      <c r="F15" s="60"/>
      <c r="G15" s="60">
        <v>-5633</v>
      </c>
      <c r="H15" s="60">
        <v>-190</v>
      </c>
      <c r="I15" s="60">
        <v>-8433</v>
      </c>
      <c r="J15" s="60">
        <v>-14256</v>
      </c>
      <c r="K15" s="60"/>
      <c r="L15" s="60"/>
      <c r="M15" s="60">
        <v>-502</v>
      </c>
      <c r="N15" s="60">
        <v>-502</v>
      </c>
      <c r="O15" s="60">
        <v>-3857</v>
      </c>
      <c r="P15" s="60">
        <v>-653</v>
      </c>
      <c r="Q15" s="60"/>
      <c r="R15" s="60">
        <v>-4510</v>
      </c>
      <c r="S15" s="60"/>
      <c r="T15" s="60">
        <v>-98</v>
      </c>
      <c r="U15" s="60"/>
      <c r="V15" s="60">
        <v>-98</v>
      </c>
      <c r="W15" s="60">
        <v>-19366</v>
      </c>
      <c r="X15" s="60"/>
      <c r="Y15" s="60">
        <v>-19366</v>
      </c>
      <c r="Z15" s="140"/>
      <c r="AA15" s="62"/>
    </row>
    <row r="16" spans="1:27" ht="13.5">
      <c r="A16" s="249" t="s">
        <v>42</v>
      </c>
      <c r="B16" s="182"/>
      <c r="C16" s="155">
        <v>-12578163</v>
      </c>
      <c r="D16" s="155"/>
      <c r="E16" s="59">
        <v>-3258744</v>
      </c>
      <c r="F16" s="60">
        <v>-3336003</v>
      </c>
      <c r="G16" s="60"/>
      <c r="H16" s="60"/>
      <c r="I16" s="60"/>
      <c r="J16" s="60"/>
      <c r="K16" s="60"/>
      <c r="L16" s="60"/>
      <c r="M16" s="60">
        <v>-6171</v>
      </c>
      <c r="N16" s="60">
        <v>-6171</v>
      </c>
      <c r="O16" s="60"/>
      <c r="P16" s="60"/>
      <c r="Q16" s="60"/>
      <c r="R16" s="60"/>
      <c r="S16" s="60"/>
      <c r="T16" s="60"/>
      <c r="U16" s="60"/>
      <c r="V16" s="60"/>
      <c r="W16" s="60">
        <v>-6171</v>
      </c>
      <c r="X16" s="60">
        <v>-3336003</v>
      </c>
      <c r="Y16" s="60">
        <v>3329832</v>
      </c>
      <c r="Z16" s="140">
        <v>-99.82</v>
      </c>
      <c r="AA16" s="62">
        <v>-3336003</v>
      </c>
    </row>
    <row r="17" spans="1:27" ht="13.5">
      <c r="A17" s="250" t="s">
        <v>185</v>
      </c>
      <c r="B17" s="251"/>
      <c r="C17" s="168">
        <f aca="true" t="shared" si="0" ref="C17:Y17">SUM(C6:C16)</f>
        <v>8525200</v>
      </c>
      <c r="D17" s="168">
        <f t="shared" si="0"/>
        <v>0</v>
      </c>
      <c r="E17" s="72">
        <f t="shared" si="0"/>
        <v>19226012</v>
      </c>
      <c r="F17" s="73">
        <f t="shared" si="0"/>
        <v>8506546</v>
      </c>
      <c r="G17" s="73">
        <f t="shared" si="0"/>
        <v>-315826</v>
      </c>
      <c r="H17" s="73">
        <f t="shared" si="0"/>
        <v>143807</v>
      </c>
      <c r="I17" s="73">
        <f t="shared" si="0"/>
        <v>1845401</v>
      </c>
      <c r="J17" s="73">
        <f t="shared" si="0"/>
        <v>1673382</v>
      </c>
      <c r="K17" s="73">
        <f t="shared" si="0"/>
        <v>671672</v>
      </c>
      <c r="L17" s="73">
        <f t="shared" si="0"/>
        <v>-2021284</v>
      </c>
      <c r="M17" s="73">
        <f t="shared" si="0"/>
        <v>-90042</v>
      </c>
      <c r="N17" s="73">
        <f t="shared" si="0"/>
        <v>-1439654</v>
      </c>
      <c r="O17" s="73">
        <f t="shared" si="0"/>
        <v>-570497</v>
      </c>
      <c r="P17" s="73">
        <f t="shared" si="0"/>
        <v>677870</v>
      </c>
      <c r="Q17" s="73">
        <f t="shared" si="0"/>
        <v>245653</v>
      </c>
      <c r="R17" s="73">
        <f t="shared" si="0"/>
        <v>353026</v>
      </c>
      <c r="S17" s="73">
        <f t="shared" si="0"/>
        <v>203037</v>
      </c>
      <c r="T17" s="73">
        <f t="shared" si="0"/>
        <v>95989</v>
      </c>
      <c r="U17" s="73">
        <f t="shared" si="0"/>
        <v>773586</v>
      </c>
      <c r="V17" s="73">
        <f t="shared" si="0"/>
        <v>1072612</v>
      </c>
      <c r="W17" s="73">
        <f t="shared" si="0"/>
        <v>1659366</v>
      </c>
      <c r="X17" s="73">
        <f t="shared" si="0"/>
        <v>8506546</v>
      </c>
      <c r="Y17" s="73">
        <f t="shared" si="0"/>
        <v>-6847180</v>
      </c>
      <c r="Z17" s="170">
        <f>+IF(X17&lt;&gt;0,+(Y17/X17)*100,0)</f>
        <v>-80.49306969009513</v>
      </c>
      <c r="AA17" s="74">
        <f>SUM(AA6:AA16)</f>
        <v>8506546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/>
      <c r="H21" s="159">
        <v>10020</v>
      </c>
      <c r="I21" s="159"/>
      <c r="J21" s="60">
        <v>10020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10020</v>
      </c>
      <c r="X21" s="60"/>
      <c r="Y21" s="159">
        <v>10020</v>
      </c>
      <c r="Z21" s="141"/>
      <c r="AA21" s="225"/>
    </row>
    <row r="22" spans="1:27" ht="13.5">
      <c r="A22" s="249" t="s">
        <v>188</v>
      </c>
      <c r="B22" s="182"/>
      <c r="C22" s="155">
        <v>10814</v>
      </c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>
        <v>10812</v>
      </c>
      <c r="F23" s="60">
        <v>10814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10814</v>
      </c>
      <c r="Y23" s="159">
        <v>-10814</v>
      </c>
      <c r="Z23" s="141">
        <v>-100</v>
      </c>
      <c r="AA23" s="225">
        <v>10814</v>
      </c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-10325464</v>
      </c>
      <c r="D26" s="155"/>
      <c r="E26" s="59">
        <v>-16409004</v>
      </c>
      <c r="F26" s="60">
        <v>-10052882</v>
      </c>
      <c r="G26" s="60">
        <v>-386</v>
      </c>
      <c r="H26" s="60">
        <v>-14363</v>
      </c>
      <c r="I26" s="60">
        <v>-416</v>
      </c>
      <c r="J26" s="60">
        <v>-15165</v>
      </c>
      <c r="K26" s="60">
        <v>-8799</v>
      </c>
      <c r="L26" s="60">
        <v>-314</v>
      </c>
      <c r="M26" s="60">
        <v>-30410</v>
      </c>
      <c r="N26" s="60">
        <v>-39523</v>
      </c>
      <c r="O26" s="60">
        <v>-529</v>
      </c>
      <c r="P26" s="60">
        <v>-278253</v>
      </c>
      <c r="Q26" s="60">
        <v>-448754</v>
      </c>
      <c r="R26" s="60">
        <v>-727536</v>
      </c>
      <c r="S26" s="60">
        <v>-165500</v>
      </c>
      <c r="T26" s="60">
        <v>-155854</v>
      </c>
      <c r="U26" s="60">
        <v>-708730</v>
      </c>
      <c r="V26" s="60">
        <v>-1030084</v>
      </c>
      <c r="W26" s="60">
        <v>-1812308</v>
      </c>
      <c r="X26" s="60">
        <v>-10052882</v>
      </c>
      <c r="Y26" s="60">
        <v>8240574</v>
      </c>
      <c r="Z26" s="140">
        <v>-81.97</v>
      </c>
      <c r="AA26" s="62">
        <v>-10052882</v>
      </c>
    </row>
    <row r="27" spans="1:27" ht="13.5">
      <c r="A27" s="250" t="s">
        <v>192</v>
      </c>
      <c r="B27" s="251"/>
      <c r="C27" s="168">
        <f aca="true" t="shared" si="1" ref="C27:Y27">SUM(C21:C26)</f>
        <v>-10314650</v>
      </c>
      <c r="D27" s="168">
        <f>SUM(D21:D26)</f>
        <v>0</v>
      </c>
      <c r="E27" s="72">
        <f t="shared" si="1"/>
        <v>-16398192</v>
      </c>
      <c r="F27" s="73">
        <f t="shared" si="1"/>
        <v>-10042068</v>
      </c>
      <c r="G27" s="73">
        <f t="shared" si="1"/>
        <v>-386</v>
      </c>
      <c r="H27" s="73">
        <f t="shared" si="1"/>
        <v>-4343</v>
      </c>
      <c r="I27" s="73">
        <f t="shared" si="1"/>
        <v>-416</v>
      </c>
      <c r="J27" s="73">
        <f t="shared" si="1"/>
        <v>-5145</v>
      </c>
      <c r="K27" s="73">
        <f t="shared" si="1"/>
        <v>-8799</v>
      </c>
      <c r="L27" s="73">
        <f t="shared" si="1"/>
        <v>-314</v>
      </c>
      <c r="M27" s="73">
        <f t="shared" si="1"/>
        <v>-30410</v>
      </c>
      <c r="N27" s="73">
        <f t="shared" si="1"/>
        <v>-39523</v>
      </c>
      <c r="O27" s="73">
        <f t="shared" si="1"/>
        <v>-529</v>
      </c>
      <c r="P27" s="73">
        <f t="shared" si="1"/>
        <v>-278253</v>
      </c>
      <c r="Q27" s="73">
        <f t="shared" si="1"/>
        <v>-448754</v>
      </c>
      <c r="R27" s="73">
        <f t="shared" si="1"/>
        <v>-727536</v>
      </c>
      <c r="S27" s="73">
        <f t="shared" si="1"/>
        <v>-165500</v>
      </c>
      <c r="T27" s="73">
        <f t="shared" si="1"/>
        <v>-155854</v>
      </c>
      <c r="U27" s="73">
        <f t="shared" si="1"/>
        <v>-708730</v>
      </c>
      <c r="V27" s="73">
        <f t="shared" si="1"/>
        <v>-1030084</v>
      </c>
      <c r="W27" s="73">
        <f t="shared" si="1"/>
        <v>-1802288</v>
      </c>
      <c r="X27" s="73">
        <f t="shared" si="1"/>
        <v>-10042068</v>
      </c>
      <c r="Y27" s="73">
        <f t="shared" si="1"/>
        <v>8239780</v>
      </c>
      <c r="Z27" s="170">
        <f>+IF(X27&lt;&gt;0,+(Y27/X27)*100,0)</f>
        <v>-82.05262103383487</v>
      </c>
      <c r="AA27" s="74">
        <f>SUM(AA21:AA26)</f>
        <v>-10042068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41400</v>
      </c>
      <c r="F33" s="60">
        <v>41406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41406</v>
      </c>
      <c r="Y33" s="60">
        <v>-41406</v>
      </c>
      <c r="Z33" s="140">
        <v>-100</v>
      </c>
      <c r="AA33" s="62">
        <v>41406</v>
      </c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-1145912</v>
      </c>
      <c r="D35" s="155"/>
      <c r="E35" s="59">
        <v>-704770</v>
      </c>
      <c r="F35" s="60">
        <v>-704770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-704770</v>
      </c>
      <c r="Y35" s="60">
        <v>704770</v>
      </c>
      <c r="Z35" s="140">
        <v>-100</v>
      </c>
      <c r="AA35" s="62">
        <v>-704770</v>
      </c>
    </row>
    <row r="36" spans="1:27" ht="13.5">
      <c r="A36" s="250" t="s">
        <v>198</v>
      </c>
      <c r="B36" s="251"/>
      <c r="C36" s="168">
        <f aca="true" t="shared" si="2" ref="C36:Y36">SUM(C31:C35)</f>
        <v>-1145912</v>
      </c>
      <c r="D36" s="168">
        <f>SUM(D31:D35)</f>
        <v>0</v>
      </c>
      <c r="E36" s="72">
        <f t="shared" si="2"/>
        <v>-663370</v>
      </c>
      <c r="F36" s="73">
        <f t="shared" si="2"/>
        <v>-663364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-663364</v>
      </c>
      <c r="Y36" s="73">
        <f t="shared" si="2"/>
        <v>663364</v>
      </c>
      <c r="Z36" s="170">
        <f>+IF(X36&lt;&gt;0,+(Y36/X36)*100,0)</f>
        <v>-100</v>
      </c>
      <c r="AA36" s="74">
        <f>SUM(AA31:AA35)</f>
        <v>-663364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-2935362</v>
      </c>
      <c r="D38" s="153">
        <f>+D17+D27+D36</f>
        <v>0</v>
      </c>
      <c r="E38" s="99">
        <f t="shared" si="3"/>
        <v>2164450</v>
      </c>
      <c r="F38" s="100">
        <f t="shared" si="3"/>
        <v>-2198886</v>
      </c>
      <c r="G38" s="100">
        <f t="shared" si="3"/>
        <v>-316212</v>
      </c>
      <c r="H38" s="100">
        <f t="shared" si="3"/>
        <v>139464</v>
      </c>
      <c r="I38" s="100">
        <f t="shared" si="3"/>
        <v>1844985</v>
      </c>
      <c r="J38" s="100">
        <f t="shared" si="3"/>
        <v>1668237</v>
      </c>
      <c r="K38" s="100">
        <f t="shared" si="3"/>
        <v>662873</v>
      </c>
      <c r="L38" s="100">
        <f t="shared" si="3"/>
        <v>-2021598</v>
      </c>
      <c r="M38" s="100">
        <f t="shared" si="3"/>
        <v>-120452</v>
      </c>
      <c r="N38" s="100">
        <f t="shared" si="3"/>
        <v>-1479177</v>
      </c>
      <c r="O38" s="100">
        <f t="shared" si="3"/>
        <v>-571026</v>
      </c>
      <c r="P38" s="100">
        <f t="shared" si="3"/>
        <v>399617</v>
      </c>
      <c r="Q38" s="100">
        <f t="shared" si="3"/>
        <v>-203101</v>
      </c>
      <c r="R38" s="100">
        <f t="shared" si="3"/>
        <v>-374510</v>
      </c>
      <c r="S38" s="100">
        <f t="shared" si="3"/>
        <v>37537</v>
      </c>
      <c r="T38" s="100">
        <f t="shared" si="3"/>
        <v>-59865</v>
      </c>
      <c r="U38" s="100">
        <f t="shared" si="3"/>
        <v>64856</v>
      </c>
      <c r="V38" s="100">
        <f t="shared" si="3"/>
        <v>42528</v>
      </c>
      <c r="W38" s="100">
        <f t="shared" si="3"/>
        <v>-142922</v>
      </c>
      <c r="X38" s="100">
        <f t="shared" si="3"/>
        <v>-2198886</v>
      </c>
      <c r="Y38" s="100">
        <f t="shared" si="3"/>
        <v>2055964</v>
      </c>
      <c r="Z38" s="137">
        <f>+IF(X38&lt;&gt;0,+(Y38/X38)*100,0)</f>
        <v>-93.50025421963667</v>
      </c>
      <c r="AA38" s="102">
        <f>+AA17+AA27+AA36</f>
        <v>-2198886</v>
      </c>
    </row>
    <row r="39" spans="1:27" ht="13.5">
      <c r="A39" s="249" t="s">
        <v>200</v>
      </c>
      <c r="B39" s="182"/>
      <c r="C39" s="153">
        <v>6577042</v>
      </c>
      <c r="D39" s="153"/>
      <c r="E39" s="99">
        <v>1296288</v>
      </c>
      <c r="F39" s="100">
        <v>3641680</v>
      </c>
      <c r="G39" s="100">
        <v>501923</v>
      </c>
      <c r="H39" s="100">
        <v>185711</v>
      </c>
      <c r="I39" s="100">
        <v>325175</v>
      </c>
      <c r="J39" s="100">
        <v>501923</v>
      </c>
      <c r="K39" s="100">
        <v>2170160</v>
      </c>
      <c r="L39" s="100">
        <v>2833033</v>
      </c>
      <c r="M39" s="100">
        <v>811435</v>
      </c>
      <c r="N39" s="100">
        <v>2170160</v>
      </c>
      <c r="O39" s="100">
        <v>690983</v>
      </c>
      <c r="P39" s="100">
        <v>119957</v>
      </c>
      <c r="Q39" s="100">
        <v>519574</v>
      </c>
      <c r="R39" s="100">
        <v>690983</v>
      </c>
      <c r="S39" s="100">
        <v>316473</v>
      </c>
      <c r="T39" s="100">
        <v>354010</v>
      </c>
      <c r="U39" s="100">
        <v>294145</v>
      </c>
      <c r="V39" s="100">
        <v>316473</v>
      </c>
      <c r="W39" s="100">
        <v>501923</v>
      </c>
      <c r="X39" s="100">
        <v>3641680</v>
      </c>
      <c r="Y39" s="100">
        <v>-3139757</v>
      </c>
      <c r="Z39" s="137">
        <v>-86.22</v>
      </c>
      <c r="AA39" s="102">
        <v>3641680</v>
      </c>
    </row>
    <row r="40" spans="1:27" ht="13.5">
      <c r="A40" s="269" t="s">
        <v>201</v>
      </c>
      <c r="B40" s="256"/>
      <c r="C40" s="257">
        <v>3641680</v>
      </c>
      <c r="D40" s="257"/>
      <c r="E40" s="258">
        <v>3460740</v>
      </c>
      <c r="F40" s="259">
        <v>1442795</v>
      </c>
      <c r="G40" s="259">
        <v>185711</v>
      </c>
      <c r="H40" s="259">
        <v>325175</v>
      </c>
      <c r="I40" s="259">
        <v>2170160</v>
      </c>
      <c r="J40" s="259">
        <v>2170160</v>
      </c>
      <c r="K40" s="259">
        <v>2833033</v>
      </c>
      <c r="L40" s="259">
        <v>811435</v>
      </c>
      <c r="M40" s="259">
        <v>690983</v>
      </c>
      <c r="N40" s="259">
        <v>690983</v>
      </c>
      <c r="O40" s="259">
        <v>119957</v>
      </c>
      <c r="P40" s="259">
        <v>519574</v>
      </c>
      <c r="Q40" s="259">
        <v>316473</v>
      </c>
      <c r="R40" s="259">
        <v>119957</v>
      </c>
      <c r="S40" s="259">
        <v>354010</v>
      </c>
      <c r="T40" s="259">
        <v>294145</v>
      </c>
      <c r="U40" s="259">
        <v>359001</v>
      </c>
      <c r="V40" s="259">
        <v>359001</v>
      </c>
      <c r="W40" s="259">
        <v>359001</v>
      </c>
      <c r="X40" s="259">
        <v>1442795</v>
      </c>
      <c r="Y40" s="259">
        <v>-1083794</v>
      </c>
      <c r="Z40" s="260">
        <v>-75.12</v>
      </c>
      <c r="AA40" s="261">
        <v>1442795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10842460</v>
      </c>
      <c r="D5" s="200">
        <f t="shared" si="0"/>
        <v>0</v>
      </c>
      <c r="E5" s="106">
        <f t="shared" si="0"/>
        <v>16409000</v>
      </c>
      <c r="F5" s="106">
        <f t="shared" si="0"/>
        <v>10052884</v>
      </c>
      <c r="G5" s="106">
        <f t="shared" si="0"/>
        <v>0</v>
      </c>
      <c r="H5" s="106">
        <f t="shared" si="0"/>
        <v>470349</v>
      </c>
      <c r="I5" s="106">
        <f t="shared" si="0"/>
        <v>120927</v>
      </c>
      <c r="J5" s="106">
        <f t="shared" si="0"/>
        <v>591276</v>
      </c>
      <c r="K5" s="106">
        <f t="shared" si="0"/>
        <v>136530</v>
      </c>
      <c r="L5" s="106">
        <f t="shared" si="0"/>
        <v>0</v>
      </c>
      <c r="M5" s="106">
        <f t="shared" si="0"/>
        <v>544588</v>
      </c>
      <c r="N5" s="106">
        <f t="shared" si="0"/>
        <v>681118</v>
      </c>
      <c r="O5" s="106">
        <f t="shared" si="0"/>
        <v>424173</v>
      </c>
      <c r="P5" s="106">
        <f t="shared" si="0"/>
        <v>636172</v>
      </c>
      <c r="Q5" s="106">
        <f t="shared" si="0"/>
        <v>1041759</v>
      </c>
      <c r="R5" s="106">
        <f t="shared" si="0"/>
        <v>2102104</v>
      </c>
      <c r="S5" s="106">
        <f t="shared" si="0"/>
        <v>2900</v>
      </c>
      <c r="T5" s="106">
        <f t="shared" si="0"/>
        <v>1211251</v>
      </c>
      <c r="U5" s="106">
        <f t="shared" si="0"/>
        <v>899683</v>
      </c>
      <c r="V5" s="106">
        <f t="shared" si="0"/>
        <v>2113834</v>
      </c>
      <c r="W5" s="106">
        <f t="shared" si="0"/>
        <v>5488332</v>
      </c>
      <c r="X5" s="106">
        <f t="shared" si="0"/>
        <v>10052884</v>
      </c>
      <c r="Y5" s="106">
        <f t="shared" si="0"/>
        <v>-4564552</v>
      </c>
      <c r="Z5" s="201">
        <f>+IF(X5&lt;&gt;0,+(Y5/X5)*100,0)</f>
        <v>-45.40539809272642</v>
      </c>
      <c r="AA5" s="199">
        <f>SUM(AA11:AA18)</f>
        <v>10052884</v>
      </c>
    </row>
    <row r="6" spans="1:27" ht="13.5">
      <c r="A6" s="291" t="s">
        <v>205</v>
      </c>
      <c r="B6" s="142"/>
      <c r="C6" s="62">
        <v>7007773</v>
      </c>
      <c r="D6" s="156"/>
      <c r="E6" s="60"/>
      <c r="F6" s="60">
        <v>7253000</v>
      </c>
      <c r="G6" s="60"/>
      <c r="H6" s="60">
        <v>470349</v>
      </c>
      <c r="I6" s="60">
        <v>97530</v>
      </c>
      <c r="J6" s="60">
        <v>567879</v>
      </c>
      <c r="K6" s="60">
        <v>136530</v>
      </c>
      <c r="L6" s="60"/>
      <c r="M6" s="60">
        <v>458804</v>
      </c>
      <c r="N6" s="60">
        <v>595334</v>
      </c>
      <c r="O6" s="60">
        <v>424173</v>
      </c>
      <c r="P6" s="60">
        <v>636172</v>
      </c>
      <c r="Q6" s="60">
        <v>1041759</v>
      </c>
      <c r="R6" s="60">
        <v>2102104</v>
      </c>
      <c r="S6" s="60"/>
      <c r="T6" s="60">
        <v>1185165</v>
      </c>
      <c r="U6" s="60">
        <v>727528</v>
      </c>
      <c r="V6" s="60">
        <v>1912693</v>
      </c>
      <c r="W6" s="60">
        <v>5178010</v>
      </c>
      <c r="X6" s="60">
        <v>7253000</v>
      </c>
      <c r="Y6" s="60">
        <v>-2074990</v>
      </c>
      <c r="Z6" s="140">
        <v>-28.61</v>
      </c>
      <c r="AA6" s="155">
        <v>7253000</v>
      </c>
    </row>
    <row r="7" spans="1:27" ht="13.5">
      <c r="A7" s="291" t="s">
        <v>206</v>
      </c>
      <c r="B7" s="142"/>
      <c r="C7" s="62"/>
      <c r="D7" s="156"/>
      <c r="E7" s="60">
        <v>1500000</v>
      </c>
      <c r="F7" s="60">
        <v>1500000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1500000</v>
      </c>
      <c r="Y7" s="60">
        <v>-1500000</v>
      </c>
      <c r="Z7" s="140">
        <v>-100</v>
      </c>
      <c r="AA7" s="155">
        <v>1500000</v>
      </c>
    </row>
    <row r="8" spans="1:27" ht="13.5">
      <c r="A8" s="291" t="s">
        <v>207</v>
      </c>
      <c r="B8" s="142"/>
      <c r="C8" s="62">
        <v>577292</v>
      </c>
      <c r="D8" s="156"/>
      <c r="E8" s="60">
        <v>7543000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>
        <v>2606574</v>
      </c>
      <c r="D9" s="156"/>
      <c r="E9" s="60">
        <v>7253000</v>
      </c>
      <c r="F9" s="60">
        <v>1159884</v>
      </c>
      <c r="G9" s="60"/>
      <c r="H9" s="60"/>
      <c r="I9" s="60">
        <v>23397</v>
      </c>
      <c r="J9" s="60">
        <v>23397</v>
      </c>
      <c r="K9" s="60"/>
      <c r="L9" s="60"/>
      <c r="M9" s="60">
        <v>85784</v>
      </c>
      <c r="N9" s="60">
        <v>85784</v>
      </c>
      <c r="O9" s="60"/>
      <c r="P9" s="60"/>
      <c r="Q9" s="60"/>
      <c r="R9" s="60"/>
      <c r="S9" s="60"/>
      <c r="T9" s="60"/>
      <c r="U9" s="60"/>
      <c r="V9" s="60"/>
      <c r="W9" s="60">
        <v>109181</v>
      </c>
      <c r="X9" s="60">
        <v>1159884</v>
      </c>
      <c r="Y9" s="60">
        <v>-1050703</v>
      </c>
      <c r="Z9" s="140">
        <v>-90.59</v>
      </c>
      <c r="AA9" s="155">
        <v>1159884</v>
      </c>
    </row>
    <row r="10" spans="1:27" ht="13.5">
      <c r="A10" s="291" t="s">
        <v>209</v>
      </c>
      <c r="B10" s="142"/>
      <c r="C10" s="62">
        <v>21097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10212736</v>
      </c>
      <c r="D11" s="294">
        <f t="shared" si="1"/>
        <v>0</v>
      </c>
      <c r="E11" s="295">
        <f t="shared" si="1"/>
        <v>16296000</v>
      </c>
      <c r="F11" s="295">
        <f t="shared" si="1"/>
        <v>9912884</v>
      </c>
      <c r="G11" s="295">
        <f t="shared" si="1"/>
        <v>0</v>
      </c>
      <c r="H11" s="295">
        <f t="shared" si="1"/>
        <v>470349</v>
      </c>
      <c r="I11" s="295">
        <f t="shared" si="1"/>
        <v>120927</v>
      </c>
      <c r="J11" s="295">
        <f t="shared" si="1"/>
        <v>591276</v>
      </c>
      <c r="K11" s="295">
        <f t="shared" si="1"/>
        <v>136530</v>
      </c>
      <c r="L11" s="295">
        <f t="shared" si="1"/>
        <v>0</v>
      </c>
      <c r="M11" s="295">
        <f t="shared" si="1"/>
        <v>544588</v>
      </c>
      <c r="N11" s="295">
        <f t="shared" si="1"/>
        <v>681118</v>
      </c>
      <c r="O11" s="295">
        <f t="shared" si="1"/>
        <v>424173</v>
      </c>
      <c r="P11" s="295">
        <f t="shared" si="1"/>
        <v>636172</v>
      </c>
      <c r="Q11" s="295">
        <f t="shared" si="1"/>
        <v>1041759</v>
      </c>
      <c r="R11" s="295">
        <f t="shared" si="1"/>
        <v>2102104</v>
      </c>
      <c r="S11" s="295">
        <f t="shared" si="1"/>
        <v>0</v>
      </c>
      <c r="T11" s="295">
        <f t="shared" si="1"/>
        <v>1185165</v>
      </c>
      <c r="U11" s="295">
        <f t="shared" si="1"/>
        <v>727528</v>
      </c>
      <c r="V11" s="295">
        <f t="shared" si="1"/>
        <v>1912693</v>
      </c>
      <c r="W11" s="295">
        <f t="shared" si="1"/>
        <v>5287191</v>
      </c>
      <c r="X11" s="295">
        <f t="shared" si="1"/>
        <v>9912884</v>
      </c>
      <c r="Y11" s="295">
        <f t="shared" si="1"/>
        <v>-4625693</v>
      </c>
      <c r="Z11" s="296">
        <f>+IF(X11&lt;&gt;0,+(Y11/X11)*100,0)</f>
        <v>-46.66344325223618</v>
      </c>
      <c r="AA11" s="297">
        <f>SUM(AA6:AA10)</f>
        <v>9912884</v>
      </c>
    </row>
    <row r="12" spans="1:27" ht="13.5">
      <c r="A12" s="298" t="s">
        <v>211</v>
      </c>
      <c r="B12" s="136"/>
      <c r="C12" s="62">
        <v>287552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342172</v>
      </c>
      <c r="D15" s="156"/>
      <c r="E15" s="60">
        <v>113000</v>
      </c>
      <c r="F15" s="60">
        <v>140000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>
        <v>2900</v>
      </c>
      <c r="T15" s="60">
        <v>26086</v>
      </c>
      <c r="U15" s="60">
        <v>172155</v>
      </c>
      <c r="V15" s="60">
        <v>201141</v>
      </c>
      <c r="W15" s="60">
        <v>201141</v>
      </c>
      <c r="X15" s="60">
        <v>140000</v>
      </c>
      <c r="Y15" s="60">
        <v>61141</v>
      </c>
      <c r="Z15" s="140">
        <v>43.67</v>
      </c>
      <c r="AA15" s="155">
        <v>140000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296155</v>
      </c>
      <c r="Q20" s="100">
        <f t="shared" si="2"/>
        <v>0</v>
      </c>
      <c r="R20" s="100">
        <f t="shared" si="2"/>
        <v>296155</v>
      </c>
      <c r="S20" s="100">
        <f t="shared" si="2"/>
        <v>0</v>
      </c>
      <c r="T20" s="100">
        <f t="shared" si="2"/>
        <v>40144</v>
      </c>
      <c r="U20" s="100">
        <f t="shared" si="2"/>
        <v>0</v>
      </c>
      <c r="V20" s="100">
        <f t="shared" si="2"/>
        <v>40144</v>
      </c>
      <c r="W20" s="100">
        <f t="shared" si="2"/>
        <v>336299</v>
      </c>
      <c r="X20" s="100">
        <f t="shared" si="2"/>
        <v>0</v>
      </c>
      <c r="Y20" s="100">
        <f t="shared" si="2"/>
        <v>336299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>
        <v>296155</v>
      </c>
      <c r="Q24" s="60"/>
      <c r="R24" s="60">
        <v>296155</v>
      </c>
      <c r="S24" s="60"/>
      <c r="T24" s="60">
        <v>40144</v>
      </c>
      <c r="U24" s="60"/>
      <c r="V24" s="60">
        <v>40144</v>
      </c>
      <c r="W24" s="60">
        <v>336299</v>
      </c>
      <c r="X24" s="60"/>
      <c r="Y24" s="60">
        <v>336299</v>
      </c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296155</v>
      </c>
      <c r="Q26" s="295">
        <f t="shared" si="3"/>
        <v>0</v>
      </c>
      <c r="R26" s="295">
        <f t="shared" si="3"/>
        <v>296155</v>
      </c>
      <c r="S26" s="295">
        <f t="shared" si="3"/>
        <v>0</v>
      </c>
      <c r="T26" s="295">
        <f t="shared" si="3"/>
        <v>40144</v>
      </c>
      <c r="U26" s="295">
        <f t="shared" si="3"/>
        <v>0</v>
      </c>
      <c r="V26" s="295">
        <f t="shared" si="3"/>
        <v>40144</v>
      </c>
      <c r="W26" s="295">
        <f t="shared" si="3"/>
        <v>336299</v>
      </c>
      <c r="X26" s="295">
        <f t="shared" si="3"/>
        <v>0</v>
      </c>
      <c r="Y26" s="295">
        <f t="shared" si="3"/>
        <v>336299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7007773</v>
      </c>
      <c r="D36" s="156">
        <f t="shared" si="4"/>
        <v>0</v>
      </c>
      <c r="E36" s="60">
        <f t="shared" si="4"/>
        <v>0</v>
      </c>
      <c r="F36" s="60">
        <f t="shared" si="4"/>
        <v>7253000</v>
      </c>
      <c r="G36" s="60">
        <f t="shared" si="4"/>
        <v>0</v>
      </c>
      <c r="H36" s="60">
        <f t="shared" si="4"/>
        <v>470349</v>
      </c>
      <c r="I36" s="60">
        <f t="shared" si="4"/>
        <v>97530</v>
      </c>
      <c r="J36" s="60">
        <f t="shared" si="4"/>
        <v>567879</v>
      </c>
      <c r="K36" s="60">
        <f t="shared" si="4"/>
        <v>136530</v>
      </c>
      <c r="L36" s="60">
        <f t="shared" si="4"/>
        <v>0</v>
      </c>
      <c r="M36" s="60">
        <f t="shared" si="4"/>
        <v>458804</v>
      </c>
      <c r="N36" s="60">
        <f t="shared" si="4"/>
        <v>595334</v>
      </c>
      <c r="O36" s="60">
        <f t="shared" si="4"/>
        <v>424173</v>
      </c>
      <c r="P36" s="60">
        <f t="shared" si="4"/>
        <v>636172</v>
      </c>
      <c r="Q36" s="60">
        <f t="shared" si="4"/>
        <v>1041759</v>
      </c>
      <c r="R36" s="60">
        <f t="shared" si="4"/>
        <v>2102104</v>
      </c>
      <c r="S36" s="60">
        <f t="shared" si="4"/>
        <v>0</v>
      </c>
      <c r="T36" s="60">
        <f t="shared" si="4"/>
        <v>1185165</v>
      </c>
      <c r="U36" s="60">
        <f t="shared" si="4"/>
        <v>727528</v>
      </c>
      <c r="V36" s="60">
        <f t="shared" si="4"/>
        <v>1912693</v>
      </c>
      <c r="W36" s="60">
        <f t="shared" si="4"/>
        <v>5178010</v>
      </c>
      <c r="X36" s="60">
        <f t="shared" si="4"/>
        <v>7253000</v>
      </c>
      <c r="Y36" s="60">
        <f t="shared" si="4"/>
        <v>-2074990</v>
      </c>
      <c r="Z36" s="140">
        <f aca="true" t="shared" si="5" ref="Z36:Z49">+IF(X36&lt;&gt;0,+(Y36/X36)*100,0)</f>
        <v>-28.608713635736937</v>
      </c>
      <c r="AA36" s="155">
        <f>AA6+AA21</f>
        <v>7253000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1500000</v>
      </c>
      <c r="F37" s="60">
        <f t="shared" si="4"/>
        <v>1500000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1500000</v>
      </c>
      <c r="Y37" s="60">
        <f t="shared" si="4"/>
        <v>-1500000</v>
      </c>
      <c r="Z37" s="140">
        <f t="shared" si="5"/>
        <v>-100</v>
      </c>
      <c r="AA37" s="155">
        <f>AA7+AA22</f>
        <v>1500000</v>
      </c>
    </row>
    <row r="38" spans="1:27" ht="13.5">
      <c r="A38" s="291" t="s">
        <v>207</v>
      </c>
      <c r="B38" s="142"/>
      <c r="C38" s="62">
        <f t="shared" si="4"/>
        <v>577292</v>
      </c>
      <c r="D38" s="156">
        <f t="shared" si="4"/>
        <v>0</v>
      </c>
      <c r="E38" s="60">
        <f t="shared" si="4"/>
        <v>7543000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2606574</v>
      </c>
      <c r="D39" s="156">
        <f t="shared" si="4"/>
        <v>0</v>
      </c>
      <c r="E39" s="60">
        <f t="shared" si="4"/>
        <v>7253000</v>
      </c>
      <c r="F39" s="60">
        <f t="shared" si="4"/>
        <v>1159884</v>
      </c>
      <c r="G39" s="60">
        <f t="shared" si="4"/>
        <v>0</v>
      </c>
      <c r="H39" s="60">
        <f t="shared" si="4"/>
        <v>0</v>
      </c>
      <c r="I39" s="60">
        <f t="shared" si="4"/>
        <v>23397</v>
      </c>
      <c r="J39" s="60">
        <f t="shared" si="4"/>
        <v>23397</v>
      </c>
      <c r="K39" s="60">
        <f t="shared" si="4"/>
        <v>0</v>
      </c>
      <c r="L39" s="60">
        <f t="shared" si="4"/>
        <v>0</v>
      </c>
      <c r="M39" s="60">
        <f t="shared" si="4"/>
        <v>85784</v>
      </c>
      <c r="N39" s="60">
        <f t="shared" si="4"/>
        <v>85784</v>
      </c>
      <c r="O39" s="60">
        <f t="shared" si="4"/>
        <v>0</v>
      </c>
      <c r="P39" s="60">
        <f t="shared" si="4"/>
        <v>296155</v>
      </c>
      <c r="Q39" s="60">
        <f t="shared" si="4"/>
        <v>0</v>
      </c>
      <c r="R39" s="60">
        <f t="shared" si="4"/>
        <v>296155</v>
      </c>
      <c r="S39" s="60">
        <f t="shared" si="4"/>
        <v>0</v>
      </c>
      <c r="T39" s="60">
        <f t="shared" si="4"/>
        <v>40144</v>
      </c>
      <c r="U39" s="60">
        <f t="shared" si="4"/>
        <v>0</v>
      </c>
      <c r="V39" s="60">
        <f t="shared" si="4"/>
        <v>40144</v>
      </c>
      <c r="W39" s="60">
        <f t="shared" si="4"/>
        <v>445480</v>
      </c>
      <c r="X39" s="60">
        <f t="shared" si="4"/>
        <v>1159884</v>
      </c>
      <c r="Y39" s="60">
        <f t="shared" si="4"/>
        <v>-714404</v>
      </c>
      <c r="Z39" s="140">
        <f t="shared" si="5"/>
        <v>-61.592710995237454</v>
      </c>
      <c r="AA39" s="155">
        <f>AA9+AA24</f>
        <v>1159884</v>
      </c>
    </row>
    <row r="40" spans="1:27" ht="13.5">
      <c r="A40" s="291" t="s">
        <v>209</v>
      </c>
      <c r="B40" s="142"/>
      <c r="C40" s="62">
        <f t="shared" si="4"/>
        <v>21097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10212736</v>
      </c>
      <c r="D41" s="294">
        <f t="shared" si="6"/>
        <v>0</v>
      </c>
      <c r="E41" s="295">
        <f t="shared" si="6"/>
        <v>16296000</v>
      </c>
      <c r="F41" s="295">
        <f t="shared" si="6"/>
        <v>9912884</v>
      </c>
      <c r="G41" s="295">
        <f t="shared" si="6"/>
        <v>0</v>
      </c>
      <c r="H41" s="295">
        <f t="shared" si="6"/>
        <v>470349</v>
      </c>
      <c r="I41" s="295">
        <f t="shared" si="6"/>
        <v>120927</v>
      </c>
      <c r="J41" s="295">
        <f t="shared" si="6"/>
        <v>591276</v>
      </c>
      <c r="K41" s="295">
        <f t="shared" si="6"/>
        <v>136530</v>
      </c>
      <c r="L41" s="295">
        <f t="shared" si="6"/>
        <v>0</v>
      </c>
      <c r="M41" s="295">
        <f t="shared" si="6"/>
        <v>544588</v>
      </c>
      <c r="N41" s="295">
        <f t="shared" si="6"/>
        <v>681118</v>
      </c>
      <c r="O41" s="295">
        <f t="shared" si="6"/>
        <v>424173</v>
      </c>
      <c r="P41" s="295">
        <f t="shared" si="6"/>
        <v>932327</v>
      </c>
      <c r="Q41" s="295">
        <f t="shared" si="6"/>
        <v>1041759</v>
      </c>
      <c r="R41" s="295">
        <f t="shared" si="6"/>
        <v>2398259</v>
      </c>
      <c r="S41" s="295">
        <f t="shared" si="6"/>
        <v>0</v>
      </c>
      <c r="T41" s="295">
        <f t="shared" si="6"/>
        <v>1225309</v>
      </c>
      <c r="U41" s="295">
        <f t="shared" si="6"/>
        <v>727528</v>
      </c>
      <c r="V41" s="295">
        <f t="shared" si="6"/>
        <v>1952837</v>
      </c>
      <c r="W41" s="295">
        <f t="shared" si="6"/>
        <v>5623490</v>
      </c>
      <c r="X41" s="295">
        <f t="shared" si="6"/>
        <v>9912884</v>
      </c>
      <c r="Y41" s="295">
        <f t="shared" si="6"/>
        <v>-4289394</v>
      </c>
      <c r="Z41" s="296">
        <f t="shared" si="5"/>
        <v>-43.27089876165201</v>
      </c>
      <c r="AA41" s="297">
        <f>SUM(AA36:AA40)</f>
        <v>9912884</v>
      </c>
    </row>
    <row r="42" spans="1:27" ht="13.5">
      <c r="A42" s="298" t="s">
        <v>211</v>
      </c>
      <c r="B42" s="136"/>
      <c r="C42" s="95">
        <f aca="true" t="shared" si="7" ref="C42:Y48">C12+C27</f>
        <v>287552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342172</v>
      </c>
      <c r="D45" s="129">
        <f t="shared" si="7"/>
        <v>0</v>
      </c>
      <c r="E45" s="54">
        <f t="shared" si="7"/>
        <v>113000</v>
      </c>
      <c r="F45" s="54">
        <f t="shared" si="7"/>
        <v>140000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2900</v>
      </c>
      <c r="T45" s="54">
        <f t="shared" si="7"/>
        <v>26086</v>
      </c>
      <c r="U45" s="54">
        <f t="shared" si="7"/>
        <v>172155</v>
      </c>
      <c r="V45" s="54">
        <f t="shared" si="7"/>
        <v>201141</v>
      </c>
      <c r="W45" s="54">
        <f t="shared" si="7"/>
        <v>201141</v>
      </c>
      <c r="X45" s="54">
        <f t="shared" si="7"/>
        <v>140000</v>
      </c>
      <c r="Y45" s="54">
        <f t="shared" si="7"/>
        <v>61141</v>
      </c>
      <c r="Z45" s="184">
        <f t="shared" si="5"/>
        <v>43.67214285714286</v>
      </c>
      <c r="AA45" s="130">
        <f t="shared" si="8"/>
        <v>140000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10842460</v>
      </c>
      <c r="D49" s="218">
        <f t="shared" si="9"/>
        <v>0</v>
      </c>
      <c r="E49" s="220">
        <f t="shared" si="9"/>
        <v>16409000</v>
      </c>
      <c r="F49" s="220">
        <f t="shared" si="9"/>
        <v>10052884</v>
      </c>
      <c r="G49" s="220">
        <f t="shared" si="9"/>
        <v>0</v>
      </c>
      <c r="H49" s="220">
        <f t="shared" si="9"/>
        <v>470349</v>
      </c>
      <c r="I49" s="220">
        <f t="shared" si="9"/>
        <v>120927</v>
      </c>
      <c r="J49" s="220">
        <f t="shared" si="9"/>
        <v>591276</v>
      </c>
      <c r="K49" s="220">
        <f t="shared" si="9"/>
        <v>136530</v>
      </c>
      <c r="L49" s="220">
        <f t="shared" si="9"/>
        <v>0</v>
      </c>
      <c r="M49" s="220">
        <f t="shared" si="9"/>
        <v>544588</v>
      </c>
      <c r="N49" s="220">
        <f t="shared" si="9"/>
        <v>681118</v>
      </c>
      <c r="O49" s="220">
        <f t="shared" si="9"/>
        <v>424173</v>
      </c>
      <c r="P49" s="220">
        <f t="shared" si="9"/>
        <v>932327</v>
      </c>
      <c r="Q49" s="220">
        <f t="shared" si="9"/>
        <v>1041759</v>
      </c>
      <c r="R49" s="220">
        <f t="shared" si="9"/>
        <v>2398259</v>
      </c>
      <c r="S49" s="220">
        <f t="shared" si="9"/>
        <v>2900</v>
      </c>
      <c r="T49" s="220">
        <f t="shared" si="9"/>
        <v>1251395</v>
      </c>
      <c r="U49" s="220">
        <f t="shared" si="9"/>
        <v>899683</v>
      </c>
      <c r="V49" s="220">
        <f t="shared" si="9"/>
        <v>2153978</v>
      </c>
      <c r="W49" s="220">
        <f t="shared" si="9"/>
        <v>5824631</v>
      </c>
      <c r="X49" s="220">
        <f t="shared" si="9"/>
        <v>10052884</v>
      </c>
      <c r="Y49" s="220">
        <f t="shared" si="9"/>
        <v>-4228253</v>
      </c>
      <c r="Z49" s="221">
        <f t="shared" si="5"/>
        <v>-42.060099370489105</v>
      </c>
      <c r="AA49" s="222">
        <f>SUM(AA41:AA48)</f>
        <v>10052884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605976</v>
      </c>
      <c r="D51" s="129">
        <f t="shared" si="10"/>
        <v>0</v>
      </c>
      <c r="E51" s="54">
        <f t="shared" si="10"/>
        <v>1080125</v>
      </c>
      <c r="F51" s="54">
        <f t="shared" si="10"/>
        <v>1153000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4788</v>
      </c>
      <c r="P51" s="54">
        <f t="shared" si="10"/>
        <v>20364</v>
      </c>
      <c r="Q51" s="54">
        <f t="shared" si="10"/>
        <v>0</v>
      </c>
      <c r="R51" s="54">
        <f t="shared" si="10"/>
        <v>25152</v>
      </c>
      <c r="S51" s="54">
        <f t="shared" si="10"/>
        <v>491283</v>
      </c>
      <c r="T51" s="54">
        <f t="shared" si="10"/>
        <v>113592</v>
      </c>
      <c r="U51" s="54">
        <f t="shared" si="10"/>
        <v>33738</v>
      </c>
      <c r="V51" s="54">
        <f t="shared" si="10"/>
        <v>638613</v>
      </c>
      <c r="W51" s="54">
        <f t="shared" si="10"/>
        <v>663765</v>
      </c>
      <c r="X51" s="54">
        <f t="shared" si="10"/>
        <v>1153000</v>
      </c>
      <c r="Y51" s="54">
        <f t="shared" si="10"/>
        <v>-489235</v>
      </c>
      <c r="Z51" s="184">
        <f>+IF(X51&lt;&gt;0,+(Y51/X51)*100,0)</f>
        <v>-42.43148308759757</v>
      </c>
      <c r="AA51" s="130">
        <f>SUM(AA57:AA61)</f>
        <v>1153000</v>
      </c>
    </row>
    <row r="52" spans="1:27" ht="13.5">
      <c r="A52" s="310" t="s">
        <v>205</v>
      </c>
      <c r="B52" s="142"/>
      <c r="C52" s="62">
        <v>209359</v>
      </c>
      <c r="D52" s="156"/>
      <c r="E52" s="60">
        <v>58410</v>
      </c>
      <c r="F52" s="60">
        <v>12000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>
        <v>290472</v>
      </c>
      <c r="T52" s="60"/>
      <c r="U52" s="60">
        <v>33738</v>
      </c>
      <c r="V52" s="60">
        <v>324210</v>
      </c>
      <c r="W52" s="60">
        <v>324210</v>
      </c>
      <c r="X52" s="60">
        <v>12000</v>
      </c>
      <c r="Y52" s="60">
        <v>312210</v>
      </c>
      <c r="Z52" s="140">
        <v>2601.75</v>
      </c>
      <c r="AA52" s="155">
        <v>12000</v>
      </c>
    </row>
    <row r="53" spans="1:27" ht="13.5">
      <c r="A53" s="310" t="s">
        <v>206</v>
      </c>
      <c r="B53" s="142"/>
      <c r="C53" s="62"/>
      <c r="D53" s="156"/>
      <c r="E53" s="60">
        <v>260758</v>
      </c>
      <c r="F53" s="60">
        <v>602000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602000</v>
      </c>
      <c r="Y53" s="60">
        <v>-602000</v>
      </c>
      <c r="Z53" s="140">
        <v>-100</v>
      </c>
      <c r="AA53" s="155">
        <v>602000</v>
      </c>
    </row>
    <row r="54" spans="1:27" ht="13.5">
      <c r="A54" s="310" t="s">
        <v>207</v>
      </c>
      <c r="B54" s="142"/>
      <c r="C54" s="62">
        <v>61064</v>
      </c>
      <c r="D54" s="156"/>
      <c r="E54" s="60">
        <v>56379</v>
      </c>
      <c r="F54" s="60">
        <v>45000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>
        <v>81824</v>
      </c>
      <c r="U54" s="60"/>
      <c r="V54" s="60">
        <v>81824</v>
      </c>
      <c r="W54" s="60">
        <v>81824</v>
      </c>
      <c r="X54" s="60">
        <v>45000</v>
      </c>
      <c r="Y54" s="60">
        <v>36824</v>
      </c>
      <c r="Z54" s="140">
        <v>81.83</v>
      </c>
      <c r="AA54" s="155">
        <v>45000</v>
      </c>
    </row>
    <row r="55" spans="1:27" ht="13.5">
      <c r="A55" s="310" t="s">
        <v>208</v>
      </c>
      <c r="B55" s="142"/>
      <c r="C55" s="62">
        <v>187630</v>
      </c>
      <c r="D55" s="156"/>
      <c r="E55" s="60">
        <v>79650</v>
      </c>
      <c r="F55" s="60">
        <v>41000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>
        <v>31768</v>
      </c>
      <c r="U55" s="60"/>
      <c r="V55" s="60">
        <v>31768</v>
      </c>
      <c r="W55" s="60">
        <v>31768</v>
      </c>
      <c r="X55" s="60">
        <v>41000</v>
      </c>
      <c r="Y55" s="60">
        <v>-9232</v>
      </c>
      <c r="Z55" s="140">
        <v>-22.52</v>
      </c>
      <c r="AA55" s="155">
        <v>41000</v>
      </c>
    </row>
    <row r="56" spans="1:27" ht="13.5">
      <c r="A56" s="310" t="s">
        <v>209</v>
      </c>
      <c r="B56" s="142"/>
      <c r="C56" s="62"/>
      <c r="D56" s="156"/>
      <c r="E56" s="60">
        <v>14222</v>
      </c>
      <c r="F56" s="60">
        <v>7000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>
        <v>188670</v>
      </c>
      <c r="T56" s="60"/>
      <c r="U56" s="60"/>
      <c r="V56" s="60">
        <v>188670</v>
      </c>
      <c r="W56" s="60">
        <v>188670</v>
      </c>
      <c r="X56" s="60">
        <v>7000</v>
      </c>
      <c r="Y56" s="60">
        <v>181670</v>
      </c>
      <c r="Z56" s="140">
        <v>2595.29</v>
      </c>
      <c r="AA56" s="155">
        <v>7000</v>
      </c>
    </row>
    <row r="57" spans="1:27" ht="13.5">
      <c r="A57" s="138" t="s">
        <v>210</v>
      </c>
      <c r="B57" s="142"/>
      <c r="C57" s="293">
        <f aca="true" t="shared" si="11" ref="C57:Y57">SUM(C52:C56)</f>
        <v>458053</v>
      </c>
      <c r="D57" s="294">
        <f t="shared" si="11"/>
        <v>0</v>
      </c>
      <c r="E57" s="295">
        <f t="shared" si="11"/>
        <v>469419</v>
      </c>
      <c r="F57" s="295">
        <f t="shared" si="11"/>
        <v>707000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479142</v>
      </c>
      <c r="T57" s="295">
        <f t="shared" si="11"/>
        <v>113592</v>
      </c>
      <c r="U57" s="295">
        <f t="shared" si="11"/>
        <v>33738</v>
      </c>
      <c r="V57" s="295">
        <f t="shared" si="11"/>
        <v>626472</v>
      </c>
      <c r="W57" s="295">
        <f t="shared" si="11"/>
        <v>626472</v>
      </c>
      <c r="X57" s="295">
        <f t="shared" si="11"/>
        <v>707000</v>
      </c>
      <c r="Y57" s="295">
        <f t="shared" si="11"/>
        <v>-80528</v>
      </c>
      <c r="Z57" s="296">
        <f>+IF(X57&lt;&gt;0,+(Y57/X57)*100,0)</f>
        <v>-11.390099009900991</v>
      </c>
      <c r="AA57" s="297">
        <f>SUM(AA52:AA56)</f>
        <v>707000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>
        <v>4788</v>
      </c>
      <c r="P58" s="60"/>
      <c r="Q58" s="60"/>
      <c r="R58" s="60">
        <v>4788</v>
      </c>
      <c r="S58" s="60"/>
      <c r="T58" s="60"/>
      <c r="U58" s="60"/>
      <c r="V58" s="60"/>
      <c r="W58" s="60">
        <v>4788</v>
      </c>
      <c r="X58" s="60"/>
      <c r="Y58" s="60">
        <v>4788</v>
      </c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>
        <v>147923</v>
      </c>
      <c r="D61" s="156"/>
      <c r="E61" s="60">
        <v>610706</v>
      </c>
      <c r="F61" s="60">
        <v>446000</v>
      </c>
      <c r="G61" s="60"/>
      <c r="H61" s="60"/>
      <c r="I61" s="60"/>
      <c r="J61" s="60"/>
      <c r="K61" s="60"/>
      <c r="L61" s="60"/>
      <c r="M61" s="60"/>
      <c r="N61" s="60"/>
      <c r="O61" s="60"/>
      <c r="P61" s="60">
        <v>20364</v>
      </c>
      <c r="Q61" s="60"/>
      <c r="R61" s="60">
        <v>20364</v>
      </c>
      <c r="S61" s="60">
        <v>12141</v>
      </c>
      <c r="T61" s="60"/>
      <c r="U61" s="60"/>
      <c r="V61" s="60">
        <v>12141</v>
      </c>
      <c r="W61" s="60">
        <v>32505</v>
      </c>
      <c r="X61" s="60">
        <v>446000</v>
      </c>
      <c r="Y61" s="60">
        <v>-413495</v>
      </c>
      <c r="Z61" s="140">
        <v>-92.71</v>
      </c>
      <c r="AA61" s="155">
        <v>446000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>
        <v>33838</v>
      </c>
      <c r="H66" s="275">
        <v>25637</v>
      </c>
      <c r="I66" s="275">
        <v>315349</v>
      </c>
      <c r="J66" s="275">
        <v>374824</v>
      </c>
      <c r="K66" s="275">
        <v>43792</v>
      </c>
      <c r="L66" s="275">
        <v>114376</v>
      </c>
      <c r="M66" s="275">
        <v>66271</v>
      </c>
      <c r="N66" s="275">
        <v>224439</v>
      </c>
      <c r="O66" s="275">
        <v>21019</v>
      </c>
      <c r="P66" s="275">
        <v>64274</v>
      </c>
      <c r="Q66" s="275">
        <v>4576</v>
      </c>
      <c r="R66" s="275">
        <v>89869</v>
      </c>
      <c r="S66" s="275">
        <v>6773</v>
      </c>
      <c r="T66" s="275">
        <v>67266</v>
      </c>
      <c r="U66" s="275">
        <v>139318</v>
      </c>
      <c r="V66" s="275">
        <v>213357</v>
      </c>
      <c r="W66" s="275">
        <v>902489</v>
      </c>
      <c r="X66" s="275"/>
      <c r="Y66" s="275">
        <v>902489</v>
      </c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605976</v>
      </c>
      <c r="D68" s="156">
        <v>1152370</v>
      </c>
      <c r="E68" s="60">
        <v>1080125</v>
      </c>
      <c r="F68" s="60">
        <v>1152370</v>
      </c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>
        <v>1152370</v>
      </c>
      <c r="Y68" s="60">
        <v>-1152370</v>
      </c>
      <c r="Z68" s="140">
        <v>-100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605976</v>
      </c>
      <c r="D69" s="218">
        <f t="shared" si="12"/>
        <v>1152370</v>
      </c>
      <c r="E69" s="220">
        <f t="shared" si="12"/>
        <v>1080125</v>
      </c>
      <c r="F69" s="220">
        <f t="shared" si="12"/>
        <v>1152370</v>
      </c>
      <c r="G69" s="220">
        <f t="shared" si="12"/>
        <v>33838</v>
      </c>
      <c r="H69" s="220">
        <f t="shared" si="12"/>
        <v>25637</v>
      </c>
      <c r="I69" s="220">
        <f t="shared" si="12"/>
        <v>315349</v>
      </c>
      <c r="J69" s="220">
        <f t="shared" si="12"/>
        <v>374824</v>
      </c>
      <c r="K69" s="220">
        <f t="shared" si="12"/>
        <v>43792</v>
      </c>
      <c r="L69" s="220">
        <f t="shared" si="12"/>
        <v>114376</v>
      </c>
      <c r="M69" s="220">
        <f t="shared" si="12"/>
        <v>66271</v>
      </c>
      <c r="N69" s="220">
        <f t="shared" si="12"/>
        <v>224439</v>
      </c>
      <c r="O69" s="220">
        <f t="shared" si="12"/>
        <v>21019</v>
      </c>
      <c r="P69" s="220">
        <f t="shared" si="12"/>
        <v>64274</v>
      </c>
      <c r="Q69" s="220">
        <f t="shared" si="12"/>
        <v>4576</v>
      </c>
      <c r="R69" s="220">
        <f t="shared" si="12"/>
        <v>89869</v>
      </c>
      <c r="S69" s="220">
        <f t="shared" si="12"/>
        <v>6773</v>
      </c>
      <c r="T69" s="220">
        <f t="shared" si="12"/>
        <v>67266</v>
      </c>
      <c r="U69" s="220">
        <f t="shared" si="12"/>
        <v>139318</v>
      </c>
      <c r="V69" s="220">
        <f t="shared" si="12"/>
        <v>213357</v>
      </c>
      <c r="W69" s="220">
        <f t="shared" si="12"/>
        <v>902489</v>
      </c>
      <c r="X69" s="220">
        <f t="shared" si="12"/>
        <v>1152370</v>
      </c>
      <c r="Y69" s="220">
        <f t="shared" si="12"/>
        <v>-249881</v>
      </c>
      <c r="Z69" s="221">
        <f>+IF(X69&lt;&gt;0,+(Y69/X69)*100,0)</f>
        <v>-21.684094518253687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10212736</v>
      </c>
      <c r="D5" s="357">
        <f t="shared" si="0"/>
        <v>0</v>
      </c>
      <c r="E5" s="356">
        <f t="shared" si="0"/>
        <v>16296000</v>
      </c>
      <c r="F5" s="358">
        <f t="shared" si="0"/>
        <v>9912884</v>
      </c>
      <c r="G5" s="358">
        <f t="shared" si="0"/>
        <v>0</v>
      </c>
      <c r="H5" s="356">
        <f t="shared" si="0"/>
        <v>470349</v>
      </c>
      <c r="I5" s="356">
        <f t="shared" si="0"/>
        <v>120927</v>
      </c>
      <c r="J5" s="358">
        <f t="shared" si="0"/>
        <v>591276</v>
      </c>
      <c r="K5" s="358">
        <f t="shared" si="0"/>
        <v>136530</v>
      </c>
      <c r="L5" s="356">
        <f t="shared" si="0"/>
        <v>0</v>
      </c>
      <c r="M5" s="356">
        <f t="shared" si="0"/>
        <v>544588</v>
      </c>
      <c r="N5" s="358">
        <f t="shared" si="0"/>
        <v>681118</v>
      </c>
      <c r="O5" s="358">
        <f t="shared" si="0"/>
        <v>424173</v>
      </c>
      <c r="P5" s="356">
        <f t="shared" si="0"/>
        <v>636172</v>
      </c>
      <c r="Q5" s="356">
        <f t="shared" si="0"/>
        <v>1041759</v>
      </c>
      <c r="R5" s="358">
        <f t="shared" si="0"/>
        <v>2102104</v>
      </c>
      <c r="S5" s="358">
        <f t="shared" si="0"/>
        <v>0</v>
      </c>
      <c r="T5" s="356">
        <f t="shared" si="0"/>
        <v>1185165</v>
      </c>
      <c r="U5" s="356">
        <f t="shared" si="0"/>
        <v>727528</v>
      </c>
      <c r="V5" s="358">
        <f t="shared" si="0"/>
        <v>1912693</v>
      </c>
      <c r="W5" s="358">
        <f t="shared" si="0"/>
        <v>5287191</v>
      </c>
      <c r="X5" s="356">
        <f t="shared" si="0"/>
        <v>9912884</v>
      </c>
      <c r="Y5" s="358">
        <f t="shared" si="0"/>
        <v>-4625693</v>
      </c>
      <c r="Z5" s="359">
        <f>+IF(X5&lt;&gt;0,+(Y5/X5)*100,0)</f>
        <v>-46.66344325223618</v>
      </c>
      <c r="AA5" s="360">
        <f>+AA6+AA8+AA11+AA13+AA15</f>
        <v>9912884</v>
      </c>
    </row>
    <row r="6" spans="1:27" ht="13.5">
      <c r="A6" s="361" t="s">
        <v>205</v>
      </c>
      <c r="B6" s="142"/>
      <c r="C6" s="60">
        <f>+C7</f>
        <v>7007773</v>
      </c>
      <c r="D6" s="340">
        <f aca="true" t="shared" si="1" ref="D6:AA6">+D7</f>
        <v>0</v>
      </c>
      <c r="E6" s="60">
        <f t="shared" si="1"/>
        <v>0</v>
      </c>
      <c r="F6" s="59">
        <f t="shared" si="1"/>
        <v>7253000</v>
      </c>
      <c r="G6" s="59">
        <f t="shared" si="1"/>
        <v>0</v>
      </c>
      <c r="H6" s="60">
        <f t="shared" si="1"/>
        <v>470349</v>
      </c>
      <c r="I6" s="60">
        <f t="shared" si="1"/>
        <v>97530</v>
      </c>
      <c r="J6" s="59">
        <f t="shared" si="1"/>
        <v>567879</v>
      </c>
      <c r="K6" s="59">
        <f t="shared" si="1"/>
        <v>136530</v>
      </c>
      <c r="L6" s="60">
        <f t="shared" si="1"/>
        <v>0</v>
      </c>
      <c r="M6" s="60">
        <f t="shared" si="1"/>
        <v>458804</v>
      </c>
      <c r="N6" s="59">
        <f t="shared" si="1"/>
        <v>595334</v>
      </c>
      <c r="O6" s="59">
        <f t="shared" si="1"/>
        <v>424173</v>
      </c>
      <c r="P6" s="60">
        <f t="shared" si="1"/>
        <v>636172</v>
      </c>
      <c r="Q6" s="60">
        <f t="shared" si="1"/>
        <v>1041759</v>
      </c>
      <c r="R6" s="59">
        <f t="shared" si="1"/>
        <v>2102104</v>
      </c>
      <c r="S6" s="59">
        <f t="shared" si="1"/>
        <v>0</v>
      </c>
      <c r="T6" s="60">
        <f t="shared" si="1"/>
        <v>1185165</v>
      </c>
      <c r="U6" s="60">
        <f t="shared" si="1"/>
        <v>727528</v>
      </c>
      <c r="V6" s="59">
        <f t="shared" si="1"/>
        <v>1912693</v>
      </c>
      <c r="W6" s="59">
        <f t="shared" si="1"/>
        <v>5178010</v>
      </c>
      <c r="X6" s="60">
        <f t="shared" si="1"/>
        <v>7253000</v>
      </c>
      <c r="Y6" s="59">
        <f t="shared" si="1"/>
        <v>-2074990</v>
      </c>
      <c r="Z6" s="61">
        <f>+IF(X6&lt;&gt;0,+(Y6/X6)*100,0)</f>
        <v>-28.608713635736937</v>
      </c>
      <c r="AA6" s="62">
        <f t="shared" si="1"/>
        <v>7253000</v>
      </c>
    </row>
    <row r="7" spans="1:27" ht="13.5">
      <c r="A7" s="291" t="s">
        <v>229</v>
      </c>
      <c r="B7" s="142"/>
      <c r="C7" s="60">
        <v>7007773</v>
      </c>
      <c r="D7" s="340"/>
      <c r="E7" s="60"/>
      <c r="F7" s="59">
        <v>7253000</v>
      </c>
      <c r="G7" s="59"/>
      <c r="H7" s="60">
        <v>470349</v>
      </c>
      <c r="I7" s="60">
        <v>97530</v>
      </c>
      <c r="J7" s="59">
        <v>567879</v>
      </c>
      <c r="K7" s="59">
        <v>136530</v>
      </c>
      <c r="L7" s="60"/>
      <c r="M7" s="60">
        <v>458804</v>
      </c>
      <c r="N7" s="59">
        <v>595334</v>
      </c>
      <c r="O7" s="59">
        <v>424173</v>
      </c>
      <c r="P7" s="60">
        <v>636172</v>
      </c>
      <c r="Q7" s="60">
        <v>1041759</v>
      </c>
      <c r="R7" s="59">
        <v>2102104</v>
      </c>
      <c r="S7" s="59"/>
      <c r="T7" s="60">
        <v>1185165</v>
      </c>
      <c r="U7" s="60">
        <v>727528</v>
      </c>
      <c r="V7" s="59">
        <v>1912693</v>
      </c>
      <c r="W7" s="59">
        <v>5178010</v>
      </c>
      <c r="X7" s="60">
        <v>7253000</v>
      </c>
      <c r="Y7" s="59">
        <v>-2074990</v>
      </c>
      <c r="Z7" s="61">
        <v>-28.61</v>
      </c>
      <c r="AA7" s="62">
        <v>7253000</v>
      </c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1500000</v>
      </c>
      <c r="F8" s="59">
        <f t="shared" si="2"/>
        <v>1500000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1500000</v>
      </c>
      <c r="Y8" s="59">
        <f t="shared" si="2"/>
        <v>-1500000</v>
      </c>
      <c r="Z8" s="61">
        <f>+IF(X8&lt;&gt;0,+(Y8/X8)*100,0)</f>
        <v>-100</v>
      </c>
      <c r="AA8" s="62">
        <f>SUM(AA9:AA10)</f>
        <v>1500000</v>
      </c>
    </row>
    <row r="9" spans="1:27" ht="13.5">
      <c r="A9" s="291" t="s">
        <v>230</v>
      </c>
      <c r="B9" s="142"/>
      <c r="C9" s="60"/>
      <c r="D9" s="340"/>
      <c r="E9" s="60">
        <v>1500000</v>
      </c>
      <c r="F9" s="59">
        <v>1500000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1500000</v>
      </c>
      <c r="Y9" s="59">
        <v>-1500000</v>
      </c>
      <c r="Z9" s="61">
        <v>-100</v>
      </c>
      <c r="AA9" s="62">
        <v>1500000</v>
      </c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577292</v>
      </c>
      <c r="D11" s="363">
        <f aca="true" t="shared" si="3" ref="D11:AA11">+D12</f>
        <v>0</v>
      </c>
      <c r="E11" s="362">
        <f t="shared" si="3"/>
        <v>7543000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>
        <v>577292</v>
      </c>
      <c r="D12" s="340"/>
      <c r="E12" s="60">
        <v>7543000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2606574</v>
      </c>
      <c r="D13" s="341">
        <f aca="true" t="shared" si="4" ref="D13:AA13">+D14</f>
        <v>0</v>
      </c>
      <c r="E13" s="275">
        <f t="shared" si="4"/>
        <v>7253000</v>
      </c>
      <c r="F13" s="342">
        <f t="shared" si="4"/>
        <v>1159884</v>
      </c>
      <c r="G13" s="342">
        <f t="shared" si="4"/>
        <v>0</v>
      </c>
      <c r="H13" s="275">
        <f t="shared" si="4"/>
        <v>0</v>
      </c>
      <c r="I13" s="275">
        <f t="shared" si="4"/>
        <v>23397</v>
      </c>
      <c r="J13" s="342">
        <f t="shared" si="4"/>
        <v>23397</v>
      </c>
      <c r="K13" s="342">
        <f t="shared" si="4"/>
        <v>0</v>
      </c>
      <c r="L13" s="275">
        <f t="shared" si="4"/>
        <v>0</v>
      </c>
      <c r="M13" s="275">
        <f t="shared" si="4"/>
        <v>85784</v>
      </c>
      <c r="N13" s="342">
        <f t="shared" si="4"/>
        <v>85784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109181</v>
      </c>
      <c r="X13" s="275">
        <f t="shared" si="4"/>
        <v>1159884</v>
      </c>
      <c r="Y13" s="342">
        <f t="shared" si="4"/>
        <v>-1050703</v>
      </c>
      <c r="Z13" s="335">
        <f>+IF(X13&lt;&gt;0,+(Y13/X13)*100,0)</f>
        <v>-90.586903517938</v>
      </c>
      <c r="AA13" s="273">
        <f t="shared" si="4"/>
        <v>1159884</v>
      </c>
    </row>
    <row r="14" spans="1:27" ht="13.5">
      <c r="A14" s="291" t="s">
        <v>233</v>
      </c>
      <c r="B14" s="136"/>
      <c r="C14" s="60">
        <v>2606574</v>
      </c>
      <c r="D14" s="340"/>
      <c r="E14" s="60">
        <v>7253000</v>
      </c>
      <c r="F14" s="59">
        <v>1159884</v>
      </c>
      <c r="G14" s="59"/>
      <c r="H14" s="60"/>
      <c r="I14" s="60">
        <v>23397</v>
      </c>
      <c r="J14" s="59">
        <v>23397</v>
      </c>
      <c r="K14" s="59"/>
      <c r="L14" s="60"/>
      <c r="M14" s="60">
        <v>85784</v>
      </c>
      <c r="N14" s="59">
        <v>85784</v>
      </c>
      <c r="O14" s="59"/>
      <c r="P14" s="60"/>
      <c r="Q14" s="60"/>
      <c r="R14" s="59"/>
      <c r="S14" s="59"/>
      <c r="T14" s="60"/>
      <c r="U14" s="60"/>
      <c r="V14" s="59"/>
      <c r="W14" s="59">
        <v>109181</v>
      </c>
      <c r="X14" s="60">
        <v>1159884</v>
      </c>
      <c r="Y14" s="59">
        <v>-1050703</v>
      </c>
      <c r="Z14" s="61">
        <v>-90.59</v>
      </c>
      <c r="AA14" s="62">
        <v>1159884</v>
      </c>
    </row>
    <row r="15" spans="1:27" ht="13.5">
      <c r="A15" s="361" t="s">
        <v>209</v>
      </c>
      <c r="B15" s="136"/>
      <c r="C15" s="60">
        <f aca="true" t="shared" si="5" ref="C15:Y15">SUM(C16:C20)</f>
        <v>21097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21097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287552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>
        <v>145146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142406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342172</v>
      </c>
      <c r="D40" s="344">
        <f t="shared" si="9"/>
        <v>0</v>
      </c>
      <c r="E40" s="343">
        <f t="shared" si="9"/>
        <v>113000</v>
      </c>
      <c r="F40" s="345">
        <f t="shared" si="9"/>
        <v>140000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2900</v>
      </c>
      <c r="T40" s="343">
        <f t="shared" si="9"/>
        <v>26086</v>
      </c>
      <c r="U40" s="343">
        <f t="shared" si="9"/>
        <v>172155</v>
      </c>
      <c r="V40" s="345">
        <f t="shared" si="9"/>
        <v>201141</v>
      </c>
      <c r="W40" s="345">
        <f t="shared" si="9"/>
        <v>201141</v>
      </c>
      <c r="X40" s="343">
        <f t="shared" si="9"/>
        <v>140000</v>
      </c>
      <c r="Y40" s="345">
        <f t="shared" si="9"/>
        <v>61141</v>
      </c>
      <c r="Z40" s="336">
        <f>+IF(X40&lt;&gt;0,+(Y40/X40)*100,0)</f>
        <v>43.67214285714286</v>
      </c>
      <c r="AA40" s="350">
        <f>SUM(AA41:AA49)</f>
        <v>140000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>
        <v>48000</v>
      </c>
      <c r="F43" s="370">
        <v>30000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30000</v>
      </c>
      <c r="Y43" s="370">
        <v>-30000</v>
      </c>
      <c r="Z43" s="371">
        <v>-100</v>
      </c>
      <c r="AA43" s="303">
        <v>30000</v>
      </c>
    </row>
    <row r="44" spans="1:27" ht="13.5">
      <c r="A44" s="361" t="s">
        <v>251</v>
      </c>
      <c r="B44" s="136"/>
      <c r="C44" s="60">
        <v>17308</v>
      </c>
      <c r="D44" s="368"/>
      <c r="E44" s="54">
        <v>25000</v>
      </c>
      <c r="F44" s="53">
        <v>65000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>
        <v>2900</v>
      </c>
      <c r="T44" s="54">
        <v>26086</v>
      </c>
      <c r="U44" s="54">
        <v>165561</v>
      </c>
      <c r="V44" s="53">
        <v>194547</v>
      </c>
      <c r="W44" s="53">
        <v>194547</v>
      </c>
      <c r="X44" s="54">
        <v>65000</v>
      </c>
      <c r="Y44" s="53">
        <v>129547</v>
      </c>
      <c r="Z44" s="94">
        <v>199.3</v>
      </c>
      <c r="AA44" s="95">
        <v>65000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>
        <v>324864</v>
      </c>
      <c r="D48" s="368"/>
      <c r="E48" s="54"/>
      <c r="F48" s="53">
        <v>45000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45000</v>
      </c>
      <c r="Y48" s="53">
        <v>-45000</v>
      </c>
      <c r="Z48" s="94">
        <v>-100</v>
      </c>
      <c r="AA48" s="95">
        <v>45000</v>
      </c>
    </row>
    <row r="49" spans="1:27" ht="13.5">
      <c r="A49" s="361" t="s">
        <v>93</v>
      </c>
      <c r="B49" s="136"/>
      <c r="C49" s="54"/>
      <c r="D49" s="368"/>
      <c r="E49" s="54">
        <v>40000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>
        <v>6594</v>
      </c>
      <c r="V49" s="53">
        <v>6594</v>
      </c>
      <c r="W49" s="53">
        <v>6594</v>
      </c>
      <c r="X49" s="54"/>
      <c r="Y49" s="53">
        <v>6594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10842460</v>
      </c>
      <c r="D60" s="346">
        <f t="shared" si="14"/>
        <v>0</v>
      </c>
      <c r="E60" s="219">
        <f t="shared" si="14"/>
        <v>16409000</v>
      </c>
      <c r="F60" s="264">
        <f t="shared" si="14"/>
        <v>10052884</v>
      </c>
      <c r="G60" s="264">
        <f t="shared" si="14"/>
        <v>0</v>
      </c>
      <c r="H60" s="219">
        <f t="shared" si="14"/>
        <v>470349</v>
      </c>
      <c r="I60" s="219">
        <f t="shared" si="14"/>
        <v>120927</v>
      </c>
      <c r="J60" s="264">
        <f t="shared" si="14"/>
        <v>591276</v>
      </c>
      <c r="K60" s="264">
        <f t="shared" si="14"/>
        <v>136530</v>
      </c>
      <c r="L60" s="219">
        <f t="shared" si="14"/>
        <v>0</v>
      </c>
      <c r="M60" s="219">
        <f t="shared" si="14"/>
        <v>544588</v>
      </c>
      <c r="N60" s="264">
        <f t="shared" si="14"/>
        <v>681118</v>
      </c>
      <c r="O60" s="264">
        <f t="shared" si="14"/>
        <v>424173</v>
      </c>
      <c r="P60" s="219">
        <f t="shared" si="14"/>
        <v>636172</v>
      </c>
      <c r="Q60" s="219">
        <f t="shared" si="14"/>
        <v>1041759</v>
      </c>
      <c r="R60" s="264">
        <f t="shared" si="14"/>
        <v>2102104</v>
      </c>
      <c r="S60" s="264">
        <f t="shared" si="14"/>
        <v>2900</v>
      </c>
      <c r="T60" s="219">
        <f t="shared" si="14"/>
        <v>1211251</v>
      </c>
      <c r="U60" s="219">
        <f t="shared" si="14"/>
        <v>899683</v>
      </c>
      <c r="V60" s="264">
        <f t="shared" si="14"/>
        <v>2113834</v>
      </c>
      <c r="W60" s="264">
        <f t="shared" si="14"/>
        <v>5488332</v>
      </c>
      <c r="X60" s="219">
        <f t="shared" si="14"/>
        <v>10052884</v>
      </c>
      <c r="Y60" s="264">
        <f t="shared" si="14"/>
        <v>-4564552</v>
      </c>
      <c r="Z60" s="337">
        <f>+IF(X60&lt;&gt;0,+(Y60/X60)*100,0)</f>
        <v>-45.40539809272642</v>
      </c>
      <c r="AA60" s="232">
        <f>+AA57+AA54+AA51+AA40+AA37+AA34+AA22+AA5</f>
        <v>10052884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296155</v>
      </c>
      <c r="Q5" s="356">
        <f t="shared" si="0"/>
        <v>0</v>
      </c>
      <c r="R5" s="358">
        <f t="shared" si="0"/>
        <v>296155</v>
      </c>
      <c r="S5" s="358">
        <f t="shared" si="0"/>
        <v>0</v>
      </c>
      <c r="T5" s="356">
        <f t="shared" si="0"/>
        <v>40144</v>
      </c>
      <c r="U5" s="356">
        <f t="shared" si="0"/>
        <v>0</v>
      </c>
      <c r="V5" s="358">
        <f t="shared" si="0"/>
        <v>40144</v>
      </c>
      <c r="W5" s="358">
        <f t="shared" si="0"/>
        <v>336299</v>
      </c>
      <c r="X5" s="356">
        <f t="shared" si="0"/>
        <v>0</v>
      </c>
      <c r="Y5" s="358">
        <f t="shared" si="0"/>
        <v>336299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296155</v>
      </c>
      <c r="Q13" s="275">
        <f t="shared" si="4"/>
        <v>0</v>
      </c>
      <c r="R13" s="342">
        <f t="shared" si="4"/>
        <v>296155</v>
      </c>
      <c r="S13" s="342">
        <f t="shared" si="4"/>
        <v>0</v>
      </c>
      <c r="T13" s="275">
        <f t="shared" si="4"/>
        <v>40144</v>
      </c>
      <c r="U13" s="275">
        <f t="shared" si="4"/>
        <v>0</v>
      </c>
      <c r="V13" s="342">
        <f t="shared" si="4"/>
        <v>40144</v>
      </c>
      <c r="W13" s="342">
        <f t="shared" si="4"/>
        <v>336299</v>
      </c>
      <c r="X13" s="275">
        <f t="shared" si="4"/>
        <v>0</v>
      </c>
      <c r="Y13" s="342">
        <f t="shared" si="4"/>
        <v>336299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>
        <v>296155</v>
      </c>
      <c r="Q14" s="60"/>
      <c r="R14" s="59">
        <v>296155</v>
      </c>
      <c r="S14" s="59"/>
      <c r="T14" s="60">
        <v>40144</v>
      </c>
      <c r="U14" s="60"/>
      <c r="V14" s="59">
        <v>40144</v>
      </c>
      <c r="W14" s="59">
        <v>336299</v>
      </c>
      <c r="X14" s="60"/>
      <c r="Y14" s="59">
        <v>336299</v>
      </c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296155</v>
      </c>
      <c r="Q60" s="219">
        <f t="shared" si="14"/>
        <v>0</v>
      </c>
      <c r="R60" s="264">
        <f t="shared" si="14"/>
        <v>296155</v>
      </c>
      <c r="S60" s="264">
        <f t="shared" si="14"/>
        <v>0</v>
      </c>
      <c r="T60" s="219">
        <f t="shared" si="14"/>
        <v>40144</v>
      </c>
      <c r="U60" s="219">
        <f t="shared" si="14"/>
        <v>0</v>
      </c>
      <c r="V60" s="264">
        <f t="shared" si="14"/>
        <v>40144</v>
      </c>
      <c r="W60" s="264">
        <f t="shared" si="14"/>
        <v>336299</v>
      </c>
      <c r="X60" s="219">
        <f t="shared" si="14"/>
        <v>0</v>
      </c>
      <c r="Y60" s="264">
        <f t="shared" si="14"/>
        <v>336299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2016-08-11T09:17:24Z</dcterms:created>
  <dcterms:modified xsi:type="dcterms:W3CDTF">2016-08-11T09:17:32Z</dcterms:modified>
  <cp:category/>
  <cp:version/>
  <cp:contentType/>
  <cp:contentStatus/>
</cp:coreProperties>
</file>