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<sst xmlns="http://schemas.openxmlformats.org/spreadsheetml/2006/main" count="857" uniqueCount="303">
  <si>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Karoo Hoogland(NC066)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</si>
  <si>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</si>
  <si>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</si>
  <si>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</si>
  <si>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</si>
  <si>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</si>
  <si>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</si>
  <si>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</si>
  <si>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</si>
  <si>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</si>
  <si>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</si>
  <si>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</si>
  <si>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</si>
  <si>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</si>
  <si>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</si>
  <si>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</si>
  <si>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</si>
  <si>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</si>
  <si>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</si>
  <si>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</si>
  <si>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</si>
  <si>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</si>
  <si>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</si>
  <si>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</si>
  <si>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</si>
  <si>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</si>
  <si>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</si>
  <si>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</si>
  <si>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</si>
  <si>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</si>
  <si>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</si>
  <si>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</si>
  <si>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</si>
  <si>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</si>
  <si>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</si>
  <si>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</si>
  <si>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</si>
  <si>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</si>
  <si>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</si>
  <si>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</si>
  <si>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</si>
  <si>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</si>
  <si>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</si>
  <si>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</si>
  <si>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</si>
  <si>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</si>
  <si>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</si>
  <si>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</si>
  <si>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</si>
  <si>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</si>
  <si>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</si>
  <si>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</si>
  <si>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</si>
  <si>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</si>
  <si>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</si>
  <si>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</si>
  <si>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</si>
  <si>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</si>
  <si>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</si>
  <si>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</si>
  <si>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</si>
  <si>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</si>
  <si>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</si>
  <si>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</si>
  <si>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</si>
  <si>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</si>
  <si>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</si>
  <si>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</si>
  <si>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</si>
  <si>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</si>
  <si>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Karoo Hoogland(NC066)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</si>
  <si>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</si>
  <si>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</si>
  <si>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</si>
  <si>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</si>
  <si>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</si>
  <si>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</si>
  <si>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</si>
  <si>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</si>
  <si>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</si>
  <si>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</si>
  <si>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</si>
  <si>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</si>
  <si>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</si>
  <si>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</si>
  <si>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</si>
  <si>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</si>
  <si>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</si>
  <si>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</si>
  <si>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</si>
  <si>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</si>
  <si>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</si>
  <si>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</si>
  <si>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</si>
  <si>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</si>
  <si>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</si>
  <si>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</si>
  <si>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</si>
  <si>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</si>
  <si>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</si>
  <si>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Karoo Hoogland(NC066)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</si>
  <si>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</si>
  <si>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</si>
  <si>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</si>
  <si>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</si>
  <si>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</si>
  <si>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</si>
  <si>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</si>
  <si>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</si>
  <si>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</si>
  <si>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</si>
  <si>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</si>
  <si>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</si>
  <si>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</si>
  <si>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</si>
  <si>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</si>
  <si>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</si>
  <si>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</si>
  <si>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</si>
  <si>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</si>
  <si>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</si>
  <si>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</si>
  <si>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</si>
  <si>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</si>
  <si>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</si>
  <si>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</si>
  <si>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</si>
  <si>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</si>
  <si>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</si>
  <si>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Karoo Hoogland(NC066)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</si>
  <si>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</si>
  <si>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</si>
  <si>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</si>
  <si>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</si>
  <si>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</si>
  <si>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</si>
  <si>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</si>
  <si>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</si>
  <si>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</si>
  <si>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</si>
  <si>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Karoo Hoogland(NC066)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</si>
  <si>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</si>
  <si>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</si>
  <si>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</si>
  <si>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</si>
  <si>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</si>
  <si>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</si>
  <si>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</si>
  <si>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</si>
  <si>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</si>
  <si>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</si>
  <si>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</si>
  <si>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</si>
  <si>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</si>
  <si>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</si>
  <si>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</si>
  <si>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</si>
  <si>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</si>
  <si>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</si>
  <si>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</si>
  <si>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</si>
  <si>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</si>
  <si>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</si>
  <si>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</si>
  <si>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</si>
  <si>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</si>
  <si>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</si>
  <si>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</si>
  <si>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</si>
  <si>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</si>
  <si>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</si>
  <si>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</si>
  <si>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</si>
  <si>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</si>
  <si>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Karoo Hoogland(NC066)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</si>
  <si>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</si>
  <si>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</si>
  <si>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</si>
  <si>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</si>
  <si>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</si>
  <si>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</si>
  <si>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</si>
  <si>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</si>
  <si>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</si>
  <si>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</si>
  <si>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</si>
  <si>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</si>
  <si>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</si>
  <si>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</si>
  <si>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</si>
  <si>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</si>
  <si>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</si>
  <si>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</si>
  <si>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</si>
  <si>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</si>
  <si>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</si>
  <si>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</si>
  <si>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</si>
  <si>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</si>
  <si>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</si>
  <si>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</si>
  <si>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</si>
  <si>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Karoo Hoogland(NC066)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</si>
  <si>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</si>
  <si>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</si>
  <si>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</si>
  <si>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</si>
  <si>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</si>
  <si>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</si>
  <si>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</si>
  <si>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</si>
  <si>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</si>
  <si>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</si>
  <si>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</si>
  <si>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</si>
  <si>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</si>
  <si>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</si>
  <si>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</si>
  <si>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</si>
  <si>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</si>
  <si>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</si>
  <si>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</si>
  <si>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</si>
  <si>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</si>
  <si>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</si>
  <si>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</si>
  <si>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</si>
  <si>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Karoo Hoogland(NC066)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</si>
  <si>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</si>
  <si>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</si>
  <si>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</si>
  <si>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</si>
  <si>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</si>
  <si>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</si>
  <si>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</si>
  <si>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</si>
  <si>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</si>
  <si>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</si>
  <si>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</si>
  <si>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</si>
  <si>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</si>
  <si>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</si>
  <si>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</si>
  <si>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</si>
  <si>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</si>
  <si>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</si>
  <si>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</si>
  <si>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</si>
  <si>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</si>
  <si>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</si>
  <si>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</si>
  <si>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</si>
  <si>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</si>
  <si>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</si>
  <si>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</si>
  <si>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</si>
  <si>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</si>
  <si>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</si>
  <si>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</si>
  <si>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</si>
  <si>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</si>
  <si>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</si>
  <si>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</si>
  <si>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Karoo Hoogland(NC066)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</si>
  <si>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</si>
  <si>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</si>
  <si>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Northern Cape: Karoo Hoogland(NC066)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</si>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</sst>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4780315</v>
      </c>
      <c r="C5" s="19">
        <v>0</v>
      </c>
      <c r="D5" s="59">
        <v>5950000</v>
      </c>
      <c r="E5" s="60">
        <v>5950000</v>
      </c>
      <c r="F5" s="60">
        <v>4961708</v>
      </c>
      <c r="G5" s="60">
        <v>11800</v>
      </c>
      <c r="H5" s="60">
        <v>11803</v>
      </c>
      <c r="I5" s="60">
        <v>4985311</v>
      </c>
      <c r="J5" s="60">
        <v>-5965</v>
      </c>
      <c r="K5" s="60">
        <v>996</v>
      </c>
      <c r="L5" s="60">
        <v>10521</v>
      </c>
      <c r="M5" s="60">
        <v>5552</v>
      </c>
      <c r="N5" s="60">
        <v>11797</v>
      </c>
      <c r="O5" s="60">
        <v>11778</v>
      </c>
      <c r="P5" s="60">
        <v>11844</v>
      </c>
      <c r="Q5" s="60">
        <v>35419</v>
      </c>
      <c r="R5" s="60">
        <v>11746</v>
      </c>
      <c r="S5" s="60">
        <v>11760</v>
      </c>
      <c r="T5" s="60">
        <v>-1042</v>
      </c>
      <c r="U5" s="60">
        <v>22464</v>
      </c>
      <c r="V5" s="60">
        <v>5048746</v>
      </c>
      <c r="W5" s="60">
        <v>5950000</v>
      </c>
      <c r="X5" s="60">
        <v>-901254</v>
      </c>
      <c r="Y5" s="61">
        <v>-15.15</v>
      </c>
      <c r="Z5" s="62">
        <v>5950000</v>
      </c>
    </row>
    <row r="6" spans="1:26" ht="13.5">
      <c r="A6" s="58" t="s">
        <v>32</v>
      </c>
      <c r="B6" s="19">
        <v>13472679</v>
      </c>
      <c r="C6" s="19">
        <v>0</v>
      </c>
      <c r="D6" s="59">
        <v>18246000</v>
      </c>
      <c r="E6" s="60">
        <v>18246000</v>
      </c>
      <c r="F6" s="60">
        <v>1634815</v>
      </c>
      <c r="G6" s="60">
        <v>1514377</v>
      </c>
      <c r="H6" s="60">
        <v>1578525</v>
      </c>
      <c r="I6" s="60">
        <v>4727717</v>
      </c>
      <c r="J6" s="60">
        <v>1059697</v>
      </c>
      <c r="K6" s="60">
        <v>1060718</v>
      </c>
      <c r="L6" s="60">
        <v>1012621</v>
      </c>
      <c r="M6" s="60">
        <v>3133036</v>
      </c>
      <c r="N6" s="60">
        <v>1932375</v>
      </c>
      <c r="O6" s="60">
        <v>1517191</v>
      </c>
      <c r="P6" s="60">
        <v>1640807</v>
      </c>
      <c r="Q6" s="60">
        <v>5090373</v>
      </c>
      <c r="R6" s="60">
        <v>1624711</v>
      </c>
      <c r="S6" s="60">
        <v>1562234</v>
      </c>
      <c r="T6" s="60">
        <v>1754227</v>
      </c>
      <c r="U6" s="60">
        <v>4941172</v>
      </c>
      <c r="V6" s="60">
        <v>17892298</v>
      </c>
      <c r="W6" s="60">
        <v>18246000</v>
      </c>
      <c r="X6" s="60">
        <v>-353702</v>
      </c>
      <c r="Y6" s="61">
        <v>-1.94</v>
      </c>
      <c r="Z6" s="62">
        <v>18246000</v>
      </c>
    </row>
    <row r="7" spans="1:26" ht="13.5">
      <c r="A7" s="58" t="s">
        <v>33</v>
      </c>
      <c r="B7" s="19">
        <v>197300</v>
      </c>
      <c r="C7" s="19">
        <v>0</v>
      </c>
      <c r="D7" s="59">
        <v>215000</v>
      </c>
      <c r="E7" s="60">
        <v>215000</v>
      </c>
      <c r="F7" s="60">
        <v>3997</v>
      </c>
      <c r="G7" s="60">
        <v>408206</v>
      </c>
      <c r="H7" s="60">
        <v>14785</v>
      </c>
      <c r="I7" s="60">
        <v>426988</v>
      </c>
      <c r="J7" s="60">
        <v>0</v>
      </c>
      <c r="K7" s="60">
        <v>29376</v>
      </c>
      <c r="L7" s="60">
        <v>10839</v>
      </c>
      <c r="M7" s="60">
        <v>40215</v>
      </c>
      <c r="N7" s="60">
        <v>7842</v>
      </c>
      <c r="O7" s="60">
        <v>62451</v>
      </c>
      <c r="P7" s="60">
        <v>23845</v>
      </c>
      <c r="Q7" s="60">
        <v>94138</v>
      </c>
      <c r="R7" s="60">
        <v>14281</v>
      </c>
      <c r="S7" s="60">
        <v>17138</v>
      </c>
      <c r="T7" s="60">
        <v>22404</v>
      </c>
      <c r="U7" s="60">
        <v>53823</v>
      </c>
      <c r="V7" s="60">
        <v>615164</v>
      </c>
      <c r="W7" s="60">
        <v>215000</v>
      </c>
      <c r="X7" s="60">
        <v>400164</v>
      </c>
      <c r="Y7" s="61">
        <v>186.12</v>
      </c>
      <c r="Z7" s="62">
        <v>215000</v>
      </c>
    </row>
    <row r="8" spans="1:26" ht="13.5">
      <c r="A8" s="58" t="s">
        <v>34</v>
      </c>
      <c r="B8" s="19">
        <v>18495974</v>
      </c>
      <c r="C8" s="19">
        <v>0</v>
      </c>
      <c r="D8" s="59">
        <v>21255000</v>
      </c>
      <c r="E8" s="60">
        <v>21255000</v>
      </c>
      <c r="F8" s="60">
        <v>6589000</v>
      </c>
      <c r="G8" s="60">
        <v>0</v>
      </c>
      <c r="H8" s="60">
        <v>9728</v>
      </c>
      <c r="I8" s="60">
        <v>6598728</v>
      </c>
      <c r="J8" s="60">
        <v>190</v>
      </c>
      <c r="K8" s="60">
        <v>4634286</v>
      </c>
      <c r="L8" s="60">
        <v>0</v>
      </c>
      <c r="M8" s="60">
        <v>4634476</v>
      </c>
      <c r="N8" s="60">
        <v>0</v>
      </c>
      <c r="O8" s="60">
        <v>0</v>
      </c>
      <c r="P8" s="60">
        <v>4118141</v>
      </c>
      <c r="Q8" s="60">
        <v>4118141</v>
      </c>
      <c r="R8" s="60">
        <v>201322</v>
      </c>
      <c r="S8" s="60">
        <v>19666</v>
      </c>
      <c r="T8" s="60">
        <v>32188398</v>
      </c>
      <c r="U8" s="60">
        <v>32409386</v>
      </c>
      <c r="V8" s="60">
        <v>47760731</v>
      </c>
      <c r="W8" s="60">
        <v>21255000</v>
      </c>
      <c r="X8" s="60">
        <v>26505731</v>
      </c>
      <c r="Y8" s="61">
        <v>124.7</v>
      </c>
      <c r="Z8" s="62">
        <v>21255000</v>
      </c>
    </row>
    <row r="9" spans="1:26" ht="13.5">
      <c r="A9" s="58" t="s">
        <v>35</v>
      </c>
      <c r="B9" s="19">
        <v>2633526</v>
      </c>
      <c r="C9" s="19">
        <v>0</v>
      </c>
      <c r="D9" s="59">
        <v>2307900</v>
      </c>
      <c r="E9" s="60">
        <v>2307900</v>
      </c>
      <c r="F9" s="60">
        <v>395764</v>
      </c>
      <c r="G9" s="60">
        <v>323785</v>
      </c>
      <c r="H9" s="60">
        <v>213153</v>
      </c>
      <c r="I9" s="60">
        <v>932702</v>
      </c>
      <c r="J9" s="60">
        <v>175852</v>
      </c>
      <c r="K9" s="60">
        <v>227908</v>
      </c>
      <c r="L9" s="60">
        <v>154400</v>
      </c>
      <c r="M9" s="60">
        <v>558160</v>
      </c>
      <c r="N9" s="60">
        <v>255648</v>
      </c>
      <c r="O9" s="60">
        <v>200707</v>
      </c>
      <c r="P9" s="60">
        <v>260845</v>
      </c>
      <c r="Q9" s="60">
        <v>717200</v>
      </c>
      <c r="R9" s="60">
        <v>190629</v>
      </c>
      <c r="S9" s="60">
        <v>261174</v>
      </c>
      <c r="T9" s="60">
        <v>500096</v>
      </c>
      <c r="U9" s="60">
        <v>951899</v>
      </c>
      <c r="V9" s="60">
        <v>3159961</v>
      </c>
      <c r="W9" s="60">
        <v>2307900</v>
      </c>
      <c r="X9" s="60">
        <v>852061</v>
      </c>
      <c r="Y9" s="61">
        <v>36.92</v>
      </c>
      <c r="Z9" s="62">
        <v>2307900</v>
      </c>
    </row>
    <row r="10" spans="1:26" ht="25.5">
      <c r="A10" s="63" t="s">
        <v>278</v>
      </c>
      <c r="B10" s="64">
        <f>SUM(B5:B9)</f>
        <v>39579794</v>
      </c>
      <c r="C10" s="64">
        <f>SUM(C5:C9)</f>
        <v>0</v>
      </c>
      <c r="D10" s="65">
        <f aca="true" t="shared" si="0" ref="D10:Z10">SUM(D5:D9)</f>
        <v>47973900</v>
      </c>
      <c r="E10" s="66">
        <f t="shared" si="0"/>
        <v>47973900</v>
      </c>
      <c r="F10" s="66">
        <f t="shared" si="0"/>
        <v>13585284</v>
      </c>
      <c r="G10" s="66">
        <f t="shared" si="0"/>
        <v>2258168</v>
      </c>
      <c r="H10" s="66">
        <f t="shared" si="0"/>
        <v>1827994</v>
      </c>
      <c r="I10" s="66">
        <f t="shared" si="0"/>
        <v>17671446</v>
      </c>
      <c r="J10" s="66">
        <f t="shared" si="0"/>
        <v>1229774</v>
      </c>
      <c r="K10" s="66">
        <f t="shared" si="0"/>
        <v>5953284</v>
      </c>
      <c r="L10" s="66">
        <f t="shared" si="0"/>
        <v>1188381</v>
      </c>
      <c r="M10" s="66">
        <f t="shared" si="0"/>
        <v>8371439</v>
      </c>
      <c r="N10" s="66">
        <f t="shared" si="0"/>
        <v>2207662</v>
      </c>
      <c r="O10" s="66">
        <f t="shared" si="0"/>
        <v>1792127</v>
      </c>
      <c r="P10" s="66">
        <f t="shared" si="0"/>
        <v>6055482</v>
      </c>
      <c r="Q10" s="66">
        <f t="shared" si="0"/>
        <v>10055271</v>
      </c>
      <c r="R10" s="66">
        <f t="shared" si="0"/>
        <v>2042689</v>
      </c>
      <c r="S10" s="66">
        <f t="shared" si="0"/>
        <v>1871972</v>
      </c>
      <c r="T10" s="66">
        <f t="shared" si="0"/>
        <v>34464083</v>
      </c>
      <c r="U10" s="66">
        <f t="shared" si="0"/>
        <v>38378744</v>
      </c>
      <c r="V10" s="66">
        <f t="shared" si="0"/>
        <v>74476900</v>
      </c>
      <c r="W10" s="66">
        <f t="shared" si="0"/>
        <v>47973900</v>
      </c>
      <c r="X10" s="66">
        <f t="shared" si="0"/>
        <v>26503000</v>
      </c>
      <c r="Y10" s="67">
        <f>+IF(W10&lt;&gt;0,(X10/W10)*100,0)</f>
        <v>55.244622596870386</v>
      </c>
      <c r="Z10" s="68">
        <f t="shared" si="0"/>
        <v>47973900</v>
      </c>
    </row>
    <row r="11" spans="1:26" ht="13.5">
      <c r="A11" s="58" t="s">
        <v>37</v>
      </c>
      <c r="B11" s="19">
        <v>17132072</v>
      </c>
      <c r="C11" s="19">
        <v>0</v>
      </c>
      <c r="D11" s="59">
        <v>17352020</v>
      </c>
      <c r="E11" s="60">
        <v>17252020</v>
      </c>
      <c r="F11" s="60">
        <v>1181860</v>
      </c>
      <c r="G11" s="60">
        <v>1209326</v>
      </c>
      <c r="H11" s="60">
        <v>1454750</v>
      </c>
      <c r="I11" s="60">
        <v>3845936</v>
      </c>
      <c r="J11" s="60">
        <v>1474298</v>
      </c>
      <c r="K11" s="60">
        <v>1488771</v>
      </c>
      <c r="L11" s="60">
        <v>2626191</v>
      </c>
      <c r="M11" s="60">
        <v>5589260</v>
      </c>
      <c r="N11" s="60">
        <v>1284466</v>
      </c>
      <c r="O11" s="60">
        <v>1232767</v>
      </c>
      <c r="P11" s="60">
        <v>1272599</v>
      </c>
      <c r="Q11" s="60">
        <v>3789832</v>
      </c>
      <c r="R11" s="60">
        <v>1225232</v>
      </c>
      <c r="S11" s="60">
        <v>1212577</v>
      </c>
      <c r="T11" s="60">
        <v>1529130</v>
      </c>
      <c r="U11" s="60">
        <v>3966939</v>
      </c>
      <c r="V11" s="60">
        <v>17191967</v>
      </c>
      <c r="W11" s="60">
        <v>17352020</v>
      </c>
      <c r="X11" s="60">
        <v>-160053</v>
      </c>
      <c r="Y11" s="61">
        <v>-0.92</v>
      </c>
      <c r="Z11" s="62">
        <v>17252020</v>
      </c>
    </row>
    <row r="12" spans="1:26" ht="13.5">
      <c r="A12" s="58" t="s">
        <v>38</v>
      </c>
      <c r="B12" s="19">
        <v>1905710</v>
      </c>
      <c r="C12" s="19">
        <v>0</v>
      </c>
      <c r="D12" s="59">
        <v>2085000</v>
      </c>
      <c r="E12" s="60">
        <v>2185000</v>
      </c>
      <c r="F12" s="60">
        <v>164459</v>
      </c>
      <c r="G12" s="60">
        <v>164459</v>
      </c>
      <c r="H12" s="60">
        <v>164459</v>
      </c>
      <c r="I12" s="60">
        <v>493377</v>
      </c>
      <c r="J12" s="60">
        <v>144679</v>
      </c>
      <c r="K12" s="60">
        <v>144679</v>
      </c>
      <c r="L12" s="60">
        <v>144679</v>
      </c>
      <c r="M12" s="60">
        <v>434037</v>
      </c>
      <c r="N12" s="60">
        <v>164459</v>
      </c>
      <c r="O12" s="60">
        <v>265423</v>
      </c>
      <c r="P12" s="60">
        <v>178290</v>
      </c>
      <c r="Q12" s="60">
        <v>608172</v>
      </c>
      <c r="R12" s="60">
        <v>178290</v>
      </c>
      <c r="S12" s="60">
        <v>178290</v>
      </c>
      <c r="T12" s="60">
        <v>178290</v>
      </c>
      <c r="U12" s="60">
        <v>534870</v>
      </c>
      <c r="V12" s="60">
        <v>2070456</v>
      </c>
      <c r="W12" s="60">
        <v>2085000</v>
      </c>
      <c r="X12" s="60">
        <v>-14544</v>
      </c>
      <c r="Y12" s="61">
        <v>-0.7</v>
      </c>
      <c r="Z12" s="62">
        <v>2185000</v>
      </c>
    </row>
    <row r="13" spans="1:26" ht="13.5">
      <c r="A13" s="58" t="s">
        <v>279</v>
      </c>
      <c r="B13" s="19">
        <v>11269202</v>
      </c>
      <c r="C13" s="19">
        <v>0</v>
      </c>
      <c r="D13" s="59">
        <v>599000</v>
      </c>
      <c r="E13" s="60">
        <v>599000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599000</v>
      </c>
      <c r="X13" s="60">
        <v>-599000</v>
      </c>
      <c r="Y13" s="61">
        <v>-100</v>
      </c>
      <c r="Z13" s="62">
        <v>599000</v>
      </c>
    </row>
    <row r="14" spans="1:26" ht="13.5">
      <c r="A14" s="58" t="s">
        <v>40</v>
      </c>
      <c r="B14" s="19">
        <v>2039900</v>
      </c>
      <c r="C14" s="19">
        <v>0</v>
      </c>
      <c r="D14" s="59">
        <v>305000</v>
      </c>
      <c r="E14" s="60">
        <v>305000</v>
      </c>
      <c r="F14" s="60">
        <v>0</v>
      </c>
      <c r="G14" s="60">
        <v>57134</v>
      </c>
      <c r="H14" s="60">
        <v>33368</v>
      </c>
      <c r="I14" s="60">
        <v>90502</v>
      </c>
      <c r="J14" s="60">
        <v>22984</v>
      </c>
      <c r="K14" s="60">
        <v>11981</v>
      </c>
      <c r="L14" s="60">
        <v>0</v>
      </c>
      <c r="M14" s="60">
        <v>34965</v>
      </c>
      <c r="N14" s="60">
        <v>46181</v>
      </c>
      <c r="O14" s="60">
        <v>10043</v>
      </c>
      <c r="P14" s="60">
        <v>10668</v>
      </c>
      <c r="Q14" s="60">
        <v>66892</v>
      </c>
      <c r="R14" s="60">
        <v>10265</v>
      </c>
      <c r="S14" s="60">
        <v>10555</v>
      </c>
      <c r="T14" s="60">
        <v>386062</v>
      </c>
      <c r="U14" s="60">
        <v>406882</v>
      </c>
      <c r="V14" s="60">
        <v>599241</v>
      </c>
      <c r="W14" s="60">
        <v>305004</v>
      </c>
      <c r="X14" s="60">
        <v>294237</v>
      </c>
      <c r="Y14" s="61">
        <v>96.47</v>
      </c>
      <c r="Z14" s="62">
        <v>305000</v>
      </c>
    </row>
    <row r="15" spans="1:26" ht="13.5">
      <c r="A15" s="58" t="s">
        <v>41</v>
      </c>
      <c r="B15" s="19">
        <v>6488302</v>
      </c>
      <c r="C15" s="19">
        <v>0</v>
      </c>
      <c r="D15" s="59">
        <v>9643000</v>
      </c>
      <c r="E15" s="60">
        <v>9643000</v>
      </c>
      <c r="F15" s="60">
        <v>350306</v>
      </c>
      <c r="G15" s="60">
        <v>1012174</v>
      </c>
      <c r="H15" s="60">
        <v>1189202</v>
      </c>
      <c r="I15" s="60">
        <v>2551682</v>
      </c>
      <c r="J15" s="60">
        <v>1181033</v>
      </c>
      <c r="K15" s="60">
        <v>719543</v>
      </c>
      <c r="L15" s="60">
        <v>1155255</v>
      </c>
      <c r="M15" s="60">
        <v>3055831</v>
      </c>
      <c r="N15" s="60">
        <v>1154654</v>
      </c>
      <c r="O15" s="60">
        <v>751159</v>
      </c>
      <c r="P15" s="60">
        <v>839345</v>
      </c>
      <c r="Q15" s="60">
        <v>2745158</v>
      </c>
      <c r="R15" s="60">
        <v>843935</v>
      </c>
      <c r="S15" s="60">
        <v>790834</v>
      </c>
      <c r="T15" s="60">
        <v>1966535</v>
      </c>
      <c r="U15" s="60">
        <v>3601304</v>
      </c>
      <c r="V15" s="60">
        <v>11953975</v>
      </c>
      <c r="W15" s="60">
        <v>9642522</v>
      </c>
      <c r="X15" s="60">
        <v>2311453</v>
      </c>
      <c r="Y15" s="61">
        <v>23.97</v>
      </c>
      <c r="Z15" s="62">
        <v>9643000</v>
      </c>
    </row>
    <row r="16" spans="1:26" ht="13.5">
      <c r="A16" s="69" t="s">
        <v>42</v>
      </c>
      <c r="B16" s="19">
        <v>3076031</v>
      </c>
      <c r="C16" s="19">
        <v>0</v>
      </c>
      <c r="D16" s="59">
        <v>5195000</v>
      </c>
      <c r="E16" s="60">
        <v>5195000</v>
      </c>
      <c r="F16" s="60">
        <v>290146</v>
      </c>
      <c r="G16" s="60">
        <v>287916</v>
      </c>
      <c r="H16" s="60">
        <v>287776</v>
      </c>
      <c r="I16" s="60">
        <v>865838</v>
      </c>
      <c r="J16" s="60">
        <v>1000</v>
      </c>
      <c r="K16" s="60">
        <v>0</v>
      </c>
      <c r="L16" s="60">
        <v>1900</v>
      </c>
      <c r="M16" s="60">
        <v>2900</v>
      </c>
      <c r="N16" s="60">
        <v>304995</v>
      </c>
      <c r="O16" s="60">
        <v>345022</v>
      </c>
      <c r="P16" s="60">
        <v>445296</v>
      </c>
      <c r="Q16" s="60">
        <v>1095313</v>
      </c>
      <c r="R16" s="60">
        <v>476625</v>
      </c>
      <c r="S16" s="60">
        <v>311895</v>
      </c>
      <c r="T16" s="60">
        <v>1239815</v>
      </c>
      <c r="U16" s="60">
        <v>2028335</v>
      </c>
      <c r="V16" s="60">
        <v>3992386</v>
      </c>
      <c r="W16" s="60">
        <v>5195000</v>
      </c>
      <c r="X16" s="60">
        <v>-1202614</v>
      </c>
      <c r="Y16" s="61">
        <v>-23.15</v>
      </c>
      <c r="Z16" s="62">
        <v>5195000</v>
      </c>
    </row>
    <row r="17" spans="1:26" ht="13.5">
      <c r="A17" s="58" t="s">
        <v>43</v>
      </c>
      <c r="B17" s="19">
        <v>14230691</v>
      </c>
      <c r="C17" s="19">
        <v>0</v>
      </c>
      <c r="D17" s="59">
        <v>12744544</v>
      </c>
      <c r="E17" s="60">
        <v>12744544</v>
      </c>
      <c r="F17" s="60">
        <v>132093</v>
      </c>
      <c r="G17" s="60">
        <v>309951</v>
      </c>
      <c r="H17" s="60">
        <v>355932</v>
      </c>
      <c r="I17" s="60">
        <v>797976</v>
      </c>
      <c r="J17" s="60">
        <v>198670</v>
      </c>
      <c r="K17" s="60">
        <v>193563</v>
      </c>
      <c r="L17" s="60">
        <v>186955</v>
      </c>
      <c r="M17" s="60">
        <v>579188</v>
      </c>
      <c r="N17" s="60">
        <v>243399</v>
      </c>
      <c r="O17" s="60">
        <v>220596</v>
      </c>
      <c r="P17" s="60">
        <v>324175</v>
      </c>
      <c r="Q17" s="60">
        <v>788170</v>
      </c>
      <c r="R17" s="60">
        <v>211951</v>
      </c>
      <c r="S17" s="60">
        <v>915390</v>
      </c>
      <c r="T17" s="60">
        <v>1366024</v>
      </c>
      <c r="U17" s="60">
        <v>2493365</v>
      </c>
      <c r="V17" s="60">
        <v>4658699</v>
      </c>
      <c r="W17" s="60">
        <v>12745023</v>
      </c>
      <c r="X17" s="60">
        <v>-8086324</v>
      </c>
      <c r="Y17" s="61">
        <v>-63.45</v>
      </c>
      <c r="Z17" s="62">
        <v>12744544</v>
      </c>
    </row>
    <row r="18" spans="1:26" ht="13.5">
      <c r="A18" s="70" t="s">
        <v>44</v>
      </c>
      <c r="B18" s="71">
        <f>SUM(B11:B17)</f>
        <v>56141908</v>
      </c>
      <c r="C18" s="71">
        <f>SUM(C11:C17)</f>
        <v>0</v>
      </c>
      <c r="D18" s="72">
        <f aca="true" t="shared" si="1" ref="D18:Z18">SUM(D11:D17)</f>
        <v>47923564</v>
      </c>
      <c r="E18" s="73">
        <f t="shared" si="1"/>
        <v>47923564</v>
      </c>
      <c r="F18" s="73">
        <f t="shared" si="1"/>
        <v>2118864</v>
      </c>
      <c r="G18" s="73">
        <f t="shared" si="1"/>
        <v>3040960</v>
      </c>
      <c r="H18" s="73">
        <f t="shared" si="1"/>
        <v>3485487</v>
      </c>
      <c r="I18" s="73">
        <f t="shared" si="1"/>
        <v>8645311</v>
      </c>
      <c r="J18" s="73">
        <f t="shared" si="1"/>
        <v>3022664</v>
      </c>
      <c r="K18" s="73">
        <f t="shared" si="1"/>
        <v>2558537</v>
      </c>
      <c r="L18" s="73">
        <f t="shared" si="1"/>
        <v>4114980</v>
      </c>
      <c r="M18" s="73">
        <f t="shared" si="1"/>
        <v>9696181</v>
      </c>
      <c r="N18" s="73">
        <f t="shared" si="1"/>
        <v>3198154</v>
      </c>
      <c r="O18" s="73">
        <f t="shared" si="1"/>
        <v>2825010</v>
      </c>
      <c r="P18" s="73">
        <f t="shared" si="1"/>
        <v>3070373</v>
      </c>
      <c r="Q18" s="73">
        <f t="shared" si="1"/>
        <v>9093537</v>
      </c>
      <c r="R18" s="73">
        <f t="shared" si="1"/>
        <v>2946298</v>
      </c>
      <c r="S18" s="73">
        <f t="shared" si="1"/>
        <v>3419541</v>
      </c>
      <c r="T18" s="73">
        <f t="shared" si="1"/>
        <v>6665856</v>
      </c>
      <c r="U18" s="73">
        <f t="shared" si="1"/>
        <v>13031695</v>
      </c>
      <c r="V18" s="73">
        <f t="shared" si="1"/>
        <v>40466724</v>
      </c>
      <c r="W18" s="73">
        <f t="shared" si="1"/>
        <v>47923569</v>
      </c>
      <c r="X18" s="73">
        <f t="shared" si="1"/>
        <v>-7456845</v>
      </c>
      <c r="Y18" s="67">
        <f>+IF(W18&lt;&gt;0,(X18/W18)*100,0)</f>
        <v>-15.559869925380557</v>
      </c>
      <c r="Z18" s="74">
        <f t="shared" si="1"/>
        <v>47923564</v>
      </c>
    </row>
    <row r="19" spans="1:26" ht="13.5">
      <c r="A19" s="70" t="s">
        <v>45</v>
      </c>
      <c r="B19" s="75">
        <f>+B10-B18</f>
        <v>-16562114</v>
      </c>
      <c r="C19" s="75">
        <f>+C10-C18</f>
        <v>0</v>
      </c>
      <c r="D19" s="76">
        <f aca="true" t="shared" si="2" ref="D19:Z19">+D10-D18</f>
        <v>50336</v>
      </c>
      <c r="E19" s="77">
        <f t="shared" si="2"/>
        <v>50336</v>
      </c>
      <c r="F19" s="77">
        <f t="shared" si="2"/>
        <v>11466420</v>
      </c>
      <c r="G19" s="77">
        <f t="shared" si="2"/>
        <v>-782792</v>
      </c>
      <c r="H19" s="77">
        <f t="shared" si="2"/>
        <v>-1657493</v>
      </c>
      <c r="I19" s="77">
        <f t="shared" si="2"/>
        <v>9026135</v>
      </c>
      <c r="J19" s="77">
        <f t="shared" si="2"/>
        <v>-1792890</v>
      </c>
      <c r="K19" s="77">
        <f t="shared" si="2"/>
        <v>3394747</v>
      </c>
      <c r="L19" s="77">
        <f t="shared" si="2"/>
        <v>-2926599</v>
      </c>
      <c r="M19" s="77">
        <f t="shared" si="2"/>
        <v>-1324742</v>
      </c>
      <c r="N19" s="77">
        <f t="shared" si="2"/>
        <v>-990492</v>
      </c>
      <c r="O19" s="77">
        <f t="shared" si="2"/>
        <v>-1032883</v>
      </c>
      <c r="P19" s="77">
        <f t="shared" si="2"/>
        <v>2985109</v>
      </c>
      <c r="Q19" s="77">
        <f t="shared" si="2"/>
        <v>961734</v>
      </c>
      <c r="R19" s="77">
        <f t="shared" si="2"/>
        <v>-903609</v>
      </c>
      <c r="S19" s="77">
        <f t="shared" si="2"/>
        <v>-1547569</v>
      </c>
      <c r="T19" s="77">
        <f t="shared" si="2"/>
        <v>27798227</v>
      </c>
      <c r="U19" s="77">
        <f t="shared" si="2"/>
        <v>25347049</v>
      </c>
      <c r="V19" s="77">
        <f t="shared" si="2"/>
        <v>34010176</v>
      </c>
      <c r="W19" s="77">
        <f>IF(E10=E18,0,W10-W18)</f>
        <v>50331</v>
      </c>
      <c r="X19" s="77">
        <f t="shared" si="2"/>
        <v>33959845</v>
      </c>
      <c r="Y19" s="78">
        <f>+IF(W19&lt;&gt;0,(X19/W19)*100,0)</f>
        <v>67473.01861675706</v>
      </c>
      <c r="Z19" s="79">
        <f t="shared" si="2"/>
        <v>50336</v>
      </c>
    </row>
    <row r="20" spans="1:26" ht="13.5">
      <c r="A20" s="58" t="s">
        <v>46</v>
      </c>
      <c r="B20" s="19">
        <v>11972787</v>
      </c>
      <c r="C20" s="19">
        <v>0</v>
      </c>
      <c r="D20" s="59">
        <v>0</v>
      </c>
      <c r="E20" s="60">
        <v>11005000</v>
      </c>
      <c r="F20" s="60">
        <v>930000</v>
      </c>
      <c r="G20" s="60">
        <v>3200000</v>
      </c>
      <c r="H20" s="60">
        <v>0</v>
      </c>
      <c r="I20" s="60">
        <v>4130000</v>
      </c>
      <c r="J20" s="60">
        <v>0</v>
      </c>
      <c r="K20" s="60">
        <v>9441500</v>
      </c>
      <c r="L20" s="60">
        <v>300000</v>
      </c>
      <c r="M20" s="60">
        <v>9741500</v>
      </c>
      <c r="N20" s="60">
        <v>856000</v>
      </c>
      <c r="O20" s="60">
        <v>0</v>
      </c>
      <c r="P20" s="60">
        <v>300050</v>
      </c>
      <c r="Q20" s="60">
        <v>1156050</v>
      </c>
      <c r="R20" s="60">
        <v>0</v>
      </c>
      <c r="S20" s="60">
        <v>1000000</v>
      </c>
      <c r="T20" s="60">
        <v>14712278</v>
      </c>
      <c r="U20" s="60">
        <v>15712278</v>
      </c>
      <c r="V20" s="60">
        <v>30739828</v>
      </c>
      <c r="W20" s="60"/>
      <c r="X20" s="60">
        <v>30739828</v>
      </c>
      <c r="Y20" s="61">
        <v>0</v>
      </c>
      <c r="Z20" s="62">
        <v>11005000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54000</v>
      </c>
      <c r="G21" s="82">
        <v>54000</v>
      </c>
      <c r="H21" s="82">
        <v>438354</v>
      </c>
      <c r="I21" s="82">
        <v>546354</v>
      </c>
      <c r="J21" s="82">
        <v>1247522</v>
      </c>
      <c r="K21" s="82">
        <v>1869061</v>
      </c>
      <c r="L21" s="82">
        <v>75839</v>
      </c>
      <c r="M21" s="82">
        <v>3192422</v>
      </c>
      <c r="N21" s="82">
        <v>298531</v>
      </c>
      <c r="O21" s="82">
        <v>952556</v>
      </c>
      <c r="P21" s="82">
        <v>3065932</v>
      </c>
      <c r="Q21" s="82">
        <v>4317019</v>
      </c>
      <c r="R21" s="82">
        <v>-199278</v>
      </c>
      <c r="S21" s="82">
        <v>470931</v>
      </c>
      <c r="T21" s="82">
        <v>2334875</v>
      </c>
      <c r="U21" s="82">
        <v>2606528</v>
      </c>
      <c r="V21" s="82">
        <v>10662323</v>
      </c>
      <c r="W21" s="82"/>
      <c r="X21" s="82">
        <v>10662323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-4589327</v>
      </c>
      <c r="C22" s="86">
        <f>SUM(C19:C21)</f>
        <v>0</v>
      </c>
      <c r="D22" s="87">
        <f aca="true" t="shared" si="3" ref="D22:Z22">SUM(D19:D21)</f>
        <v>50336</v>
      </c>
      <c r="E22" s="88">
        <f t="shared" si="3"/>
        <v>11055336</v>
      </c>
      <c r="F22" s="88">
        <f t="shared" si="3"/>
        <v>12450420</v>
      </c>
      <c r="G22" s="88">
        <f t="shared" si="3"/>
        <v>2471208</v>
      </c>
      <c r="H22" s="88">
        <f t="shared" si="3"/>
        <v>-1219139</v>
      </c>
      <c r="I22" s="88">
        <f t="shared" si="3"/>
        <v>13702489</v>
      </c>
      <c r="J22" s="88">
        <f t="shared" si="3"/>
        <v>-545368</v>
      </c>
      <c r="K22" s="88">
        <f t="shared" si="3"/>
        <v>14705308</v>
      </c>
      <c r="L22" s="88">
        <f t="shared" si="3"/>
        <v>-2550760</v>
      </c>
      <c r="M22" s="88">
        <f t="shared" si="3"/>
        <v>11609180</v>
      </c>
      <c r="N22" s="88">
        <f t="shared" si="3"/>
        <v>164039</v>
      </c>
      <c r="O22" s="88">
        <f t="shared" si="3"/>
        <v>-80327</v>
      </c>
      <c r="P22" s="88">
        <f t="shared" si="3"/>
        <v>6351091</v>
      </c>
      <c r="Q22" s="88">
        <f t="shared" si="3"/>
        <v>6434803</v>
      </c>
      <c r="R22" s="88">
        <f t="shared" si="3"/>
        <v>-1102887</v>
      </c>
      <c r="S22" s="88">
        <f t="shared" si="3"/>
        <v>-76638</v>
      </c>
      <c r="T22" s="88">
        <f t="shared" si="3"/>
        <v>44845380</v>
      </c>
      <c r="U22" s="88">
        <f t="shared" si="3"/>
        <v>43665855</v>
      </c>
      <c r="V22" s="88">
        <f t="shared" si="3"/>
        <v>75412327</v>
      </c>
      <c r="W22" s="88">
        <f t="shared" si="3"/>
        <v>50331</v>
      </c>
      <c r="X22" s="88">
        <f t="shared" si="3"/>
        <v>75361996</v>
      </c>
      <c r="Y22" s="89">
        <f>+IF(W22&lt;&gt;0,(X22/W22)*100,0)</f>
        <v>149732.76112137648</v>
      </c>
      <c r="Z22" s="90">
        <f t="shared" si="3"/>
        <v>11055336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-4589327</v>
      </c>
      <c r="C24" s="75">
        <f>SUM(C22:C23)</f>
        <v>0</v>
      </c>
      <c r="D24" s="76">
        <f aca="true" t="shared" si="4" ref="D24:Z24">SUM(D22:D23)</f>
        <v>50336</v>
      </c>
      <c r="E24" s="77">
        <f t="shared" si="4"/>
        <v>11055336</v>
      </c>
      <c r="F24" s="77">
        <f t="shared" si="4"/>
        <v>12450420</v>
      </c>
      <c r="G24" s="77">
        <f t="shared" si="4"/>
        <v>2471208</v>
      </c>
      <c r="H24" s="77">
        <f t="shared" si="4"/>
        <v>-1219139</v>
      </c>
      <c r="I24" s="77">
        <f t="shared" si="4"/>
        <v>13702489</v>
      </c>
      <c r="J24" s="77">
        <f t="shared" si="4"/>
        <v>-545368</v>
      </c>
      <c r="K24" s="77">
        <f t="shared" si="4"/>
        <v>14705308</v>
      </c>
      <c r="L24" s="77">
        <f t="shared" si="4"/>
        <v>-2550760</v>
      </c>
      <c r="M24" s="77">
        <f t="shared" si="4"/>
        <v>11609180</v>
      </c>
      <c r="N24" s="77">
        <f t="shared" si="4"/>
        <v>164039</v>
      </c>
      <c r="O24" s="77">
        <f t="shared" si="4"/>
        <v>-80327</v>
      </c>
      <c r="P24" s="77">
        <f t="shared" si="4"/>
        <v>6351091</v>
      </c>
      <c r="Q24" s="77">
        <f t="shared" si="4"/>
        <v>6434803</v>
      </c>
      <c r="R24" s="77">
        <f t="shared" si="4"/>
        <v>-1102887</v>
      </c>
      <c r="S24" s="77">
        <f t="shared" si="4"/>
        <v>-76638</v>
      </c>
      <c r="T24" s="77">
        <f t="shared" si="4"/>
        <v>44845380</v>
      </c>
      <c r="U24" s="77">
        <f t="shared" si="4"/>
        <v>43665855</v>
      </c>
      <c r="V24" s="77">
        <f t="shared" si="4"/>
        <v>75412327</v>
      </c>
      <c r="W24" s="77">
        <f t="shared" si="4"/>
        <v>50331</v>
      </c>
      <c r="X24" s="77">
        <f t="shared" si="4"/>
        <v>75361996</v>
      </c>
      <c r="Y24" s="78">
        <f>+IF(W24&lt;&gt;0,(X24/W24)*100,0)</f>
        <v>149732.76112137648</v>
      </c>
      <c r="Z24" s="79">
        <f t="shared" si="4"/>
        <v>11055336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10530792</v>
      </c>
      <c r="C27" s="22">
        <v>0</v>
      </c>
      <c r="D27" s="99">
        <v>8005000</v>
      </c>
      <c r="E27" s="100">
        <v>11005000</v>
      </c>
      <c r="F27" s="100">
        <v>0</v>
      </c>
      <c r="G27" s="100">
        <v>0</v>
      </c>
      <c r="H27" s="100">
        <v>0</v>
      </c>
      <c r="I27" s="100">
        <v>0</v>
      </c>
      <c r="J27" s="100">
        <v>842802</v>
      </c>
      <c r="K27" s="100">
        <v>0</v>
      </c>
      <c r="L27" s="100">
        <v>198403</v>
      </c>
      <c r="M27" s="100">
        <v>1041205</v>
      </c>
      <c r="N27" s="100">
        <v>0</v>
      </c>
      <c r="O27" s="100">
        <v>340589</v>
      </c>
      <c r="P27" s="100">
        <v>3155069</v>
      </c>
      <c r="Q27" s="100">
        <v>3495658</v>
      </c>
      <c r="R27" s="100">
        <v>92472</v>
      </c>
      <c r="S27" s="100">
        <v>195750</v>
      </c>
      <c r="T27" s="100">
        <v>1114777</v>
      </c>
      <c r="U27" s="100">
        <v>1402999</v>
      </c>
      <c r="V27" s="100">
        <v>5939862</v>
      </c>
      <c r="W27" s="100">
        <v>11005000</v>
      </c>
      <c r="X27" s="100">
        <v>-5065138</v>
      </c>
      <c r="Y27" s="101">
        <v>-46.03</v>
      </c>
      <c r="Z27" s="102">
        <v>11005000</v>
      </c>
    </row>
    <row r="28" spans="1:26" ht="13.5">
      <c r="A28" s="103" t="s">
        <v>46</v>
      </c>
      <c r="B28" s="19">
        <v>10530792</v>
      </c>
      <c r="C28" s="19">
        <v>0</v>
      </c>
      <c r="D28" s="59">
        <v>8005000</v>
      </c>
      <c r="E28" s="60">
        <v>11005000</v>
      </c>
      <c r="F28" s="60">
        <v>0</v>
      </c>
      <c r="G28" s="60">
        <v>0</v>
      </c>
      <c r="H28" s="60">
        <v>0</v>
      </c>
      <c r="I28" s="60">
        <v>0</v>
      </c>
      <c r="J28" s="60">
        <v>842802</v>
      </c>
      <c r="K28" s="60">
        <v>0</v>
      </c>
      <c r="L28" s="60">
        <v>198403</v>
      </c>
      <c r="M28" s="60">
        <v>1041205</v>
      </c>
      <c r="N28" s="60">
        <v>0</v>
      </c>
      <c r="O28" s="60">
        <v>340589</v>
      </c>
      <c r="P28" s="60">
        <v>3155069</v>
      </c>
      <c r="Q28" s="60">
        <v>3495658</v>
      </c>
      <c r="R28" s="60">
        <v>92472</v>
      </c>
      <c r="S28" s="60">
        <v>195750</v>
      </c>
      <c r="T28" s="60">
        <v>1114777</v>
      </c>
      <c r="U28" s="60">
        <v>1402999</v>
      </c>
      <c r="V28" s="60">
        <v>5939862</v>
      </c>
      <c r="W28" s="60">
        <v>11005000</v>
      </c>
      <c r="X28" s="60">
        <v>-5065138</v>
      </c>
      <c r="Y28" s="61">
        <v>-46.03</v>
      </c>
      <c r="Z28" s="62">
        <v>11005000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10530792</v>
      </c>
      <c r="C32" s="22">
        <f>SUM(C28:C31)</f>
        <v>0</v>
      </c>
      <c r="D32" s="99">
        <f aca="true" t="shared" si="5" ref="D32:Z32">SUM(D28:D31)</f>
        <v>8005000</v>
      </c>
      <c r="E32" s="100">
        <f t="shared" si="5"/>
        <v>11005000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842802</v>
      </c>
      <c r="K32" s="100">
        <f t="shared" si="5"/>
        <v>0</v>
      </c>
      <c r="L32" s="100">
        <f t="shared" si="5"/>
        <v>198403</v>
      </c>
      <c r="M32" s="100">
        <f t="shared" si="5"/>
        <v>1041205</v>
      </c>
      <c r="N32" s="100">
        <f t="shared" si="5"/>
        <v>0</v>
      </c>
      <c r="O32" s="100">
        <f t="shared" si="5"/>
        <v>340589</v>
      </c>
      <c r="P32" s="100">
        <f t="shared" si="5"/>
        <v>3155069</v>
      </c>
      <c r="Q32" s="100">
        <f t="shared" si="5"/>
        <v>3495658</v>
      </c>
      <c r="R32" s="100">
        <f t="shared" si="5"/>
        <v>92472</v>
      </c>
      <c r="S32" s="100">
        <f t="shared" si="5"/>
        <v>195750</v>
      </c>
      <c r="T32" s="100">
        <f t="shared" si="5"/>
        <v>1114777</v>
      </c>
      <c r="U32" s="100">
        <f t="shared" si="5"/>
        <v>1402999</v>
      </c>
      <c r="V32" s="100">
        <f t="shared" si="5"/>
        <v>5939862</v>
      </c>
      <c r="W32" s="100">
        <f t="shared" si="5"/>
        <v>11005000</v>
      </c>
      <c r="X32" s="100">
        <f t="shared" si="5"/>
        <v>-5065138</v>
      </c>
      <c r="Y32" s="101">
        <f>+IF(W32&lt;&gt;0,(X32/W32)*100,0)</f>
        <v>-46.02578827805543</v>
      </c>
      <c r="Z32" s="102">
        <f t="shared" si="5"/>
        <v>11005000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9607258</v>
      </c>
      <c r="C35" s="19">
        <v>0</v>
      </c>
      <c r="D35" s="59">
        <v>10412000</v>
      </c>
      <c r="E35" s="60">
        <v>10412000</v>
      </c>
      <c r="F35" s="60">
        <v>13956525</v>
      </c>
      <c r="G35" s="60">
        <v>-4962973</v>
      </c>
      <c r="H35" s="60">
        <v>-2042929</v>
      </c>
      <c r="I35" s="60">
        <v>-2042929</v>
      </c>
      <c r="J35" s="60">
        <v>-640996</v>
      </c>
      <c r="K35" s="60">
        <v>4499338</v>
      </c>
      <c r="L35" s="60">
        <v>-4257443</v>
      </c>
      <c r="M35" s="60">
        <v>-4257443</v>
      </c>
      <c r="N35" s="60">
        <v>379393</v>
      </c>
      <c r="O35" s="60">
        <v>-467175</v>
      </c>
      <c r="P35" s="60">
        <v>2038357</v>
      </c>
      <c r="Q35" s="60">
        <v>2038357</v>
      </c>
      <c r="R35" s="60">
        <v>9549</v>
      </c>
      <c r="S35" s="60">
        <v>4410811</v>
      </c>
      <c r="T35" s="60">
        <v>-1870209</v>
      </c>
      <c r="U35" s="60">
        <v>-1870209</v>
      </c>
      <c r="V35" s="60">
        <v>-1870209</v>
      </c>
      <c r="W35" s="60">
        <v>10412000</v>
      </c>
      <c r="X35" s="60">
        <v>-12282209</v>
      </c>
      <c r="Y35" s="61">
        <v>-117.96</v>
      </c>
      <c r="Z35" s="62">
        <v>10412000</v>
      </c>
    </row>
    <row r="36" spans="1:26" ht="13.5">
      <c r="A36" s="58" t="s">
        <v>57</v>
      </c>
      <c r="B36" s="19">
        <v>310812594</v>
      </c>
      <c r="C36" s="19">
        <v>0</v>
      </c>
      <c r="D36" s="59">
        <v>186328000</v>
      </c>
      <c r="E36" s="60">
        <v>189328000</v>
      </c>
      <c r="F36" s="60">
        <v>3258</v>
      </c>
      <c r="G36" s="60">
        <v>-6644</v>
      </c>
      <c r="H36" s="60">
        <v>-23260</v>
      </c>
      <c r="I36" s="60">
        <v>-23260</v>
      </c>
      <c r="J36" s="60">
        <v>-44632</v>
      </c>
      <c r="K36" s="60">
        <v>121954</v>
      </c>
      <c r="L36" s="60">
        <v>76429</v>
      </c>
      <c r="M36" s="60">
        <v>76429</v>
      </c>
      <c r="N36" s="60">
        <v>-15167</v>
      </c>
      <c r="O36" s="60">
        <v>63044</v>
      </c>
      <c r="P36" s="60">
        <v>-2621</v>
      </c>
      <c r="Q36" s="60">
        <v>-2621</v>
      </c>
      <c r="R36" s="60">
        <v>11526</v>
      </c>
      <c r="S36" s="60">
        <v>313898380</v>
      </c>
      <c r="T36" s="60">
        <v>-193783</v>
      </c>
      <c r="U36" s="60">
        <v>-193783</v>
      </c>
      <c r="V36" s="60">
        <v>-193783</v>
      </c>
      <c r="W36" s="60">
        <v>189328000</v>
      </c>
      <c r="X36" s="60">
        <v>-189521783</v>
      </c>
      <c r="Y36" s="61">
        <v>-100.1</v>
      </c>
      <c r="Z36" s="62">
        <v>189328000</v>
      </c>
    </row>
    <row r="37" spans="1:26" ht="13.5">
      <c r="A37" s="58" t="s">
        <v>58</v>
      </c>
      <c r="B37" s="19">
        <v>32591570</v>
      </c>
      <c r="C37" s="19">
        <v>0</v>
      </c>
      <c r="D37" s="59">
        <v>10347000</v>
      </c>
      <c r="E37" s="60">
        <v>10347000</v>
      </c>
      <c r="F37" s="60">
        <v>1621756</v>
      </c>
      <c r="G37" s="60">
        <v>-7296082</v>
      </c>
      <c r="H37" s="60">
        <v>193340</v>
      </c>
      <c r="I37" s="60">
        <v>193340</v>
      </c>
      <c r="J37" s="60">
        <v>2526601</v>
      </c>
      <c r="K37" s="60">
        <v>-6300340</v>
      </c>
      <c r="L37" s="60">
        <v>-1437795</v>
      </c>
      <c r="M37" s="60">
        <v>-1437795</v>
      </c>
      <c r="N37" s="60">
        <v>761527</v>
      </c>
      <c r="O37" s="60">
        <v>1647871</v>
      </c>
      <c r="P37" s="60">
        <v>1810900</v>
      </c>
      <c r="Q37" s="60">
        <v>1810900</v>
      </c>
      <c r="R37" s="60">
        <v>776268</v>
      </c>
      <c r="S37" s="60">
        <v>9151601</v>
      </c>
      <c r="T37" s="60">
        <v>3794518</v>
      </c>
      <c r="U37" s="60">
        <v>3794518</v>
      </c>
      <c r="V37" s="60">
        <v>3794518</v>
      </c>
      <c r="W37" s="60">
        <v>10347000</v>
      </c>
      <c r="X37" s="60">
        <v>-6552482</v>
      </c>
      <c r="Y37" s="61">
        <v>-63.33</v>
      </c>
      <c r="Z37" s="62">
        <v>10347000</v>
      </c>
    </row>
    <row r="38" spans="1:26" ht="13.5">
      <c r="A38" s="58" t="s">
        <v>59</v>
      </c>
      <c r="B38" s="19">
        <v>14630937</v>
      </c>
      <c r="C38" s="19">
        <v>0</v>
      </c>
      <c r="D38" s="59">
        <v>4828000</v>
      </c>
      <c r="E38" s="60">
        <v>4828000</v>
      </c>
      <c r="F38" s="60">
        <v>0</v>
      </c>
      <c r="G38" s="60">
        <v>0</v>
      </c>
      <c r="H38" s="60">
        <v>-14396</v>
      </c>
      <c r="I38" s="60">
        <v>-14396</v>
      </c>
      <c r="J38" s="60">
        <v>0</v>
      </c>
      <c r="K38" s="60">
        <v>0</v>
      </c>
      <c r="L38" s="60">
        <v>0</v>
      </c>
      <c r="M38" s="60">
        <v>0</v>
      </c>
      <c r="N38" s="60">
        <v>-14283</v>
      </c>
      <c r="O38" s="60">
        <v>-15033</v>
      </c>
      <c r="P38" s="60">
        <v>-14408</v>
      </c>
      <c r="Q38" s="60">
        <v>-14408</v>
      </c>
      <c r="R38" s="60">
        <v>-14811</v>
      </c>
      <c r="S38" s="60">
        <v>36995587</v>
      </c>
      <c r="T38" s="60">
        <v>-17932</v>
      </c>
      <c r="U38" s="60">
        <v>-17932</v>
      </c>
      <c r="V38" s="60">
        <v>-17932</v>
      </c>
      <c r="W38" s="60">
        <v>4828000</v>
      </c>
      <c r="X38" s="60">
        <v>-4845932</v>
      </c>
      <c r="Y38" s="61">
        <v>-100.37</v>
      </c>
      <c r="Z38" s="62">
        <v>4828000</v>
      </c>
    </row>
    <row r="39" spans="1:26" ht="13.5">
      <c r="A39" s="58" t="s">
        <v>60</v>
      </c>
      <c r="B39" s="19">
        <v>273197345</v>
      </c>
      <c r="C39" s="19">
        <v>0</v>
      </c>
      <c r="D39" s="59">
        <v>181565000</v>
      </c>
      <c r="E39" s="60">
        <v>184565000</v>
      </c>
      <c r="F39" s="60">
        <v>12338027</v>
      </c>
      <c r="G39" s="60">
        <v>2326465</v>
      </c>
      <c r="H39" s="60">
        <v>-2245133</v>
      </c>
      <c r="I39" s="60">
        <v>-2245133</v>
      </c>
      <c r="J39" s="60">
        <v>-3212229</v>
      </c>
      <c r="K39" s="60">
        <v>10921632</v>
      </c>
      <c r="L39" s="60">
        <v>-2743219</v>
      </c>
      <c r="M39" s="60">
        <v>-2743219</v>
      </c>
      <c r="N39" s="60">
        <v>-383018</v>
      </c>
      <c r="O39" s="60">
        <v>-2036969</v>
      </c>
      <c r="P39" s="60">
        <v>239244</v>
      </c>
      <c r="Q39" s="60">
        <v>239244</v>
      </c>
      <c r="R39" s="60">
        <v>-740382</v>
      </c>
      <c r="S39" s="60">
        <v>272162003</v>
      </c>
      <c r="T39" s="60">
        <v>-5840578</v>
      </c>
      <c r="U39" s="60">
        <v>-5840578</v>
      </c>
      <c r="V39" s="60">
        <v>-5840578</v>
      </c>
      <c r="W39" s="60">
        <v>184565000</v>
      </c>
      <c r="X39" s="60">
        <v>-190405578</v>
      </c>
      <c r="Y39" s="61">
        <v>-103.16</v>
      </c>
      <c r="Z39" s="62">
        <v>184565000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10886672</v>
      </c>
      <c r="C42" s="19">
        <v>0</v>
      </c>
      <c r="D42" s="59">
        <v>8310000</v>
      </c>
      <c r="E42" s="60">
        <v>11310353</v>
      </c>
      <c r="F42" s="60">
        <v>8385007</v>
      </c>
      <c r="G42" s="60">
        <v>-4613563</v>
      </c>
      <c r="H42" s="60">
        <v>-1593646</v>
      </c>
      <c r="I42" s="60">
        <v>2177798</v>
      </c>
      <c r="J42" s="60">
        <v>-929066</v>
      </c>
      <c r="K42" s="60">
        <v>4901652</v>
      </c>
      <c r="L42" s="60">
        <v>-2333657</v>
      </c>
      <c r="M42" s="60">
        <v>1638929</v>
      </c>
      <c r="N42" s="60">
        <v>-254659</v>
      </c>
      <c r="O42" s="60">
        <v>-770716</v>
      </c>
      <c r="P42" s="60">
        <v>3767382</v>
      </c>
      <c r="Q42" s="60">
        <v>2742007</v>
      </c>
      <c r="R42" s="60">
        <v>-490605</v>
      </c>
      <c r="S42" s="60">
        <v>272559</v>
      </c>
      <c r="T42" s="60">
        <v>-1546751</v>
      </c>
      <c r="U42" s="60">
        <v>-1764797</v>
      </c>
      <c r="V42" s="60">
        <v>4793937</v>
      </c>
      <c r="W42" s="60">
        <v>11310353</v>
      </c>
      <c r="X42" s="60">
        <v>-6516416</v>
      </c>
      <c r="Y42" s="61">
        <v>-57.61</v>
      </c>
      <c r="Z42" s="62">
        <v>11310353</v>
      </c>
    </row>
    <row r="43" spans="1:26" ht="13.5">
      <c r="A43" s="58" t="s">
        <v>63</v>
      </c>
      <c r="B43" s="19">
        <v>-10852972</v>
      </c>
      <c r="C43" s="19">
        <v>0</v>
      </c>
      <c r="D43" s="59">
        <v>-7955000</v>
      </c>
      <c r="E43" s="60">
        <v>-10955000</v>
      </c>
      <c r="F43" s="60">
        <v>0</v>
      </c>
      <c r="G43" s="60">
        <v>0</v>
      </c>
      <c r="H43" s="60">
        <v>0</v>
      </c>
      <c r="I43" s="60">
        <v>0</v>
      </c>
      <c r="J43" s="60">
        <v>-842802</v>
      </c>
      <c r="K43" s="60">
        <v>0</v>
      </c>
      <c r="L43" s="60">
        <v>-198403</v>
      </c>
      <c r="M43" s="60">
        <v>-1041205</v>
      </c>
      <c r="N43" s="60">
        <v>-298531</v>
      </c>
      <c r="O43" s="60">
        <v>-952556</v>
      </c>
      <c r="P43" s="60">
        <v>-3065932</v>
      </c>
      <c r="Q43" s="60">
        <v>-4317019</v>
      </c>
      <c r="R43" s="60">
        <v>-199278</v>
      </c>
      <c r="S43" s="60">
        <v>-470931</v>
      </c>
      <c r="T43" s="60">
        <v>-1607786</v>
      </c>
      <c r="U43" s="60">
        <v>-2277995</v>
      </c>
      <c r="V43" s="60">
        <v>-7636219</v>
      </c>
      <c r="W43" s="60">
        <v>-10955000</v>
      </c>
      <c r="X43" s="60">
        <v>3318781</v>
      </c>
      <c r="Y43" s="61">
        <v>-30.29</v>
      </c>
      <c r="Z43" s="62">
        <v>-10955000</v>
      </c>
    </row>
    <row r="44" spans="1:26" ht="13.5">
      <c r="A44" s="58" t="s">
        <v>64</v>
      </c>
      <c r="B44" s="19">
        <v>-264409</v>
      </c>
      <c r="C44" s="19">
        <v>0</v>
      </c>
      <c r="D44" s="59">
        <v>-305000</v>
      </c>
      <c r="E44" s="60">
        <v>-305000</v>
      </c>
      <c r="F44" s="60">
        <v>0</v>
      </c>
      <c r="G44" s="60">
        <v>-57134</v>
      </c>
      <c r="H44" s="60">
        <v>-33368</v>
      </c>
      <c r="I44" s="60">
        <v>-90502</v>
      </c>
      <c r="J44" s="60">
        <v>-38475</v>
      </c>
      <c r="K44" s="60">
        <v>-39136</v>
      </c>
      <c r="L44" s="60">
        <v>-38370</v>
      </c>
      <c r="M44" s="60">
        <v>-115981</v>
      </c>
      <c r="N44" s="60">
        <v>-523</v>
      </c>
      <c r="O44" s="60">
        <v>-144</v>
      </c>
      <c r="P44" s="60">
        <v>-1522</v>
      </c>
      <c r="Q44" s="60">
        <v>-2189</v>
      </c>
      <c r="R44" s="60">
        <v>800</v>
      </c>
      <c r="S44" s="60">
        <v>172896</v>
      </c>
      <c r="T44" s="60">
        <v>489</v>
      </c>
      <c r="U44" s="60">
        <v>174185</v>
      </c>
      <c r="V44" s="60">
        <v>-34487</v>
      </c>
      <c r="W44" s="60">
        <v>-305000</v>
      </c>
      <c r="X44" s="60">
        <v>270513</v>
      </c>
      <c r="Y44" s="61">
        <v>-88.69</v>
      </c>
      <c r="Z44" s="62">
        <v>-305000</v>
      </c>
    </row>
    <row r="45" spans="1:26" ht="13.5">
      <c r="A45" s="70" t="s">
        <v>65</v>
      </c>
      <c r="B45" s="22">
        <v>2918473</v>
      </c>
      <c r="C45" s="22">
        <v>0</v>
      </c>
      <c r="D45" s="99">
        <v>2830000</v>
      </c>
      <c r="E45" s="100">
        <v>2830352</v>
      </c>
      <c r="F45" s="100">
        <v>10703546</v>
      </c>
      <c r="G45" s="100">
        <v>6032849</v>
      </c>
      <c r="H45" s="100">
        <v>4405835</v>
      </c>
      <c r="I45" s="100">
        <v>4405835</v>
      </c>
      <c r="J45" s="100">
        <v>2595492</v>
      </c>
      <c r="K45" s="100">
        <v>7458008</v>
      </c>
      <c r="L45" s="100">
        <v>4887578</v>
      </c>
      <c r="M45" s="100">
        <v>4887578</v>
      </c>
      <c r="N45" s="100">
        <v>4333865</v>
      </c>
      <c r="O45" s="100">
        <v>2610449</v>
      </c>
      <c r="P45" s="100">
        <v>3310377</v>
      </c>
      <c r="Q45" s="100">
        <v>4333865</v>
      </c>
      <c r="R45" s="100">
        <v>2621294</v>
      </c>
      <c r="S45" s="100">
        <v>2595818</v>
      </c>
      <c r="T45" s="100">
        <v>-558230</v>
      </c>
      <c r="U45" s="100">
        <v>-558230</v>
      </c>
      <c r="V45" s="100">
        <v>-558230</v>
      </c>
      <c r="W45" s="100">
        <v>2830352</v>
      </c>
      <c r="X45" s="100">
        <v>-3388582</v>
      </c>
      <c r="Y45" s="101">
        <v>-119.72</v>
      </c>
      <c r="Z45" s="102">
        <v>2830352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1916873</v>
      </c>
      <c r="C49" s="52">
        <v>0</v>
      </c>
      <c r="D49" s="129">
        <v>-136092</v>
      </c>
      <c r="E49" s="54">
        <v>232591</v>
      </c>
      <c r="F49" s="54">
        <v>0</v>
      </c>
      <c r="G49" s="54">
        <v>0</v>
      </c>
      <c r="H49" s="54">
        <v>0</v>
      </c>
      <c r="I49" s="54">
        <v>-8863</v>
      </c>
      <c r="J49" s="54">
        <v>0</v>
      </c>
      <c r="K49" s="54">
        <v>0</v>
      </c>
      <c r="L49" s="54">
        <v>0</v>
      </c>
      <c r="M49" s="54">
        <v>-70703</v>
      </c>
      <c r="N49" s="54">
        <v>0</v>
      </c>
      <c r="O49" s="54">
        <v>0</v>
      </c>
      <c r="P49" s="54">
        <v>0</v>
      </c>
      <c r="Q49" s="54">
        <v>501773</v>
      </c>
      <c r="R49" s="54">
        <v>0</v>
      </c>
      <c r="S49" s="54">
        <v>0</v>
      </c>
      <c r="T49" s="54">
        <v>0</v>
      </c>
      <c r="U49" s="54">
        <v>2008205</v>
      </c>
      <c r="V49" s="54">
        <v>12815827</v>
      </c>
      <c r="W49" s="54">
        <v>17259611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1609089</v>
      </c>
      <c r="C51" s="52">
        <v>0</v>
      </c>
      <c r="D51" s="129">
        <v>1048572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2906949</v>
      </c>
      <c r="V51" s="54">
        <v>2804104</v>
      </c>
      <c r="W51" s="54">
        <v>8368714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92.52643510290606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100.0000477251034</v>
      </c>
      <c r="F58" s="7">
        <f t="shared" si="6"/>
        <v>16.702974399118133</v>
      </c>
      <c r="G58" s="7">
        <f t="shared" si="6"/>
        <v>110.62880922998157</v>
      </c>
      <c r="H58" s="7">
        <f t="shared" si="6"/>
        <v>117.99158213915295</v>
      </c>
      <c r="I58" s="7">
        <f t="shared" si="6"/>
        <v>48.940576609534176</v>
      </c>
      <c r="J58" s="7">
        <f t="shared" si="6"/>
        <v>179.45573968363044</v>
      </c>
      <c r="K58" s="7">
        <f t="shared" si="6"/>
        <v>134.08138090166844</v>
      </c>
      <c r="L58" s="7">
        <f t="shared" si="6"/>
        <v>123.94771446174218</v>
      </c>
      <c r="M58" s="7">
        <f t="shared" si="6"/>
        <v>146.05205405002152</v>
      </c>
      <c r="N58" s="7">
        <f t="shared" si="6"/>
        <v>87.8023345549464</v>
      </c>
      <c r="O58" s="7">
        <f t="shared" si="6"/>
        <v>111.74490706242312</v>
      </c>
      <c r="P58" s="7">
        <f t="shared" si="6"/>
        <v>113.3524668890337</v>
      </c>
      <c r="Q58" s="7">
        <f t="shared" si="6"/>
        <v>103.26911739990194</v>
      </c>
      <c r="R58" s="7">
        <f t="shared" si="6"/>
        <v>109.5244855969434</v>
      </c>
      <c r="S58" s="7">
        <f t="shared" si="6"/>
        <v>109.42421605732395</v>
      </c>
      <c r="T58" s="7">
        <f t="shared" si="6"/>
        <v>117.15124147449383</v>
      </c>
      <c r="U58" s="7">
        <f t="shared" si="6"/>
        <v>112.17813556430268</v>
      </c>
      <c r="V58" s="7">
        <f t="shared" si="6"/>
        <v>88.64637330051231</v>
      </c>
      <c r="W58" s="7">
        <f t="shared" si="6"/>
        <v>100.0000477251034</v>
      </c>
      <c r="X58" s="7">
        <f t="shared" si="6"/>
        <v>0</v>
      </c>
      <c r="Y58" s="7">
        <f t="shared" si="6"/>
        <v>0</v>
      </c>
      <c r="Z58" s="8">
        <f t="shared" si="6"/>
        <v>100.0000477251034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2.143818217436415</v>
      </c>
      <c r="G59" s="10">
        <f t="shared" si="7"/>
        <v>3789.601694915254</v>
      </c>
      <c r="H59" s="10">
        <f t="shared" si="7"/>
        <v>6726.705074980937</v>
      </c>
      <c r="I59" s="10">
        <f t="shared" si="7"/>
        <v>27.0293267561442</v>
      </c>
      <c r="J59" s="10">
        <f t="shared" si="7"/>
        <v>-12493.093042749371</v>
      </c>
      <c r="K59" s="10">
        <f t="shared" si="7"/>
        <v>36809.23694779116</v>
      </c>
      <c r="L59" s="10">
        <f t="shared" si="7"/>
        <v>2185.951905712385</v>
      </c>
      <c r="M59" s="10">
        <f t="shared" si="7"/>
        <v>24168.173631123922</v>
      </c>
      <c r="N59" s="10">
        <f t="shared" si="7"/>
        <v>2839.8491141815716</v>
      </c>
      <c r="O59" s="10">
        <f t="shared" si="7"/>
        <v>2188.877568347767</v>
      </c>
      <c r="P59" s="10">
        <f t="shared" si="7"/>
        <v>2832.2357311719015</v>
      </c>
      <c r="Q59" s="10">
        <f t="shared" si="7"/>
        <v>2620.8334509726415</v>
      </c>
      <c r="R59" s="10">
        <f t="shared" si="7"/>
        <v>2781.959816107611</v>
      </c>
      <c r="S59" s="10">
        <f t="shared" si="7"/>
        <v>3173.622448979592</v>
      </c>
      <c r="T59" s="10">
        <f t="shared" si="7"/>
        <v>-49583.973128598846</v>
      </c>
      <c r="U59" s="10">
        <f t="shared" si="7"/>
        <v>5416.007834757835</v>
      </c>
      <c r="V59" s="10">
        <f t="shared" si="7"/>
        <v>95.75126179847432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89.48727272430375</v>
      </c>
      <c r="C60" s="12">
        <f t="shared" si="7"/>
        <v>0</v>
      </c>
      <c r="D60" s="3">
        <f t="shared" si="7"/>
        <v>100</v>
      </c>
      <c r="E60" s="13">
        <f t="shared" si="7"/>
        <v>100.00006576783953</v>
      </c>
      <c r="F60" s="13">
        <f t="shared" si="7"/>
        <v>61.728574792866475</v>
      </c>
      <c r="G60" s="13">
        <f t="shared" si="7"/>
        <v>88.33058082630679</v>
      </c>
      <c r="H60" s="13">
        <f t="shared" si="7"/>
        <v>75.03080407342297</v>
      </c>
      <c r="I60" s="13">
        <f t="shared" si="7"/>
        <v>74.69114585327337</v>
      </c>
      <c r="J60" s="13">
        <f t="shared" si="7"/>
        <v>119.92597884112158</v>
      </c>
      <c r="K60" s="13">
        <f t="shared" si="7"/>
        <v>107.87117782483186</v>
      </c>
      <c r="L60" s="13">
        <f t="shared" si="7"/>
        <v>110.40013983514069</v>
      </c>
      <c r="M60" s="13">
        <f t="shared" si="7"/>
        <v>112.7658922527542</v>
      </c>
      <c r="N60" s="13">
        <f t="shared" si="7"/>
        <v>71.53896112297043</v>
      </c>
      <c r="O60" s="13">
        <f t="shared" si="7"/>
        <v>97.88273196980472</v>
      </c>
      <c r="P60" s="13">
        <f t="shared" si="7"/>
        <v>96.21271727875369</v>
      </c>
      <c r="Q60" s="13">
        <f t="shared" si="7"/>
        <v>87.34397263226093</v>
      </c>
      <c r="R60" s="13">
        <f t="shared" si="7"/>
        <v>92.44357919654634</v>
      </c>
      <c r="S60" s="13">
        <f t="shared" si="7"/>
        <v>88.72550462990819</v>
      </c>
      <c r="T60" s="13">
        <f t="shared" si="7"/>
        <v>90.17065636317307</v>
      </c>
      <c r="U60" s="13">
        <f t="shared" si="7"/>
        <v>90.46110922671787</v>
      </c>
      <c r="V60" s="13">
        <f t="shared" si="7"/>
        <v>89.31303849287553</v>
      </c>
      <c r="W60" s="13">
        <f t="shared" si="7"/>
        <v>100.00006576783953</v>
      </c>
      <c r="X60" s="13">
        <f t="shared" si="7"/>
        <v>0</v>
      </c>
      <c r="Y60" s="13">
        <f t="shared" si="7"/>
        <v>0</v>
      </c>
      <c r="Z60" s="14">
        <f t="shared" si="7"/>
        <v>100.00006576783953</v>
      </c>
    </row>
    <row r="61" spans="1:26" ht="13.5">
      <c r="A61" s="39" t="s">
        <v>103</v>
      </c>
      <c r="B61" s="12">
        <f t="shared" si="7"/>
        <v>78.32988620090859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77.81393009189395</v>
      </c>
      <c r="G61" s="13">
        <f t="shared" si="7"/>
        <v>110.1224872269695</v>
      </c>
      <c r="H61" s="13">
        <f t="shared" si="7"/>
        <v>89.47251665326928</v>
      </c>
      <c r="I61" s="13">
        <f t="shared" si="7"/>
        <v>92.09156677546059</v>
      </c>
      <c r="J61" s="13">
        <f t="shared" si="7"/>
        <v>121.68303534488794</v>
      </c>
      <c r="K61" s="13">
        <f t="shared" si="7"/>
        <v>113.83285025239442</v>
      </c>
      <c r="L61" s="13">
        <f t="shared" si="7"/>
        <v>119.80208404348487</v>
      </c>
      <c r="M61" s="13">
        <f t="shared" si="7"/>
        <v>118.40984776794672</v>
      </c>
      <c r="N61" s="13">
        <f t="shared" si="7"/>
        <v>88.41101740824571</v>
      </c>
      <c r="O61" s="13">
        <f t="shared" si="7"/>
        <v>124.11000280122279</v>
      </c>
      <c r="P61" s="13">
        <f t="shared" si="7"/>
        <v>120.17627115266288</v>
      </c>
      <c r="Q61" s="13">
        <f t="shared" si="7"/>
        <v>108.70096903385615</v>
      </c>
      <c r="R61" s="13">
        <f t="shared" si="7"/>
        <v>106.46798403213023</v>
      </c>
      <c r="S61" s="13">
        <f t="shared" si="7"/>
        <v>103.25502337312588</v>
      </c>
      <c r="T61" s="13">
        <f t="shared" si="7"/>
        <v>94.43783218178669</v>
      </c>
      <c r="U61" s="13">
        <f t="shared" si="7"/>
        <v>100.91842709770485</v>
      </c>
      <c r="V61" s="13">
        <f t="shared" si="7"/>
        <v>104.21103549720243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75.3966629108316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43.551310478847974</v>
      </c>
      <c r="G62" s="13">
        <f t="shared" si="7"/>
        <v>79.92392599534396</v>
      </c>
      <c r="H62" s="13">
        <f t="shared" si="7"/>
        <v>62.34953745044112</v>
      </c>
      <c r="I62" s="13">
        <f t="shared" si="7"/>
        <v>60.01087897144271</v>
      </c>
      <c r="J62" s="13">
        <f t="shared" si="7"/>
        <v>123.14765045498524</v>
      </c>
      <c r="K62" s="13">
        <f t="shared" si="7"/>
        <v>98.23082191386624</v>
      </c>
      <c r="L62" s="13">
        <f t="shared" si="7"/>
        <v>94.52880326468635</v>
      </c>
      <c r="M62" s="13">
        <f t="shared" si="7"/>
        <v>104.43940823228954</v>
      </c>
      <c r="N62" s="13">
        <f t="shared" si="7"/>
        <v>43.40018403902636</v>
      </c>
      <c r="O62" s="13">
        <f t="shared" si="7"/>
        <v>90.30455573209484</v>
      </c>
      <c r="P62" s="13">
        <f t="shared" si="7"/>
        <v>64.85300379495436</v>
      </c>
      <c r="Q62" s="13">
        <f t="shared" si="7"/>
        <v>62.970225112270484</v>
      </c>
      <c r="R62" s="13">
        <f t="shared" si="7"/>
        <v>90.21043550816357</v>
      </c>
      <c r="S62" s="13">
        <f t="shared" si="7"/>
        <v>66.1936006012082</v>
      </c>
      <c r="T62" s="13">
        <f t="shared" si="7"/>
        <v>85.15015953422585</v>
      </c>
      <c r="U62" s="13">
        <f t="shared" si="7"/>
        <v>80.3976204059161</v>
      </c>
      <c r="V62" s="13">
        <f t="shared" si="7"/>
        <v>73.64175539841928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99.99994944781852</v>
      </c>
      <c r="C63" s="12">
        <f t="shared" si="7"/>
        <v>0</v>
      </c>
      <c r="D63" s="3">
        <f t="shared" si="7"/>
        <v>100</v>
      </c>
      <c r="E63" s="13">
        <f t="shared" si="7"/>
        <v>100.00012091898427</v>
      </c>
      <c r="F63" s="13">
        <f t="shared" si="7"/>
        <v>46.823349894862204</v>
      </c>
      <c r="G63" s="13">
        <f t="shared" si="7"/>
        <v>51.81848969516687</v>
      </c>
      <c r="H63" s="13">
        <f t="shared" si="7"/>
        <v>53.89682078666762</v>
      </c>
      <c r="I63" s="13">
        <f t="shared" si="7"/>
        <v>50.95874607855255</v>
      </c>
      <c r="J63" s="13">
        <f t="shared" si="7"/>
        <v>63.344854351869486</v>
      </c>
      <c r="K63" s="13">
        <f t="shared" si="7"/>
        <v>54.19904680954405</v>
      </c>
      <c r="L63" s="13">
        <f t="shared" si="7"/>
        <v>58.00218418933893</v>
      </c>
      <c r="M63" s="13">
        <f t="shared" si="7"/>
        <v>58.58239561985591</v>
      </c>
      <c r="N63" s="13">
        <f t="shared" si="7"/>
        <v>50.355104804277836</v>
      </c>
      <c r="O63" s="13">
        <f t="shared" si="7"/>
        <v>59.27554058398445</v>
      </c>
      <c r="P63" s="13">
        <f t="shared" si="7"/>
        <v>70.68781956993766</v>
      </c>
      <c r="Q63" s="13">
        <f t="shared" si="7"/>
        <v>60.06079860288619</v>
      </c>
      <c r="R63" s="13">
        <f t="shared" si="7"/>
        <v>53.692409460381455</v>
      </c>
      <c r="S63" s="13">
        <f t="shared" si="7"/>
        <v>74.41793931141379</v>
      </c>
      <c r="T63" s="13">
        <f t="shared" si="7"/>
        <v>61.24795418746647</v>
      </c>
      <c r="U63" s="13">
        <f t="shared" si="7"/>
        <v>62.94471530873671</v>
      </c>
      <c r="V63" s="13">
        <f t="shared" si="7"/>
        <v>58.1466811450994</v>
      </c>
      <c r="W63" s="13">
        <f t="shared" si="7"/>
        <v>100.00012091898427</v>
      </c>
      <c r="X63" s="13">
        <f t="shared" si="7"/>
        <v>0</v>
      </c>
      <c r="Y63" s="13">
        <f t="shared" si="7"/>
        <v>0</v>
      </c>
      <c r="Z63" s="14">
        <f t="shared" si="7"/>
        <v>100.00012091898427</v>
      </c>
    </row>
    <row r="64" spans="1:26" ht="13.5">
      <c r="A64" s="39" t="s">
        <v>106</v>
      </c>
      <c r="B64" s="12">
        <f t="shared" si="7"/>
        <v>100.00006089644438</v>
      </c>
      <c r="C64" s="12">
        <f t="shared" si="7"/>
        <v>0</v>
      </c>
      <c r="D64" s="3">
        <f t="shared" si="7"/>
        <v>100</v>
      </c>
      <c r="E64" s="13">
        <f t="shared" si="7"/>
        <v>100.00014388489208</v>
      </c>
      <c r="F64" s="13">
        <f t="shared" si="7"/>
        <v>41.31970114722587</v>
      </c>
      <c r="G64" s="13">
        <f t="shared" si="7"/>
        <v>44.26443882560453</v>
      </c>
      <c r="H64" s="13">
        <f t="shared" si="7"/>
        <v>49.02644314462781</v>
      </c>
      <c r="I64" s="13">
        <f t="shared" si="7"/>
        <v>44.8689665168865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45.46115811258995</v>
      </c>
      <c r="O64" s="13">
        <f t="shared" si="7"/>
        <v>47.527276833802425</v>
      </c>
      <c r="P64" s="13">
        <f t="shared" si="7"/>
        <v>55.67433996618546</v>
      </c>
      <c r="Q64" s="13">
        <f t="shared" si="7"/>
        <v>49.55381404437866</v>
      </c>
      <c r="R64" s="13">
        <f t="shared" si="7"/>
        <v>49.552664919557785</v>
      </c>
      <c r="S64" s="13">
        <f t="shared" si="7"/>
        <v>49.011297552567164</v>
      </c>
      <c r="T64" s="13">
        <f t="shared" si="7"/>
        <v>56.02898864250947</v>
      </c>
      <c r="U64" s="13">
        <f t="shared" si="7"/>
        <v>51.554986646162625</v>
      </c>
      <c r="V64" s="13">
        <f t="shared" si="7"/>
        <v>64.55214464108046</v>
      </c>
      <c r="W64" s="13">
        <f t="shared" si="7"/>
        <v>100.00014388489208</v>
      </c>
      <c r="X64" s="13">
        <f t="shared" si="7"/>
        <v>0</v>
      </c>
      <c r="Y64" s="13">
        <f t="shared" si="7"/>
        <v>0</v>
      </c>
      <c r="Z64" s="14">
        <f t="shared" si="7"/>
        <v>100.00014388489208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100.05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100.05</v>
      </c>
      <c r="X65" s="13">
        <f t="shared" si="7"/>
        <v>0</v>
      </c>
      <c r="Y65" s="13">
        <f t="shared" si="7"/>
        <v>0</v>
      </c>
      <c r="Z65" s="14">
        <f t="shared" si="7"/>
        <v>100.05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77.33960383077714</v>
      </c>
      <c r="O66" s="16">
        <f t="shared" si="7"/>
        <v>78.80718452563708</v>
      </c>
      <c r="P66" s="16">
        <f t="shared" si="7"/>
        <v>75.9268263593912</v>
      </c>
      <c r="Q66" s="16">
        <f t="shared" si="7"/>
        <v>77.33628562103632</v>
      </c>
      <c r="R66" s="16">
        <f t="shared" si="7"/>
        <v>76.54112848402447</v>
      </c>
      <c r="S66" s="16">
        <f t="shared" si="7"/>
        <v>76.4006321259252</v>
      </c>
      <c r="T66" s="16">
        <f t="shared" si="7"/>
        <v>77.53421005864581</v>
      </c>
      <c r="U66" s="16">
        <f t="shared" si="7"/>
        <v>76.82788442012972</v>
      </c>
      <c r="V66" s="16">
        <f t="shared" si="7"/>
        <v>45.27495181855466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18951411</v>
      </c>
      <c r="C67" s="24"/>
      <c r="D67" s="25">
        <v>25144000</v>
      </c>
      <c r="E67" s="26">
        <v>25144000</v>
      </c>
      <c r="F67" s="26">
        <v>6678559</v>
      </c>
      <c r="G67" s="26">
        <v>1613351</v>
      </c>
      <c r="H67" s="26">
        <v>1676673</v>
      </c>
      <c r="I67" s="26">
        <v>9968583</v>
      </c>
      <c r="J67" s="26">
        <v>1123433</v>
      </c>
      <c r="K67" s="26">
        <v>1126800</v>
      </c>
      <c r="L67" s="26">
        <v>1087490</v>
      </c>
      <c r="M67" s="26">
        <v>3337723</v>
      </c>
      <c r="N67" s="26">
        <v>2043473</v>
      </c>
      <c r="O67" s="26">
        <v>1633193</v>
      </c>
      <c r="P67" s="26">
        <v>1761652</v>
      </c>
      <c r="Q67" s="26">
        <v>5438318</v>
      </c>
      <c r="R67" s="26">
        <v>1746782</v>
      </c>
      <c r="S67" s="26">
        <v>1685997</v>
      </c>
      <c r="T67" s="26">
        <v>1865725</v>
      </c>
      <c r="U67" s="26">
        <v>5298504</v>
      </c>
      <c r="V67" s="26">
        <v>24043128</v>
      </c>
      <c r="W67" s="26">
        <v>25144000</v>
      </c>
      <c r="X67" s="26"/>
      <c r="Y67" s="25"/>
      <c r="Z67" s="27">
        <v>25144000</v>
      </c>
    </row>
    <row r="68" spans="1:26" ht="13.5" hidden="1">
      <c r="A68" s="37" t="s">
        <v>31</v>
      </c>
      <c r="B68" s="19">
        <v>4563285</v>
      </c>
      <c r="C68" s="19"/>
      <c r="D68" s="20">
        <v>5950000</v>
      </c>
      <c r="E68" s="21">
        <v>5950000</v>
      </c>
      <c r="F68" s="21">
        <v>4961708</v>
      </c>
      <c r="G68" s="21">
        <v>11800</v>
      </c>
      <c r="H68" s="21">
        <v>11803</v>
      </c>
      <c r="I68" s="21">
        <v>4985311</v>
      </c>
      <c r="J68" s="21">
        <v>-5965</v>
      </c>
      <c r="K68" s="21">
        <v>996</v>
      </c>
      <c r="L68" s="21">
        <v>10521</v>
      </c>
      <c r="M68" s="21">
        <v>5552</v>
      </c>
      <c r="N68" s="21">
        <v>11797</v>
      </c>
      <c r="O68" s="21">
        <v>11778</v>
      </c>
      <c r="P68" s="21">
        <v>11844</v>
      </c>
      <c r="Q68" s="21">
        <v>35419</v>
      </c>
      <c r="R68" s="21">
        <v>11746</v>
      </c>
      <c r="S68" s="21">
        <v>11760</v>
      </c>
      <c r="T68" s="21">
        <v>-1042</v>
      </c>
      <c r="U68" s="21">
        <v>22464</v>
      </c>
      <c r="V68" s="21">
        <v>5048746</v>
      </c>
      <c r="W68" s="21">
        <v>5950000</v>
      </c>
      <c r="X68" s="21"/>
      <c r="Y68" s="20"/>
      <c r="Z68" s="23">
        <v>5950000</v>
      </c>
    </row>
    <row r="69" spans="1:26" ht="13.5" hidden="1">
      <c r="A69" s="38" t="s">
        <v>32</v>
      </c>
      <c r="B69" s="19">
        <v>13472679</v>
      </c>
      <c r="C69" s="19"/>
      <c r="D69" s="20">
        <v>18246000</v>
      </c>
      <c r="E69" s="21">
        <v>18246000</v>
      </c>
      <c r="F69" s="21">
        <v>1634815</v>
      </c>
      <c r="G69" s="21">
        <v>1514377</v>
      </c>
      <c r="H69" s="21">
        <v>1578525</v>
      </c>
      <c r="I69" s="21">
        <v>4727717</v>
      </c>
      <c r="J69" s="21">
        <v>1059697</v>
      </c>
      <c r="K69" s="21">
        <v>1060718</v>
      </c>
      <c r="L69" s="21">
        <v>1012621</v>
      </c>
      <c r="M69" s="21">
        <v>3133036</v>
      </c>
      <c r="N69" s="21">
        <v>1932375</v>
      </c>
      <c r="O69" s="21">
        <v>1517191</v>
      </c>
      <c r="P69" s="21">
        <v>1640807</v>
      </c>
      <c r="Q69" s="21">
        <v>5090373</v>
      </c>
      <c r="R69" s="21">
        <v>1624711</v>
      </c>
      <c r="S69" s="21">
        <v>1562234</v>
      </c>
      <c r="T69" s="21">
        <v>1754227</v>
      </c>
      <c r="U69" s="21">
        <v>4941172</v>
      </c>
      <c r="V69" s="21">
        <v>17892298</v>
      </c>
      <c r="W69" s="21">
        <v>18246000</v>
      </c>
      <c r="X69" s="21"/>
      <c r="Y69" s="20"/>
      <c r="Z69" s="23">
        <v>18246000</v>
      </c>
    </row>
    <row r="70" spans="1:26" ht="13.5" hidden="1">
      <c r="A70" s="39" t="s">
        <v>103</v>
      </c>
      <c r="B70" s="19">
        <v>7776512</v>
      </c>
      <c r="C70" s="19"/>
      <c r="D70" s="20">
        <v>9250000</v>
      </c>
      <c r="E70" s="21">
        <v>9250000</v>
      </c>
      <c r="F70" s="21">
        <v>815070</v>
      </c>
      <c r="G70" s="21">
        <v>761957</v>
      </c>
      <c r="H70" s="21">
        <v>802395</v>
      </c>
      <c r="I70" s="21">
        <v>2379422</v>
      </c>
      <c r="J70" s="21">
        <v>628436</v>
      </c>
      <c r="K70" s="21">
        <v>623429</v>
      </c>
      <c r="L70" s="21">
        <v>572061</v>
      </c>
      <c r="M70" s="21">
        <v>1823926</v>
      </c>
      <c r="N70" s="21">
        <v>1015266</v>
      </c>
      <c r="O70" s="21">
        <v>738963</v>
      </c>
      <c r="P70" s="21">
        <v>802854</v>
      </c>
      <c r="Q70" s="21">
        <v>2557083</v>
      </c>
      <c r="R70" s="21">
        <v>822652</v>
      </c>
      <c r="S70" s="21">
        <v>784234</v>
      </c>
      <c r="T70" s="21">
        <v>987223</v>
      </c>
      <c r="U70" s="21">
        <v>2594109</v>
      </c>
      <c r="V70" s="21">
        <v>9354540</v>
      </c>
      <c r="W70" s="21">
        <v>9250000</v>
      </c>
      <c r="X70" s="21"/>
      <c r="Y70" s="20"/>
      <c r="Z70" s="23">
        <v>9250000</v>
      </c>
    </row>
    <row r="71" spans="1:26" ht="13.5" hidden="1">
      <c r="A71" s="39" t="s">
        <v>104</v>
      </c>
      <c r="B71" s="19">
        <v>2075881</v>
      </c>
      <c r="C71" s="19"/>
      <c r="D71" s="20">
        <v>2900000</v>
      </c>
      <c r="E71" s="21">
        <v>2900000</v>
      </c>
      <c r="F71" s="21">
        <v>321104</v>
      </c>
      <c r="G71" s="21">
        <v>235823</v>
      </c>
      <c r="H71" s="21">
        <v>251973</v>
      </c>
      <c r="I71" s="21">
        <v>808900</v>
      </c>
      <c r="J71" s="21">
        <v>158137</v>
      </c>
      <c r="K71" s="21">
        <v>173753</v>
      </c>
      <c r="L71" s="21">
        <v>189666</v>
      </c>
      <c r="M71" s="21">
        <v>521556</v>
      </c>
      <c r="N71" s="21">
        <v>396655</v>
      </c>
      <c r="O71" s="21">
        <v>261824</v>
      </c>
      <c r="P71" s="21">
        <v>321743</v>
      </c>
      <c r="Q71" s="21">
        <v>980222</v>
      </c>
      <c r="R71" s="21">
        <v>282842</v>
      </c>
      <c r="S71" s="21">
        <v>276776</v>
      </c>
      <c r="T71" s="21">
        <v>243208</v>
      </c>
      <c r="U71" s="21">
        <v>802826</v>
      </c>
      <c r="V71" s="21">
        <v>3113504</v>
      </c>
      <c r="W71" s="21">
        <v>2900000</v>
      </c>
      <c r="X71" s="21"/>
      <c r="Y71" s="20"/>
      <c r="Z71" s="23">
        <v>2900000</v>
      </c>
    </row>
    <row r="72" spans="1:26" ht="13.5" hidden="1">
      <c r="A72" s="39" t="s">
        <v>105</v>
      </c>
      <c r="B72" s="19">
        <v>1978154</v>
      </c>
      <c r="C72" s="19"/>
      <c r="D72" s="20">
        <v>3308000</v>
      </c>
      <c r="E72" s="21">
        <v>3308000</v>
      </c>
      <c r="F72" s="21">
        <v>268695</v>
      </c>
      <c r="G72" s="21">
        <v>286419</v>
      </c>
      <c r="H72" s="21">
        <v>294381</v>
      </c>
      <c r="I72" s="21">
        <v>849495</v>
      </c>
      <c r="J72" s="21">
        <v>273124</v>
      </c>
      <c r="K72" s="21">
        <v>263536</v>
      </c>
      <c r="L72" s="21">
        <v>250894</v>
      </c>
      <c r="M72" s="21">
        <v>787554</v>
      </c>
      <c r="N72" s="21">
        <v>289492</v>
      </c>
      <c r="O72" s="21">
        <v>286172</v>
      </c>
      <c r="P72" s="21">
        <v>285540</v>
      </c>
      <c r="Q72" s="21">
        <v>861204</v>
      </c>
      <c r="R72" s="21">
        <v>288741</v>
      </c>
      <c r="S72" s="21">
        <v>276131</v>
      </c>
      <c r="T72" s="21">
        <v>292671</v>
      </c>
      <c r="U72" s="21">
        <v>857543</v>
      </c>
      <c r="V72" s="21">
        <v>3355796</v>
      </c>
      <c r="W72" s="21">
        <v>3308000</v>
      </c>
      <c r="X72" s="21"/>
      <c r="Y72" s="20"/>
      <c r="Z72" s="23">
        <v>3308000</v>
      </c>
    </row>
    <row r="73" spans="1:26" ht="13.5" hidden="1">
      <c r="A73" s="39" t="s">
        <v>106</v>
      </c>
      <c r="B73" s="19">
        <v>1642132</v>
      </c>
      <c r="C73" s="19"/>
      <c r="D73" s="20">
        <v>2780000</v>
      </c>
      <c r="E73" s="21">
        <v>2780000</v>
      </c>
      <c r="F73" s="21">
        <v>229946</v>
      </c>
      <c r="G73" s="21">
        <v>230178</v>
      </c>
      <c r="H73" s="21">
        <v>229776</v>
      </c>
      <c r="I73" s="21">
        <v>689900</v>
      </c>
      <c r="J73" s="21"/>
      <c r="K73" s="21"/>
      <c r="L73" s="21"/>
      <c r="M73" s="21"/>
      <c r="N73" s="21">
        <v>230962</v>
      </c>
      <c r="O73" s="21">
        <v>230232</v>
      </c>
      <c r="P73" s="21">
        <v>230670</v>
      </c>
      <c r="Q73" s="21">
        <v>691864</v>
      </c>
      <c r="R73" s="21">
        <v>230476</v>
      </c>
      <c r="S73" s="21">
        <v>225093</v>
      </c>
      <c r="T73" s="21">
        <v>231125</v>
      </c>
      <c r="U73" s="21">
        <v>686694</v>
      </c>
      <c r="V73" s="21">
        <v>2068458</v>
      </c>
      <c r="W73" s="21">
        <v>2780000</v>
      </c>
      <c r="X73" s="21"/>
      <c r="Y73" s="20"/>
      <c r="Z73" s="23">
        <v>2780000</v>
      </c>
    </row>
    <row r="74" spans="1:26" ht="13.5" hidden="1">
      <c r="A74" s="39" t="s">
        <v>107</v>
      </c>
      <c r="B74" s="19"/>
      <c r="C74" s="19"/>
      <c r="D74" s="20">
        <v>8000</v>
      </c>
      <c r="E74" s="21">
        <v>8000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8000</v>
      </c>
      <c r="X74" s="21"/>
      <c r="Y74" s="20"/>
      <c r="Z74" s="23">
        <v>8000</v>
      </c>
    </row>
    <row r="75" spans="1:26" ht="13.5" hidden="1">
      <c r="A75" s="40" t="s">
        <v>110</v>
      </c>
      <c r="B75" s="28">
        <v>915447</v>
      </c>
      <c r="C75" s="28"/>
      <c r="D75" s="29">
        <v>948000</v>
      </c>
      <c r="E75" s="30">
        <v>948000</v>
      </c>
      <c r="F75" s="30">
        <v>82036</v>
      </c>
      <c r="G75" s="30">
        <v>87174</v>
      </c>
      <c r="H75" s="30">
        <v>86345</v>
      </c>
      <c r="I75" s="30">
        <v>255555</v>
      </c>
      <c r="J75" s="30">
        <v>69701</v>
      </c>
      <c r="K75" s="30">
        <v>65086</v>
      </c>
      <c r="L75" s="30">
        <v>64348</v>
      </c>
      <c r="M75" s="30">
        <v>199135</v>
      </c>
      <c r="N75" s="30">
        <v>99301</v>
      </c>
      <c r="O75" s="30">
        <v>104224</v>
      </c>
      <c r="P75" s="30">
        <v>109001</v>
      </c>
      <c r="Q75" s="30">
        <v>312526</v>
      </c>
      <c r="R75" s="30">
        <v>110325</v>
      </c>
      <c r="S75" s="30">
        <v>112003</v>
      </c>
      <c r="T75" s="30">
        <v>112540</v>
      </c>
      <c r="U75" s="30">
        <v>334868</v>
      </c>
      <c r="V75" s="30">
        <v>1102084</v>
      </c>
      <c r="W75" s="30">
        <v>948000</v>
      </c>
      <c r="X75" s="30"/>
      <c r="Y75" s="29"/>
      <c r="Z75" s="31">
        <v>948000</v>
      </c>
    </row>
    <row r="76" spans="1:26" ht="13.5" hidden="1">
      <c r="A76" s="42" t="s">
        <v>287</v>
      </c>
      <c r="B76" s="32">
        <v>17535065</v>
      </c>
      <c r="C76" s="32"/>
      <c r="D76" s="33">
        <v>25144000</v>
      </c>
      <c r="E76" s="34">
        <v>25144012</v>
      </c>
      <c r="F76" s="34">
        <v>1115518</v>
      </c>
      <c r="G76" s="34">
        <v>1784831</v>
      </c>
      <c r="H76" s="34">
        <v>1978333</v>
      </c>
      <c r="I76" s="34">
        <v>4878682</v>
      </c>
      <c r="J76" s="34">
        <v>2016065</v>
      </c>
      <c r="K76" s="34">
        <v>1510829</v>
      </c>
      <c r="L76" s="34">
        <v>1347919</v>
      </c>
      <c r="M76" s="34">
        <v>4874813</v>
      </c>
      <c r="N76" s="34">
        <v>1794217</v>
      </c>
      <c r="O76" s="34">
        <v>1825010</v>
      </c>
      <c r="P76" s="34">
        <v>1996876</v>
      </c>
      <c r="Q76" s="34">
        <v>5616103</v>
      </c>
      <c r="R76" s="34">
        <v>1913154</v>
      </c>
      <c r="S76" s="34">
        <v>1844889</v>
      </c>
      <c r="T76" s="34">
        <v>2185720</v>
      </c>
      <c r="U76" s="34">
        <v>5943763</v>
      </c>
      <c r="V76" s="34">
        <v>21313361</v>
      </c>
      <c r="W76" s="34">
        <v>25144012</v>
      </c>
      <c r="X76" s="34"/>
      <c r="Y76" s="33"/>
      <c r="Z76" s="35">
        <v>25144012</v>
      </c>
    </row>
    <row r="77" spans="1:26" ht="13.5" hidden="1">
      <c r="A77" s="37" t="s">
        <v>31</v>
      </c>
      <c r="B77" s="19">
        <v>4563285</v>
      </c>
      <c r="C77" s="19"/>
      <c r="D77" s="20">
        <v>5950000</v>
      </c>
      <c r="E77" s="21">
        <v>5950000</v>
      </c>
      <c r="F77" s="21">
        <v>106370</v>
      </c>
      <c r="G77" s="21">
        <v>447173</v>
      </c>
      <c r="H77" s="21">
        <v>793953</v>
      </c>
      <c r="I77" s="21">
        <v>1347496</v>
      </c>
      <c r="J77" s="21">
        <v>745213</v>
      </c>
      <c r="K77" s="21">
        <v>366620</v>
      </c>
      <c r="L77" s="21">
        <v>229984</v>
      </c>
      <c r="M77" s="21">
        <v>1341817</v>
      </c>
      <c r="N77" s="21">
        <v>335017</v>
      </c>
      <c r="O77" s="21">
        <v>257806</v>
      </c>
      <c r="P77" s="21">
        <v>335450</v>
      </c>
      <c r="Q77" s="21">
        <v>928273</v>
      </c>
      <c r="R77" s="21">
        <v>326769</v>
      </c>
      <c r="S77" s="21">
        <v>373218</v>
      </c>
      <c r="T77" s="21">
        <v>516665</v>
      </c>
      <c r="U77" s="21">
        <v>1216652</v>
      </c>
      <c r="V77" s="21">
        <v>4834238</v>
      </c>
      <c r="W77" s="21">
        <v>5950000</v>
      </c>
      <c r="X77" s="21"/>
      <c r="Y77" s="20"/>
      <c r="Z77" s="23">
        <v>5950000</v>
      </c>
    </row>
    <row r="78" spans="1:26" ht="13.5" hidden="1">
      <c r="A78" s="38" t="s">
        <v>32</v>
      </c>
      <c r="B78" s="19">
        <v>12056333</v>
      </c>
      <c r="C78" s="19"/>
      <c r="D78" s="20">
        <v>18246000</v>
      </c>
      <c r="E78" s="21">
        <v>18246012</v>
      </c>
      <c r="F78" s="21">
        <v>1009148</v>
      </c>
      <c r="G78" s="21">
        <v>1337658</v>
      </c>
      <c r="H78" s="21">
        <v>1184380</v>
      </c>
      <c r="I78" s="21">
        <v>3531186</v>
      </c>
      <c r="J78" s="21">
        <v>1270852</v>
      </c>
      <c r="K78" s="21">
        <v>1144209</v>
      </c>
      <c r="L78" s="21">
        <v>1117935</v>
      </c>
      <c r="M78" s="21">
        <v>3532996</v>
      </c>
      <c r="N78" s="21">
        <v>1382401</v>
      </c>
      <c r="O78" s="21">
        <v>1485068</v>
      </c>
      <c r="P78" s="21">
        <v>1578665</v>
      </c>
      <c r="Q78" s="21">
        <v>4446134</v>
      </c>
      <c r="R78" s="21">
        <v>1501941</v>
      </c>
      <c r="S78" s="21">
        <v>1386100</v>
      </c>
      <c r="T78" s="21">
        <v>1581798</v>
      </c>
      <c r="U78" s="21">
        <v>4469839</v>
      </c>
      <c r="V78" s="21">
        <v>15980155</v>
      </c>
      <c r="W78" s="21">
        <v>18246012</v>
      </c>
      <c r="X78" s="21"/>
      <c r="Y78" s="20"/>
      <c r="Z78" s="23">
        <v>18246012</v>
      </c>
    </row>
    <row r="79" spans="1:26" ht="13.5" hidden="1">
      <c r="A79" s="39" t="s">
        <v>103</v>
      </c>
      <c r="B79" s="19">
        <v>6091333</v>
      </c>
      <c r="C79" s="19"/>
      <c r="D79" s="20">
        <v>9250000</v>
      </c>
      <c r="E79" s="21">
        <v>9250000</v>
      </c>
      <c r="F79" s="21">
        <v>634238</v>
      </c>
      <c r="G79" s="21">
        <v>839086</v>
      </c>
      <c r="H79" s="21">
        <v>717923</v>
      </c>
      <c r="I79" s="21">
        <v>2191247</v>
      </c>
      <c r="J79" s="21">
        <v>764700</v>
      </c>
      <c r="K79" s="21">
        <v>709667</v>
      </c>
      <c r="L79" s="21">
        <v>685341</v>
      </c>
      <c r="M79" s="21">
        <v>2159708</v>
      </c>
      <c r="N79" s="21">
        <v>897607</v>
      </c>
      <c r="O79" s="21">
        <v>917127</v>
      </c>
      <c r="P79" s="21">
        <v>964840</v>
      </c>
      <c r="Q79" s="21">
        <v>2779574</v>
      </c>
      <c r="R79" s="21">
        <v>875861</v>
      </c>
      <c r="S79" s="21">
        <v>809761</v>
      </c>
      <c r="T79" s="21">
        <v>932312</v>
      </c>
      <c r="U79" s="21">
        <v>2617934</v>
      </c>
      <c r="V79" s="21">
        <v>9748463</v>
      </c>
      <c r="W79" s="21">
        <v>9250000</v>
      </c>
      <c r="X79" s="21"/>
      <c r="Y79" s="20"/>
      <c r="Z79" s="23">
        <v>9250000</v>
      </c>
    </row>
    <row r="80" spans="1:26" ht="13.5" hidden="1">
      <c r="A80" s="39" t="s">
        <v>104</v>
      </c>
      <c r="B80" s="19">
        <v>1565145</v>
      </c>
      <c r="C80" s="19"/>
      <c r="D80" s="20">
        <v>2900000</v>
      </c>
      <c r="E80" s="21">
        <v>2900000</v>
      </c>
      <c r="F80" s="21">
        <v>139845</v>
      </c>
      <c r="G80" s="21">
        <v>188479</v>
      </c>
      <c r="H80" s="21">
        <v>157104</v>
      </c>
      <c r="I80" s="21">
        <v>485428</v>
      </c>
      <c r="J80" s="21">
        <v>194742</v>
      </c>
      <c r="K80" s="21">
        <v>170679</v>
      </c>
      <c r="L80" s="21">
        <v>179289</v>
      </c>
      <c r="M80" s="21">
        <v>544710</v>
      </c>
      <c r="N80" s="21">
        <v>172149</v>
      </c>
      <c r="O80" s="21">
        <v>236439</v>
      </c>
      <c r="P80" s="21">
        <v>208660</v>
      </c>
      <c r="Q80" s="21">
        <v>617248</v>
      </c>
      <c r="R80" s="21">
        <v>255153</v>
      </c>
      <c r="S80" s="21">
        <v>183208</v>
      </c>
      <c r="T80" s="21">
        <v>207092</v>
      </c>
      <c r="U80" s="21">
        <v>645453</v>
      </c>
      <c r="V80" s="21">
        <v>2292839</v>
      </c>
      <c r="W80" s="21">
        <v>2900000</v>
      </c>
      <c r="X80" s="21"/>
      <c r="Y80" s="20"/>
      <c r="Z80" s="23">
        <v>2900000</v>
      </c>
    </row>
    <row r="81" spans="1:26" ht="13.5" hidden="1">
      <c r="A81" s="39" t="s">
        <v>105</v>
      </c>
      <c r="B81" s="19">
        <v>1978153</v>
      </c>
      <c r="C81" s="19"/>
      <c r="D81" s="20">
        <v>3308000</v>
      </c>
      <c r="E81" s="21">
        <v>3308004</v>
      </c>
      <c r="F81" s="21">
        <v>125812</v>
      </c>
      <c r="G81" s="21">
        <v>148418</v>
      </c>
      <c r="H81" s="21">
        <v>158662</v>
      </c>
      <c r="I81" s="21">
        <v>432892</v>
      </c>
      <c r="J81" s="21">
        <v>173010</v>
      </c>
      <c r="K81" s="21">
        <v>142834</v>
      </c>
      <c r="L81" s="21">
        <v>145524</v>
      </c>
      <c r="M81" s="21">
        <v>461368</v>
      </c>
      <c r="N81" s="21">
        <v>145774</v>
      </c>
      <c r="O81" s="21">
        <v>169630</v>
      </c>
      <c r="P81" s="21">
        <v>201842</v>
      </c>
      <c r="Q81" s="21">
        <v>517246</v>
      </c>
      <c r="R81" s="21">
        <v>155032</v>
      </c>
      <c r="S81" s="21">
        <v>205491</v>
      </c>
      <c r="T81" s="21">
        <v>179255</v>
      </c>
      <c r="U81" s="21">
        <v>539778</v>
      </c>
      <c r="V81" s="21">
        <v>1951284</v>
      </c>
      <c r="W81" s="21">
        <v>3308004</v>
      </c>
      <c r="X81" s="21"/>
      <c r="Y81" s="20"/>
      <c r="Z81" s="23">
        <v>3308004</v>
      </c>
    </row>
    <row r="82" spans="1:26" ht="13.5" hidden="1">
      <c r="A82" s="39" t="s">
        <v>106</v>
      </c>
      <c r="B82" s="19">
        <v>1642133</v>
      </c>
      <c r="C82" s="19"/>
      <c r="D82" s="20">
        <v>2780000</v>
      </c>
      <c r="E82" s="21">
        <v>2780004</v>
      </c>
      <c r="F82" s="21">
        <v>95013</v>
      </c>
      <c r="G82" s="21">
        <v>101887</v>
      </c>
      <c r="H82" s="21">
        <v>112651</v>
      </c>
      <c r="I82" s="21">
        <v>309551</v>
      </c>
      <c r="J82" s="21">
        <v>126047</v>
      </c>
      <c r="K82" s="21">
        <v>105413</v>
      </c>
      <c r="L82" s="21">
        <v>97353</v>
      </c>
      <c r="M82" s="21">
        <v>328813</v>
      </c>
      <c r="N82" s="21">
        <v>104998</v>
      </c>
      <c r="O82" s="21">
        <v>109423</v>
      </c>
      <c r="P82" s="21">
        <v>128424</v>
      </c>
      <c r="Q82" s="21">
        <v>342845</v>
      </c>
      <c r="R82" s="21">
        <v>114207</v>
      </c>
      <c r="S82" s="21">
        <v>110321</v>
      </c>
      <c r="T82" s="21">
        <v>129497</v>
      </c>
      <c r="U82" s="21">
        <v>354025</v>
      </c>
      <c r="V82" s="21">
        <v>1335234</v>
      </c>
      <c r="W82" s="21">
        <v>2780004</v>
      </c>
      <c r="X82" s="21"/>
      <c r="Y82" s="20"/>
      <c r="Z82" s="23">
        <v>2780004</v>
      </c>
    </row>
    <row r="83" spans="1:26" ht="13.5" hidden="1">
      <c r="A83" s="39" t="s">
        <v>107</v>
      </c>
      <c r="B83" s="19">
        <v>779569</v>
      </c>
      <c r="C83" s="19"/>
      <c r="D83" s="20">
        <v>8000</v>
      </c>
      <c r="E83" s="21">
        <v>8004</v>
      </c>
      <c r="F83" s="21">
        <v>14240</v>
      </c>
      <c r="G83" s="21">
        <v>59788</v>
      </c>
      <c r="H83" s="21">
        <v>38040</v>
      </c>
      <c r="I83" s="21">
        <v>112068</v>
      </c>
      <c r="J83" s="21">
        <v>12353</v>
      </c>
      <c r="K83" s="21">
        <v>15616</v>
      </c>
      <c r="L83" s="21">
        <v>10428</v>
      </c>
      <c r="M83" s="21">
        <v>38397</v>
      </c>
      <c r="N83" s="21">
        <v>61873</v>
      </c>
      <c r="O83" s="21">
        <v>52449</v>
      </c>
      <c r="P83" s="21">
        <v>74899</v>
      </c>
      <c r="Q83" s="21">
        <v>189221</v>
      </c>
      <c r="R83" s="21">
        <v>101688</v>
      </c>
      <c r="S83" s="21">
        <v>77319</v>
      </c>
      <c r="T83" s="21">
        <v>133642</v>
      </c>
      <c r="U83" s="21">
        <v>312649</v>
      </c>
      <c r="V83" s="21">
        <v>652335</v>
      </c>
      <c r="W83" s="21">
        <v>8004</v>
      </c>
      <c r="X83" s="21"/>
      <c r="Y83" s="20"/>
      <c r="Z83" s="23">
        <v>8004</v>
      </c>
    </row>
    <row r="84" spans="1:26" ht="13.5" hidden="1">
      <c r="A84" s="40" t="s">
        <v>110</v>
      </c>
      <c r="B84" s="28">
        <v>915447</v>
      </c>
      <c r="C84" s="28"/>
      <c r="D84" s="29">
        <v>948000</v>
      </c>
      <c r="E84" s="30">
        <v>948000</v>
      </c>
      <c r="F84" s="30"/>
      <c r="G84" s="30"/>
      <c r="H84" s="30"/>
      <c r="I84" s="30"/>
      <c r="J84" s="30"/>
      <c r="K84" s="30"/>
      <c r="L84" s="30"/>
      <c r="M84" s="30"/>
      <c r="N84" s="30">
        <v>76799</v>
      </c>
      <c r="O84" s="30">
        <v>82136</v>
      </c>
      <c r="P84" s="30">
        <v>82761</v>
      </c>
      <c r="Q84" s="30">
        <v>241696</v>
      </c>
      <c r="R84" s="30">
        <v>84444</v>
      </c>
      <c r="S84" s="30">
        <v>85571</v>
      </c>
      <c r="T84" s="30">
        <v>87257</v>
      </c>
      <c r="U84" s="30">
        <v>257272</v>
      </c>
      <c r="V84" s="30">
        <v>498968</v>
      </c>
      <c r="W84" s="30">
        <v>948000</v>
      </c>
      <c r="X84" s="30"/>
      <c r="Y84" s="29"/>
      <c r="Z84" s="31">
        <v>948000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1615000</v>
      </c>
      <c r="D5" s="357">
        <f t="shared" si="0"/>
        <v>0</v>
      </c>
      <c r="E5" s="356">
        <f t="shared" si="0"/>
        <v>569000</v>
      </c>
      <c r="F5" s="358">
        <f t="shared" si="0"/>
        <v>569000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569000</v>
      </c>
      <c r="Y5" s="358">
        <f t="shared" si="0"/>
        <v>-569000</v>
      </c>
      <c r="Z5" s="359">
        <f>+IF(X5&lt;&gt;0,+(Y5/X5)*100,0)</f>
        <v>-100</v>
      </c>
      <c r="AA5" s="360">
        <f>+AA6+AA8+AA11+AA13+AA15</f>
        <v>569000</v>
      </c>
    </row>
    <row r="6" spans="1:27" ht="13.5">
      <c r="A6" s="361" t="s">
        <v>205</v>
      </c>
      <c r="B6" s="142"/>
      <c r="C6" s="60">
        <f>+C7</f>
        <v>76000</v>
      </c>
      <c r="D6" s="340">
        <f aca="true" t="shared" si="1" ref="D6:AA6">+D7</f>
        <v>0</v>
      </c>
      <c r="E6" s="60">
        <f t="shared" si="1"/>
        <v>145000</v>
      </c>
      <c r="F6" s="59">
        <f t="shared" si="1"/>
        <v>145000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145000</v>
      </c>
      <c r="Y6" s="59">
        <f t="shared" si="1"/>
        <v>-145000</v>
      </c>
      <c r="Z6" s="61">
        <f>+IF(X6&lt;&gt;0,+(Y6/X6)*100,0)</f>
        <v>-100</v>
      </c>
      <c r="AA6" s="62">
        <f t="shared" si="1"/>
        <v>145000</v>
      </c>
    </row>
    <row r="7" spans="1:27" ht="13.5">
      <c r="A7" s="291" t="s">
        <v>229</v>
      </c>
      <c r="B7" s="142"/>
      <c r="C7" s="60">
        <v>76000</v>
      </c>
      <c r="D7" s="340"/>
      <c r="E7" s="60">
        <v>145000</v>
      </c>
      <c r="F7" s="59">
        <v>145000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145000</v>
      </c>
      <c r="Y7" s="59">
        <v>-145000</v>
      </c>
      <c r="Z7" s="61">
        <v>-100</v>
      </c>
      <c r="AA7" s="62">
        <v>145000</v>
      </c>
    </row>
    <row r="8" spans="1:27" ht="13.5">
      <c r="A8" s="361" t="s">
        <v>206</v>
      </c>
      <c r="B8" s="142"/>
      <c r="C8" s="60">
        <f aca="true" t="shared" si="2" ref="C8:Y8">SUM(C9:C10)</f>
        <v>328000</v>
      </c>
      <c r="D8" s="340">
        <f t="shared" si="2"/>
        <v>0</v>
      </c>
      <c r="E8" s="60">
        <f t="shared" si="2"/>
        <v>153000</v>
      </c>
      <c r="F8" s="59">
        <f t="shared" si="2"/>
        <v>153000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153000</v>
      </c>
      <c r="Y8" s="59">
        <f t="shared" si="2"/>
        <v>-153000</v>
      </c>
      <c r="Z8" s="61">
        <f>+IF(X8&lt;&gt;0,+(Y8/X8)*100,0)</f>
        <v>-100</v>
      </c>
      <c r="AA8" s="62">
        <f>SUM(AA9:AA10)</f>
        <v>153000</v>
      </c>
    </row>
    <row r="9" spans="1:27" ht="13.5">
      <c r="A9" s="291" t="s">
        <v>230</v>
      </c>
      <c r="B9" s="142"/>
      <c r="C9" s="60">
        <v>328000</v>
      </c>
      <c r="D9" s="340"/>
      <c r="E9" s="60">
        <v>153000</v>
      </c>
      <c r="F9" s="59">
        <v>153000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153000</v>
      </c>
      <c r="Y9" s="59">
        <v>-153000</v>
      </c>
      <c r="Z9" s="61">
        <v>-100</v>
      </c>
      <c r="AA9" s="62">
        <v>153000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163000</v>
      </c>
      <c r="D11" s="363">
        <f aca="true" t="shared" si="3" ref="D11:AA11">+D12</f>
        <v>0</v>
      </c>
      <c r="E11" s="362">
        <f t="shared" si="3"/>
        <v>106000</v>
      </c>
      <c r="F11" s="364">
        <f t="shared" si="3"/>
        <v>106000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106000</v>
      </c>
      <c r="Y11" s="364">
        <f t="shared" si="3"/>
        <v>-106000</v>
      </c>
      <c r="Z11" s="365">
        <f>+IF(X11&lt;&gt;0,+(Y11/X11)*100,0)</f>
        <v>-100</v>
      </c>
      <c r="AA11" s="366">
        <f t="shared" si="3"/>
        <v>106000</v>
      </c>
    </row>
    <row r="12" spans="1:27" ht="13.5">
      <c r="A12" s="291" t="s">
        <v>232</v>
      </c>
      <c r="B12" s="136"/>
      <c r="C12" s="60">
        <v>163000</v>
      </c>
      <c r="D12" s="340"/>
      <c r="E12" s="60">
        <v>106000</v>
      </c>
      <c r="F12" s="59">
        <v>106000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106000</v>
      </c>
      <c r="Y12" s="59">
        <v>-106000</v>
      </c>
      <c r="Z12" s="61">
        <v>-100</v>
      </c>
      <c r="AA12" s="62">
        <v>106000</v>
      </c>
    </row>
    <row r="13" spans="1:27" ht="13.5">
      <c r="A13" s="361" t="s">
        <v>208</v>
      </c>
      <c r="B13" s="136"/>
      <c r="C13" s="275">
        <f>+C14</f>
        <v>977000</v>
      </c>
      <c r="D13" s="341">
        <f aca="true" t="shared" si="4" ref="D13:AA13">+D14</f>
        <v>0</v>
      </c>
      <c r="E13" s="275">
        <f t="shared" si="4"/>
        <v>80000</v>
      </c>
      <c r="F13" s="342">
        <f t="shared" si="4"/>
        <v>80000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80000</v>
      </c>
      <c r="Y13" s="342">
        <f t="shared" si="4"/>
        <v>-80000</v>
      </c>
      <c r="Z13" s="335">
        <f>+IF(X13&lt;&gt;0,+(Y13/X13)*100,0)</f>
        <v>-100</v>
      </c>
      <c r="AA13" s="273">
        <f t="shared" si="4"/>
        <v>80000</v>
      </c>
    </row>
    <row r="14" spans="1:27" ht="13.5">
      <c r="A14" s="291" t="s">
        <v>233</v>
      </c>
      <c r="B14" s="136"/>
      <c r="C14" s="60">
        <v>977000</v>
      </c>
      <c r="D14" s="340"/>
      <c r="E14" s="60">
        <v>80000</v>
      </c>
      <c r="F14" s="59">
        <v>80000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80000</v>
      </c>
      <c r="Y14" s="59">
        <v>-80000</v>
      </c>
      <c r="Z14" s="61">
        <v>-100</v>
      </c>
      <c r="AA14" s="62">
        <v>80000</v>
      </c>
    </row>
    <row r="15" spans="1:27" ht="13.5">
      <c r="A15" s="361" t="s">
        <v>209</v>
      </c>
      <c r="B15" s="136"/>
      <c r="C15" s="60">
        <f aca="true" t="shared" si="5" ref="C15:Y15">SUM(C16:C20)</f>
        <v>71000</v>
      </c>
      <c r="D15" s="340">
        <f t="shared" si="5"/>
        <v>0</v>
      </c>
      <c r="E15" s="60">
        <f t="shared" si="5"/>
        <v>85000</v>
      </c>
      <c r="F15" s="59">
        <f t="shared" si="5"/>
        <v>85000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85000</v>
      </c>
      <c r="Y15" s="59">
        <f t="shared" si="5"/>
        <v>-85000</v>
      </c>
      <c r="Z15" s="61">
        <f>+IF(X15&lt;&gt;0,+(Y15/X15)*100,0)</f>
        <v>-100</v>
      </c>
      <c r="AA15" s="62">
        <f>SUM(AA16:AA20)</f>
        <v>85000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71000</v>
      </c>
      <c r="D20" s="340"/>
      <c r="E20" s="60">
        <v>85000</v>
      </c>
      <c r="F20" s="59">
        <v>85000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85000</v>
      </c>
      <c r="Y20" s="59">
        <v>-85000</v>
      </c>
      <c r="Z20" s="61">
        <v>-100</v>
      </c>
      <c r="AA20" s="62">
        <v>85000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34000</v>
      </c>
      <c r="D22" s="344">
        <f t="shared" si="6"/>
        <v>0</v>
      </c>
      <c r="E22" s="343">
        <f t="shared" si="6"/>
        <v>526000</v>
      </c>
      <c r="F22" s="345">
        <f t="shared" si="6"/>
        <v>526000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526000</v>
      </c>
      <c r="Y22" s="345">
        <f t="shared" si="6"/>
        <v>-526000</v>
      </c>
      <c r="Z22" s="336">
        <f>+IF(X22&lt;&gt;0,+(Y22/X22)*100,0)</f>
        <v>-100</v>
      </c>
      <c r="AA22" s="350">
        <f>SUM(AA23:AA32)</f>
        <v>526000</v>
      </c>
    </row>
    <row r="23" spans="1:27" ht="13.5">
      <c r="A23" s="361" t="s">
        <v>237</v>
      </c>
      <c r="B23" s="142"/>
      <c r="C23" s="60"/>
      <c r="D23" s="340"/>
      <c r="E23" s="60">
        <v>45000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>
        <v>34000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>
        <v>290000</v>
      </c>
      <c r="F25" s="59">
        <v>526000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526000</v>
      </c>
      <c r="Y25" s="59">
        <v>-526000</v>
      </c>
      <c r="Z25" s="61">
        <v>-100</v>
      </c>
      <c r="AA25" s="62">
        <v>526000</v>
      </c>
    </row>
    <row r="26" spans="1:27" ht="13.5">
      <c r="A26" s="361" t="s">
        <v>240</v>
      </c>
      <c r="B26" s="302"/>
      <c r="C26" s="362"/>
      <c r="D26" s="363"/>
      <c r="E26" s="362">
        <v>186000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1427000</v>
      </c>
      <c r="D40" s="344">
        <f t="shared" si="9"/>
        <v>0</v>
      </c>
      <c r="E40" s="343">
        <f t="shared" si="9"/>
        <v>933000</v>
      </c>
      <c r="F40" s="345">
        <f t="shared" si="9"/>
        <v>933000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933000</v>
      </c>
      <c r="Y40" s="345">
        <f t="shared" si="9"/>
        <v>-933000</v>
      </c>
      <c r="Z40" s="336">
        <f>+IF(X40&lt;&gt;0,+(Y40/X40)*100,0)</f>
        <v>-100</v>
      </c>
      <c r="AA40" s="350">
        <f>SUM(AA41:AA49)</f>
        <v>933000</v>
      </c>
    </row>
    <row r="41" spans="1:27" ht="13.5">
      <c r="A41" s="361" t="s">
        <v>248</v>
      </c>
      <c r="B41" s="142"/>
      <c r="C41" s="362"/>
      <c r="D41" s="363"/>
      <c r="E41" s="362">
        <v>533000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1427000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>
        <v>400000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933000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933000</v>
      </c>
      <c r="Y49" s="53">
        <v>-933000</v>
      </c>
      <c r="Z49" s="94">
        <v>-100</v>
      </c>
      <c r="AA49" s="95">
        <v>933000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3076000</v>
      </c>
      <c r="D60" s="346">
        <f t="shared" si="14"/>
        <v>0</v>
      </c>
      <c r="E60" s="219">
        <f t="shared" si="14"/>
        <v>2028000</v>
      </c>
      <c r="F60" s="264">
        <f t="shared" si="14"/>
        <v>2028000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2028000</v>
      </c>
      <c r="Y60" s="264">
        <f t="shared" si="14"/>
        <v>-2028000</v>
      </c>
      <c r="Z60" s="337">
        <f>+IF(X60&lt;&gt;0,+(Y60/X60)*100,0)</f>
        <v>-100</v>
      </c>
      <c r="AA60" s="232">
        <f>+AA57+AA54+AA51+AA40+AA37+AA34+AA22+AA5</f>
        <v>2028000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37265455</v>
      </c>
      <c r="D5" s="153">
        <f>SUM(D6:D8)</f>
        <v>0</v>
      </c>
      <c r="E5" s="154">
        <f t="shared" si="0"/>
        <v>12642693</v>
      </c>
      <c r="F5" s="100">
        <f t="shared" si="0"/>
        <v>12642693</v>
      </c>
      <c r="G5" s="100">
        <f t="shared" si="0"/>
        <v>12912993</v>
      </c>
      <c r="H5" s="100">
        <f t="shared" si="0"/>
        <v>3983881</v>
      </c>
      <c r="I5" s="100">
        <f t="shared" si="0"/>
        <v>650687</v>
      </c>
      <c r="J5" s="100">
        <f t="shared" si="0"/>
        <v>17547561</v>
      </c>
      <c r="K5" s="100">
        <f t="shared" si="0"/>
        <v>1404701</v>
      </c>
      <c r="L5" s="100">
        <f t="shared" si="0"/>
        <v>16188588</v>
      </c>
      <c r="M5" s="100">
        <f t="shared" si="0"/>
        <v>533111</v>
      </c>
      <c r="N5" s="100">
        <f t="shared" si="0"/>
        <v>18126400</v>
      </c>
      <c r="O5" s="100">
        <f t="shared" si="0"/>
        <v>1407330</v>
      </c>
      <c r="P5" s="100">
        <f t="shared" si="0"/>
        <v>1206416</v>
      </c>
      <c r="Q5" s="100">
        <f t="shared" si="0"/>
        <v>7757587</v>
      </c>
      <c r="R5" s="100">
        <f t="shared" si="0"/>
        <v>10371333</v>
      </c>
      <c r="S5" s="100">
        <f t="shared" si="0"/>
        <v>207470</v>
      </c>
      <c r="T5" s="100">
        <f t="shared" si="0"/>
        <v>1759101</v>
      </c>
      <c r="U5" s="100">
        <f t="shared" si="0"/>
        <v>22633087</v>
      </c>
      <c r="V5" s="100">
        <f t="shared" si="0"/>
        <v>24599658</v>
      </c>
      <c r="W5" s="100">
        <f t="shared" si="0"/>
        <v>70644952</v>
      </c>
      <c r="X5" s="100">
        <f t="shared" si="0"/>
        <v>12642693</v>
      </c>
      <c r="Y5" s="100">
        <f t="shared" si="0"/>
        <v>58002259</v>
      </c>
      <c r="Z5" s="137">
        <f>+IF(X5&lt;&gt;0,+(Y5/X5)*100,0)</f>
        <v>458.78088631907775</v>
      </c>
      <c r="AA5" s="153">
        <f>SUM(AA6:AA8)</f>
        <v>12642693</v>
      </c>
    </row>
    <row r="6" spans="1:27" ht="13.5">
      <c r="A6" s="138" t="s">
        <v>75</v>
      </c>
      <c r="B6" s="136"/>
      <c r="C6" s="155">
        <v>14917614</v>
      </c>
      <c r="D6" s="155"/>
      <c r="E6" s="156">
        <v>1528000</v>
      </c>
      <c r="F6" s="60">
        <v>1528000</v>
      </c>
      <c r="G6" s="60">
        <v>6589839</v>
      </c>
      <c r="H6" s="60">
        <v>37861</v>
      </c>
      <c r="I6" s="60">
        <v>22842</v>
      </c>
      <c r="J6" s="60">
        <v>6650542</v>
      </c>
      <c r="K6" s="60">
        <v>7636</v>
      </c>
      <c r="L6" s="60">
        <v>4639057</v>
      </c>
      <c r="M6" s="60">
        <v>2042</v>
      </c>
      <c r="N6" s="60">
        <v>4648735</v>
      </c>
      <c r="O6" s="60">
        <v>2238</v>
      </c>
      <c r="P6" s="60">
        <v>17668</v>
      </c>
      <c r="Q6" s="60">
        <v>3964788</v>
      </c>
      <c r="R6" s="60">
        <v>3984694</v>
      </c>
      <c r="S6" s="60">
        <v>1038</v>
      </c>
      <c r="T6" s="60">
        <v>81289</v>
      </c>
      <c r="U6" s="60">
        <v>14387140</v>
      </c>
      <c r="V6" s="60">
        <v>14469467</v>
      </c>
      <c r="W6" s="60">
        <v>29753438</v>
      </c>
      <c r="X6" s="60">
        <v>1528000</v>
      </c>
      <c r="Y6" s="60">
        <v>28225438</v>
      </c>
      <c r="Z6" s="140">
        <v>1847.21</v>
      </c>
      <c r="AA6" s="155">
        <v>1528000</v>
      </c>
    </row>
    <row r="7" spans="1:27" ht="13.5">
      <c r="A7" s="138" t="s">
        <v>76</v>
      </c>
      <c r="B7" s="136"/>
      <c r="C7" s="157">
        <v>22347841</v>
      </c>
      <c r="D7" s="157"/>
      <c r="E7" s="158">
        <v>9256800</v>
      </c>
      <c r="F7" s="159">
        <v>9256800</v>
      </c>
      <c r="G7" s="159">
        <v>6281801</v>
      </c>
      <c r="H7" s="159">
        <v>3920193</v>
      </c>
      <c r="I7" s="159">
        <v>594301</v>
      </c>
      <c r="J7" s="159">
        <v>10796295</v>
      </c>
      <c r="K7" s="159">
        <v>1359720</v>
      </c>
      <c r="L7" s="159">
        <v>11514180</v>
      </c>
      <c r="M7" s="159">
        <v>493902</v>
      </c>
      <c r="N7" s="159">
        <v>13367802</v>
      </c>
      <c r="O7" s="159">
        <v>1366012</v>
      </c>
      <c r="P7" s="159">
        <v>1153077</v>
      </c>
      <c r="Q7" s="159">
        <v>3757806</v>
      </c>
      <c r="R7" s="159">
        <v>6276895</v>
      </c>
      <c r="S7" s="159">
        <v>171100</v>
      </c>
      <c r="T7" s="159">
        <v>1642480</v>
      </c>
      <c r="U7" s="159">
        <v>8210615</v>
      </c>
      <c r="V7" s="159">
        <v>10024195</v>
      </c>
      <c r="W7" s="159">
        <v>40465187</v>
      </c>
      <c r="X7" s="159">
        <v>9256800</v>
      </c>
      <c r="Y7" s="159">
        <v>31208387</v>
      </c>
      <c r="Z7" s="141">
        <v>337.14</v>
      </c>
      <c r="AA7" s="157">
        <v>9256800</v>
      </c>
    </row>
    <row r="8" spans="1:27" ht="13.5">
      <c r="A8" s="138" t="s">
        <v>77</v>
      </c>
      <c r="B8" s="136"/>
      <c r="C8" s="155"/>
      <c r="D8" s="155"/>
      <c r="E8" s="156">
        <v>1857893</v>
      </c>
      <c r="F8" s="60">
        <v>1857893</v>
      </c>
      <c r="G8" s="60">
        <v>41353</v>
      </c>
      <c r="H8" s="60">
        <v>25827</v>
      </c>
      <c r="I8" s="60">
        <v>33544</v>
      </c>
      <c r="J8" s="60">
        <v>100724</v>
      </c>
      <c r="K8" s="60">
        <v>37345</v>
      </c>
      <c r="L8" s="60">
        <v>35351</v>
      </c>
      <c r="M8" s="60">
        <v>37167</v>
      </c>
      <c r="N8" s="60">
        <v>109863</v>
      </c>
      <c r="O8" s="60">
        <v>39080</v>
      </c>
      <c r="P8" s="60">
        <v>35671</v>
      </c>
      <c r="Q8" s="60">
        <v>34993</v>
      </c>
      <c r="R8" s="60">
        <v>109744</v>
      </c>
      <c r="S8" s="60">
        <v>35332</v>
      </c>
      <c r="T8" s="60">
        <v>35332</v>
      </c>
      <c r="U8" s="60">
        <v>35332</v>
      </c>
      <c r="V8" s="60">
        <v>105996</v>
      </c>
      <c r="W8" s="60">
        <v>426327</v>
      </c>
      <c r="X8" s="60">
        <v>1857893</v>
      </c>
      <c r="Y8" s="60">
        <v>-1431566</v>
      </c>
      <c r="Z8" s="140">
        <v>-77.05</v>
      </c>
      <c r="AA8" s="155">
        <v>1857893</v>
      </c>
    </row>
    <row r="9" spans="1:27" ht="13.5">
      <c r="A9" s="135" t="s">
        <v>78</v>
      </c>
      <c r="B9" s="136"/>
      <c r="C9" s="153">
        <f aca="true" t="shared" si="1" ref="C9:Y9">SUM(C10:C14)</f>
        <v>606845</v>
      </c>
      <c r="D9" s="153">
        <f>SUM(D10:D14)</f>
        <v>0</v>
      </c>
      <c r="E9" s="154">
        <f t="shared" si="1"/>
        <v>2088600</v>
      </c>
      <c r="F9" s="100">
        <f t="shared" si="1"/>
        <v>2088600</v>
      </c>
      <c r="G9" s="100">
        <f t="shared" si="1"/>
        <v>21476</v>
      </c>
      <c r="H9" s="100">
        <f t="shared" si="1"/>
        <v>13910</v>
      </c>
      <c r="I9" s="100">
        <f t="shared" si="1"/>
        <v>35837</v>
      </c>
      <c r="J9" s="100">
        <f t="shared" si="1"/>
        <v>71223</v>
      </c>
      <c r="K9" s="100">
        <f t="shared" si="1"/>
        <v>12723</v>
      </c>
      <c r="L9" s="100">
        <f t="shared" si="1"/>
        <v>13980</v>
      </c>
      <c r="M9" s="100">
        <f t="shared" si="1"/>
        <v>18488</v>
      </c>
      <c r="N9" s="100">
        <f t="shared" si="1"/>
        <v>45191</v>
      </c>
      <c r="O9" s="100">
        <f t="shared" si="1"/>
        <v>22128</v>
      </c>
      <c r="P9" s="100">
        <f t="shared" si="1"/>
        <v>20904</v>
      </c>
      <c r="Q9" s="100">
        <f t="shared" si="1"/>
        <v>22481</v>
      </c>
      <c r="R9" s="100">
        <f t="shared" si="1"/>
        <v>65513</v>
      </c>
      <c r="S9" s="100">
        <f t="shared" si="1"/>
        <v>7160</v>
      </c>
      <c r="T9" s="100">
        <f t="shared" si="1"/>
        <v>20779</v>
      </c>
      <c r="U9" s="100">
        <f t="shared" si="1"/>
        <v>1734644</v>
      </c>
      <c r="V9" s="100">
        <f t="shared" si="1"/>
        <v>1762583</v>
      </c>
      <c r="W9" s="100">
        <f t="shared" si="1"/>
        <v>1944510</v>
      </c>
      <c r="X9" s="100">
        <f t="shared" si="1"/>
        <v>2088592</v>
      </c>
      <c r="Y9" s="100">
        <f t="shared" si="1"/>
        <v>-144082</v>
      </c>
      <c r="Z9" s="137">
        <f>+IF(X9&lt;&gt;0,+(Y9/X9)*100,0)</f>
        <v>-6.898523024123429</v>
      </c>
      <c r="AA9" s="153">
        <f>SUM(AA10:AA14)</f>
        <v>2088600</v>
      </c>
    </row>
    <row r="10" spans="1:27" ht="13.5">
      <c r="A10" s="138" t="s">
        <v>79</v>
      </c>
      <c r="B10" s="136"/>
      <c r="C10" s="155">
        <v>606845</v>
      </c>
      <c r="D10" s="155"/>
      <c r="E10" s="156">
        <v>2060600</v>
      </c>
      <c r="F10" s="60">
        <v>2060600</v>
      </c>
      <c r="G10" s="60">
        <v>21476</v>
      </c>
      <c r="H10" s="60">
        <v>11808</v>
      </c>
      <c r="I10" s="60">
        <v>35837</v>
      </c>
      <c r="J10" s="60">
        <v>69121</v>
      </c>
      <c r="K10" s="60">
        <v>12623</v>
      </c>
      <c r="L10" s="60">
        <v>13143</v>
      </c>
      <c r="M10" s="60">
        <v>12320</v>
      </c>
      <c r="N10" s="60">
        <v>38086</v>
      </c>
      <c r="O10" s="60">
        <v>19274</v>
      </c>
      <c r="P10" s="60">
        <v>20780</v>
      </c>
      <c r="Q10" s="60">
        <v>19633</v>
      </c>
      <c r="R10" s="60">
        <v>59687</v>
      </c>
      <c r="S10" s="60">
        <v>6912</v>
      </c>
      <c r="T10" s="60">
        <v>20779</v>
      </c>
      <c r="U10" s="60">
        <v>1734644</v>
      </c>
      <c r="V10" s="60">
        <v>1762335</v>
      </c>
      <c r="W10" s="60">
        <v>1929229</v>
      </c>
      <c r="X10" s="60">
        <v>2060596</v>
      </c>
      <c r="Y10" s="60">
        <v>-131367</v>
      </c>
      <c r="Z10" s="140">
        <v>-6.38</v>
      </c>
      <c r="AA10" s="155">
        <v>2060600</v>
      </c>
    </row>
    <row r="11" spans="1:27" ht="13.5">
      <c r="A11" s="138" t="s">
        <v>80</v>
      </c>
      <c r="B11" s="136"/>
      <c r="C11" s="155"/>
      <c r="D11" s="155"/>
      <c r="E11" s="156">
        <v>28000</v>
      </c>
      <c r="F11" s="60">
        <v>28000</v>
      </c>
      <c r="G11" s="60"/>
      <c r="H11" s="60">
        <v>2102</v>
      </c>
      <c r="I11" s="60"/>
      <c r="J11" s="60">
        <v>2102</v>
      </c>
      <c r="K11" s="60">
        <v>100</v>
      </c>
      <c r="L11" s="60">
        <v>837</v>
      </c>
      <c r="M11" s="60">
        <v>6168</v>
      </c>
      <c r="N11" s="60">
        <v>7105</v>
      </c>
      <c r="O11" s="60">
        <v>2854</v>
      </c>
      <c r="P11" s="60">
        <v>124</v>
      </c>
      <c r="Q11" s="60">
        <v>2848</v>
      </c>
      <c r="R11" s="60">
        <v>5826</v>
      </c>
      <c r="S11" s="60">
        <v>248</v>
      </c>
      <c r="T11" s="60"/>
      <c r="U11" s="60"/>
      <c r="V11" s="60">
        <v>248</v>
      </c>
      <c r="W11" s="60">
        <v>15281</v>
      </c>
      <c r="X11" s="60">
        <v>27996</v>
      </c>
      <c r="Y11" s="60">
        <v>-12715</v>
      </c>
      <c r="Z11" s="140">
        <v>-45.42</v>
      </c>
      <c r="AA11" s="155">
        <v>28000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1010500</v>
      </c>
      <c r="F15" s="100">
        <f t="shared" si="2"/>
        <v>6121965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175</v>
      </c>
      <c r="L15" s="100">
        <f t="shared" si="2"/>
        <v>559</v>
      </c>
      <c r="M15" s="100">
        <f t="shared" si="2"/>
        <v>0</v>
      </c>
      <c r="N15" s="100">
        <f t="shared" si="2"/>
        <v>734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1760547</v>
      </c>
      <c r="V15" s="100">
        <f t="shared" si="2"/>
        <v>1760547</v>
      </c>
      <c r="W15" s="100">
        <f t="shared" si="2"/>
        <v>1761281</v>
      </c>
      <c r="X15" s="100">
        <f t="shared" si="2"/>
        <v>1010500</v>
      </c>
      <c r="Y15" s="100">
        <f t="shared" si="2"/>
        <v>750781</v>
      </c>
      <c r="Z15" s="137">
        <f>+IF(X15&lt;&gt;0,+(Y15/X15)*100,0)</f>
        <v>74.29797130133598</v>
      </c>
      <c r="AA15" s="153">
        <f>SUM(AA16:AA18)</f>
        <v>6121965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>
        <v>175</v>
      </c>
      <c r="L16" s="60">
        <v>559</v>
      </c>
      <c r="M16" s="60"/>
      <c r="N16" s="60">
        <v>734</v>
      </c>
      <c r="O16" s="60"/>
      <c r="P16" s="60"/>
      <c r="Q16" s="60"/>
      <c r="R16" s="60"/>
      <c r="S16" s="60"/>
      <c r="T16" s="60"/>
      <c r="U16" s="60"/>
      <c r="V16" s="60"/>
      <c r="W16" s="60">
        <v>734</v>
      </c>
      <c r="X16" s="60"/>
      <c r="Y16" s="60">
        <v>734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1010500</v>
      </c>
      <c r="F17" s="60">
        <v>6121965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>
        <v>1760547</v>
      </c>
      <c r="V17" s="60">
        <v>1760547</v>
      </c>
      <c r="W17" s="60">
        <v>1760547</v>
      </c>
      <c r="X17" s="60">
        <v>1010500</v>
      </c>
      <c r="Y17" s="60">
        <v>750047</v>
      </c>
      <c r="Z17" s="140">
        <v>74.23</v>
      </c>
      <c r="AA17" s="155">
        <v>6121965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13680281</v>
      </c>
      <c r="D19" s="153">
        <f>SUM(D20:D23)</f>
        <v>0</v>
      </c>
      <c r="E19" s="154">
        <f t="shared" si="3"/>
        <v>32232107</v>
      </c>
      <c r="F19" s="100">
        <f t="shared" si="3"/>
        <v>38125642</v>
      </c>
      <c r="G19" s="100">
        <f t="shared" si="3"/>
        <v>1634815</v>
      </c>
      <c r="H19" s="100">
        <f t="shared" si="3"/>
        <v>1514377</v>
      </c>
      <c r="I19" s="100">
        <f t="shared" si="3"/>
        <v>1579824</v>
      </c>
      <c r="J19" s="100">
        <f t="shared" si="3"/>
        <v>4729016</v>
      </c>
      <c r="K19" s="100">
        <f t="shared" si="3"/>
        <v>1059697</v>
      </c>
      <c r="L19" s="100">
        <f t="shared" si="3"/>
        <v>1060718</v>
      </c>
      <c r="M19" s="100">
        <f t="shared" si="3"/>
        <v>1012621</v>
      </c>
      <c r="N19" s="100">
        <f t="shared" si="3"/>
        <v>3133036</v>
      </c>
      <c r="O19" s="100">
        <f t="shared" si="3"/>
        <v>1932735</v>
      </c>
      <c r="P19" s="100">
        <f t="shared" si="3"/>
        <v>1517363</v>
      </c>
      <c r="Q19" s="100">
        <f t="shared" si="3"/>
        <v>1641396</v>
      </c>
      <c r="R19" s="100">
        <f t="shared" si="3"/>
        <v>5091494</v>
      </c>
      <c r="S19" s="100">
        <f t="shared" si="3"/>
        <v>1628781</v>
      </c>
      <c r="T19" s="100">
        <f t="shared" si="3"/>
        <v>1563023</v>
      </c>
      <c r="U19" s="100">
        <f t="shared" si="3"/>
        <v>25382958</v>
      </c>
      <c r="V19" s="100">
        <f t="shared" si="3"/>
        <v>28574762</v>
      </c>
      <c r="W19" s="100">
        <f t="shared" si="3"/>
        <v>41528308</v>
      </c>
      <c r="X19" s="100">
        <f t="shared" si="3"/>
        <v>32232107</v>
      </c>
      <c r="Y19" s="100">
        <f t="shared" si="3"/>
        <v>9296201</v>
      </c>
      <c r="Z19" s="137">
        <f>+IF(X19&lt;&gt;0,+(Y19/X19)*100,0)</f>
        <v>28.8414313094704</v>
      </c>
      <c r="AA19" s="153">
        <f>SUM(AA20:AA23)</f>
        <v>38125642</v>
      </c>
    </row>
    <row r="20" spans="1:27" ht="13.5">
      <c r="A20" s="138" t="s">
        <v>89</v>
      </c>
      <c r="B20" s="136"/>
      <c r="C20" s="155">
        <v>7900884</v>
      </c>
      <c r="D20" s="155"/>
      <c r="E20" s="156">
        <v>12230116</v>
      </c>
      <c r="F20" s="60">
        <v>12230116</v>
      </c>
      <c r="G20" s="60">
        <v>815070</v>
      </c>
      <c r="H20" s="60">
        <v>761957</v>
      </c>
      <c r="I20" s="60">
        <v>802395</v>
      </c>
      <c r="J20" s="60">
        <v>2379422</v>
      </c>
      <c r="K20" s="60">
        <v>628436</v>
      </c>
      <c r="L20" s="60">
        <v>623429</v>
      </c>
      <c r="M20" s="60">
        <v>572061</v>
      </c>
      <c r="N20" s="60">
        <v>1823926</v>
      </c>
      <c r="O20" s="60">
        <v>1015266</v>
      </c>
      <c r="P20" s="60">
        <v>738963</v>
      </c>
      <c r="Q20" s="60">
        <v>802854</v>
      </c>
      <c r="R20" s="60">
        <v>2557083</v>
      </c>
      <c r="S20" s="60">
        <v>822652</v>
      </c>
      <c r="T20" s="60">
        <v>784234</v>
      </c>
      <c r="U20" s="60">
        <v>3728839</v>
      </c>
      <c r="V20" s="60">
        <v>5335725</v>
      </c>
      <c r="W20" s="60">
        <v>12096156</v>
      </c>
      <c r="X20" s="60">
        <v>12230116</v>
      </c>
      <c r="Y20" s="60">
        <v>-133960</v>
      </c>
      <c r="Z20" s="140">
        <v>-1.1</v>
      </c>
      <c r="AA20" s="155">
        <v>12230116</v>
      </c>
    </row>
    <row r="21" spans="1:27" ht="13.5">
      <c r="A21" s="138" t="s">
        <v>90</v>
      </c>
      <c r="B21" s="136"/>
      <c r="C21" s="155">
        <v>2098082</v>
      </c>
      <c r="D21" s="155"/>
      <c r="E21" s="156">
        <v>6289436</v>
      </c>
      <c r="F21" s="60">
        <v>12182971</v>
      </c>
      <c r="G21" s="60">
        <v>321104</v>
      </c>
      <c r="H21" s="60">
        <v>235823</v>
      </c>
      <c r="I21" s="60">
        <v>252894</v>
      </c>
      <c r="J21" s="60">
        <v>809821</v>
      </c>
      <c r="K21" s="60">
        <v>158137</v>
      </c>
      <c r="L21" s="60">
        <v>173753</v>
      </c>
      <c r="M21" s="60">
        <v>189666</v>
      </c>
      <c r="N21" s="60">
        <v>521556</v>
      </c>
      <c r="O21" s="60">
        <v>396962</v>
      </c>
      <c r="P21" s="60">
        <v>261978</v>
      </c>
      <c r="Q21" s="60">
        <v>322332</v>
      </c>
      <c r="R21" s="60">
        <v>981272</v>
      </c>
      <c r="S21" s="60">
        <v>286877</v>
      </c>
      <c r="T21" s="60">
        <v>277390</v>
      </c>
      <c r="U21" s="60">
        <v>13965698</v>
      </c>
      <c r="V21" s="60">
        <v>14529965</v>
      </c>
      <c r="W21" s="60">
        <v>16842614</v>
      </c>
      <c r="X21" s="60">
        <v>6289436</v>
      </c>
      <c r="Y21" s="60">
        <v>10553178</v>
      </c>
      <c r="Z21" s="140">
        <v>167.79</v>
      </c>
      <c r="AA21" s="155">
        <v>12182971</v>
      </c>
    </row>
    <row r="22" spans="1:27" ht="13.5">
      <c r="A22" s="138" t="s">
        <v>91</v>
      </c>
      <c r="B22" s="136"/>
      <c r="C22" s="157">
        <v>1997572</v>
      </c>
      <c r="D22" s="157"/>
      <c r="E22" s="158">
        <v>7158680</v>
      </c>
      <c r="F22" s="159">
        <v>7158680</v>
      </c>
      <c r="G22" s="159">
        <v>268695</v>
      </c>
      <c r="H22" s="159">
        <v>286419</v>
      </c>
      <c r="I22" s="159">
        <v>294759</v>
      </c>
      <c r="J22" s="159">
        <v>849873</v>
      </c>
      <c r="K22" s="159">
        <v>273124</v>
      </c>
      <c r="L22" s="159">
        <v>263536</v>
      </c>
      <c r="M22" s="159">
        <v>250894</v>
      </c>
      <c r="N22" s="159">
        <v>787554</v>
      </c>
      <c r="O22" s="159">
        <v>289492</v>
      </c>
      <c r="P22" s="159">
        <v>286172</v>
      </c>
      <c r="Q22" s="159">
        <v>285540</v>
      </c>
      <c r="R22" s="159">
        <v>861204</v>
      </c>
      <c r="S22" s="159">
        <v>288741</v>
      </c>
      <c r="T22" s="159">
        <v>276131</v>
      </c>
      <c r="U22" s="159">
        <v>3924851</v>
      </c>
      <c r="V22" s="159">
        <v>4489723</v>
      </c>
      <c r="W22" s="159">
        <v>6988354</v>
      </c>
      <c r="X22" s="159">
        <v>7158680</v>
      </c>
      <c r="Y22" s="159">
        <v>-170326</v>
      </c>
      <c r="Z22" s="141">
        <v>-2.38</v>
      </c>
      <c r="AA22" s="157">
        <v>7158680</v>
      </c>
    </row>
    <row r="23" spans="1:27" ht="13.5">
      <c r="A23" s="138" t="s">
        <v>92</v>
      </c>
      <c r="B23" s="136"/>
      <c r="C23" s="155">
        <v>1683743</v>
      </c>
      <c r="D23" s="155"/>
      <c r="E23" s="156">
        <v>6553875</v>
      </c>
      <c r="F23" s="60">
        <v>6553875</v>
      </c>
      <c r="G23" s="60">
        <v>229946</v>
      </c>
      <c r="H23" s="60">
        <v>230178</v>
      </c>
      <c r="I23" s="60">
        <v>229776</v>
      </c>
      <c r="J23" s="60">
        <v>689900</v>
      </c>
      <c r="K23" s="60"/>
      <c r="L23" s="60"/>
      <c r="M23" s="60"/>
      <c r="N23" s="60"/>
      <c r="O23" s="60">
        <v>231015</v>
      </c>
      <c r="P23" s="60">
        <v>230250</v>
      </c>
      <c r="Q23" s="60">
        <v>230670</v>
      </c>
      <c r="R23" s="60">
        <v>691935</v>
      </c>
      <c r="S23" s="60">
        <v>230511</v>
      </c>
      <c r="T23" s="60">
        <v>225268</v>
      </c>
      <c r="U23" s="60">
        <v>3763570</v>
      </c>
      <c r="V23" s="60">
        <v>4219349</v>
      </c>
      <c r="W23" s="60">
        <v>5601184</v>
      </c>
      <c r="X23" s="60">
        <v>6553875</v>
      </c>
      <c r="Y23" s="60">
        <v>-952691</v>
      </c>
      <c r="Z23" s="140">
        <v>-14.54</v>
      </c>
      <c r="AA23" s="155">
        <v>6553875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51552581</v>
      </c>
      <c r="D25" s="168">
        <f>+D5+D9+D15+D19+D24</f>
        <v>0</v>
      </c>
      <c r="E25" s="169">
        <f t="shared" si="4"/>
        <v>47973900</v>
      </c>
      <c r="F25" s="73">
        <f t="shared" si="4"/>
        <v>58978900</v>
      </c>
      <c r="G25" s="73">
        <f t="shared" si="4"/>
        <v>14569284</v>
      </c>
      <c r="H25" s="73">
        <f t="shared" si="4"/>
        <v>5512168</v>
      </c>
      <c r="I25" s="73">
        <f t="shared" si="4"/>
        <v>2266348</v>
      </c>
      <c r="J25" s="73">
        <f t="shared" si="4"/>
        <v>22347800</v>
      </c>
      <c r="K25" s="73">
        <f t="shared" si="4"/>
        <v>2477296</v>
      </c>
      <c r="L25" s="73">
        <f t="shared" si="4"/>
        <v>17263845</v>
      </c>
      <c r="M25" s="73">
        <f t="shared" si="4"/>
        <v>1564220</v>
      </c>
      <c r="N25" s="73">
        <f t="shared" si="4"/>
        <v>21305361</v>
      </c>
      <c r="O25" s="73">
        <f t="shared" si="4"/>
        <v>3362193</v>
      </c>
      <c r="P25" s="73">
        <f t="shared" si="4"/>
        <v>2744683</v>
      </c>
      <c r="Q25" s="73">
        <f t="shared" si="4"/>
        <v>9421464</v>
      </c>
      <c r="R25" s="73">
        <f t="shared" si="4"/>
        <v>15528340</v>
      </c>
      <c r="S25" s="73">
        <f t="shared" si="4"/>
        <v>1843411</v>
      </c>
      <c r="T25" s="73">
        <f t="shared" si="4"/>
        <v>3342903</v>
      </c>
      <c r="U25" s="73">
        <f t="shared" si="4"/>
        <v>51511236</v>
      </c>
      <c r="V25" s="73">
        <f t="shared" si="4"/>
        <v>56697550</v>
      </c>
      <c r="W25" s="73">
        <f t="shared" si="4"/>
        <v>115879051</v>
      </c>
      <c r="X25" s="73">
        <f t="shared" si="4"/>
        <v>47973892</v>
      </c>
      <c r="Y25" s="73">
        <f t="shared" si="4"/>
        <v>67905159</v>
      </c>
      <c r="Z25" s="170">
        <f>+IF(X25&lt;&gt;0,+(Y25/X25)*100,0)</f>
        <v>141.54607051685528</v>
      </c>
      <c r="AA25" s="168">
        <f>+AA5+AA9+AA15+AA19+AA24</f>
        <v>58978900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28741533</v>
      </c>
      <c r="D28" s="153">
        <f>SUM(D29:D31)</f>
        <v>0</v>
      </c>
      <c r="E28" s="154">
        <f t="shared" si="5"/>
        <v>18451276</v>
      </c>
      <c r="F28" s="100">
        <f t="shared" si="5"/>
        <v>18451276</v>
      </c>
      <c r="G28" s="100">
        <f t="shared" si="5"/>
        <v>1144439</v>
      </c>
      <c r="H28" s="100">
        <f t="shared" si="5"/>
        <v>1061139</v>
      </c>
      <c r="I28" s="100">
        <f t="shared" si="5"/>
        <v>1101814</v>
      </c>
      <c r="J28" s="100">
        <f t="shared" si="5"/>
        <v>3307392</v>
      </c>
      <c r="K28" s="100">
        <f t="shared" si="5"/>
        <v>1272043</v>
      </c>
      <c r="L28" s="100">
        <f t="shared" si="5"/>
        <v>1229165</v>
      </c>
      <c r="M28" s="100">
        <f t="shared" si="5"/>
        <v>1889295</v>
      </c>
      <c r="N28" s="100">
        <f t="shared" si="5"/>
        <v>4390503</v>
      </c>
      <c r="O28" s="100">
        <f t="shared" si="5"/>
        <v>1472425</v>
      </c>
      <c r="P28" s="100">
        <f t="shared" si="5"/>
        <v>1120490</v>
      </c>
      <c r="Q28" s="100">
        <f t="shared" si="5"/>
        <v>1225839</v>
      </c>
      <c r="R28" s="100">
        <f t="shared" si="5"/>
        <v>3818754</v>
      </c>
      <c r="S28" s="100">
        <f t="shared" si="5"/>
        <v>1273202</v>
      </c>
      <c r="T28" s="100">
        <f t="shared" si="5"/>
        <v>1211510</v>
      </c>
      <c r="U28" s="100">
        <f t="shared" si="5"/>
        <v>2119186</v>
      </c>
      <c r="V28" s="100">
        <f t="shared" si="5"/>
        <v>4603898</v>
      </c>
      <c r="W28" s="100">
        <f t="shared" si="5"/>
        <v>16120547</v>
      </c>
      <c r="X28" s="100">
        <f t="shared" si="5"/>
        <v>18451276</v>
      </c>
      <c r="Y28" s="100">
        <f t="shared" si="5"/>
        <v>-2330729</v>
      </c>
      <c r="Z28" s="137">
        <f>+IF(X28&lt;&gt;0,+(Y28/X28)*100,0)</f>
        <v>-12.631803892587158</v>
      </c>
      <c r="AA28" s="153">
        <f>SUM(AA29:AA31)</f>
        <v>18451276</v>
      </c>
    </row>
    <row r="29" spans="1:27" ht="13.5">
      <c r="A29" s="138" t="s">
        <v>75</v>
      </c>
      <c r="B29" s="136"/>
      <c r="C29" s="155">
        <v>12291102</v>
      </c>
      <c r="D29" s="155"/>
      <c r="E29" s="156">
        <v>8145533</v>
      </c>
      <c r="F29" s="60">
        <v>8245533</v>
      </c>
      <c r="G29" s="60">
        <v>462289</v>
      </c>
      <c r="H29" s="60">
        <v>316034</v>
      </c>
      <c r="I29" s="60">
        <v>283551</v>
      </c>
      <c r="J29" s="60">
        <v>1061874</v>
      </c>
      <c r="K29" s="60">
        <v>279320</v>
      </c>
      <c r="L29" s="60">
        <v>319584</v>
      </c>
      <c r="M29" s="60">
        <v>328823</v>
      </c>
      <c r="N29" s="60">
        <v>927727</v>
      </c>
      <c r="O29" s="60">
        <v>697549</v>
      </c>
      <c r="P29" s="60">
        <v>420416</v>
      </c>
      <c r="Q29" s="60">
        <v>348350</v>
      </c>
      <c r="R29" s="60">
        <v>1466315</v>
      </c>
      <c r="S29" s="60">
        <v>325341</v>
      </c>
      <c r="T29" s="60">
        <v>313035</v>
      </c>
      <c r="U29" s="60">
        <v>529779</v>
      </c>
      <c r="V29" s="60">
        <v>1168155</v>
      </c>
      <c r="W29" s="60">
        <v>4624071</v>
      </c>
      <c r="X29" s="60">
        <v>8145533</v>
      </c>
      <c r="Y29" s="60">
        <v>-3521462</v>
      </c>
      <c r="Z29" s="140">
        <v>-43.23</v>
      </c>
      <c r="AA29" s="155">
        <v>8245533</v>
      </c>
    </row>
    <row r="30" spans="1:27" ht="13.5">
      <c r="A30" s="138" t="s">
        <v>76</v>
      </c>
      <c r="B30" s="136"/>
      <c r="C30" s="157">
        <v>16450431</v>
      </c>
      <c r="D30" s="157"/>
      <c r="E30" s="158">
        <v>9256543</v>
      </c>
      <c r="F30" s="159">
        <v>9156543</v>
      </c>
      <c r="G30" s="159">
        <v>399468</v>
      </c>
      <c r="H30" s="159">
        <v>482121</v>
      </c>
      <c r="I30" s="159">
        <v>493605</v>
      </c>
      <c r="J30" s="159">
        <v>1375194</v>
      </c>
      <c r="K30" s="159">
        <v>634304</v>
      </c>
      <c r="L30" s="159">
        <v>569122</v>
      </c>
      <c r="M30" s="159">
        <v>928586</v>
      </c>
      <c r="N30" s="159">
        <v>2132012</v>
      </c>
      <c r="O30" s="159">
        <v>483566</v>
      </c>
      <c r="P30" s="159">
        <v>437723</v>
      </c>
      <c r="Q30" s="159">
        <v>571280</v>
      </c>
      <c r="R30" s="159">
        <v>1492569</v>
      </c>
      <c r="S30" s="159">
        <v>692111</v>
      </c>
      <c r="T30" s="159">
        <v>651262</v>
      </c>
      <c r="U30" s="159">
        <v>1386293</v>
      </c>
      <c r="V30" s="159">
        <v>2729666</v>
      </c>
      <c r="W30" s="159">
        <v>7729441</v>
      </c>
      <c r="X30" s="159">
        <v>9256539</v>
      </c>
      <c r="Y30" s="159">
        <v>-1527098</v>
      </c>
      <c r="Z30" s="141">
        <v>-16.5</v>
      </c>
      <c r="AA30" s="157">
        <v>9156543</v>
      </c>
    </row>
    <row r="31" spans="1:27" ht="13.5">
      <c r="A31" s="138" t="s">
        <v>77</v>
      </c>
      <c r="B31" s="136"/>
      <c r="C31" s="155"/>
      <c r="D31" s="155"/>
      <c r="E31" s="156">
        <v>1049200</v>
      </c>
      <c r="F31" s="60">
        <v>1049200</v>
      </c>
      <c r="G31" s="60">
        <v>282682</v>
      </c>
      <c r="H31" s="60">
        <v>262984</v>
      </c>
      <c r="I31" s="60">
        <v>324658</v>
      </c>
      <c r="J31" s="60">
        <v>870324</v>
      </c>
      <c r="K31" s="60">
        <v>358419</v>
      </c>
      <c r="L31" s="60">
        <v>340459</v>
      </c>
      <c r="M31" s="60">
        <v>631886</v>
      </c>
      <c r="N31" s="60">
        <v>1330764</v>
      </c>
      <c r="O31" s="60">
        <v>291310</v>
      </c>
      <c r="P31" s="60">
        <v>262351</v>
      </c>
      <c r="Q31" s="60">
        <v>306209</v>
      </c>
      <c r="R31" s="60">
        <v>859870</v>
      </c>
      <c r="S31" s="60">
        <v>255750</v>
      </c>
      <c r="T31" s="60">
        <v>247213</v>
      </c>
      <c r="U31" s="60">
        <v>203114</v>
      </c>
      <c r="V31" s="60">
        <v>706077</v>
      </c>
      <c r="W31" s="60">
        <v>3767035</v>
      </c>
      <c r="X31" s="60">
        <v>1049204</v>
      </c>
      <c r="Y31" s="60">
        <v>2717831</v>
      </c>
      <c r="Z31" s="140">
        <v>259.04</v>
      </c>
      <c r="AA31" s="155">
        <v>1049200</v>
      </c>
    </row>
    <row r="32" spans="1:27" ht="13.5">
      <c r="A32" s="135" t="s">
        <v>78</v>
      </c>
      <c r="B32" s="136"/>
      <c r="C32" s="153">
        <f aca="true" t="shared" si="6" ref="C32:Y32">SUM(C33:C37)</f>
        <v>1720780</v>
      </c>
      <c r="D32" s="153">
        <f>SUM(D33:D37)</f>
        <v>0</v>
      </c>
      <c r="E32" s="154">
        <f t="shared" si="6"/>
        <v>3031719</v>
      </c>
      <c r="F32" s="100">
        <f t="shared" si="6"/>
        <v>3031719</v>
      </c>
      <c r="G32" s="100">
        <f t="shared" si="6"/>
        <v>173336</v>
      </c>
      <c r="H32" s="100">
        <f t="shared" si="6"/>
        <v>180764</v>
      </c>
      <c r="I32" s="100">
        <f t="shared" si="6"/>
        <v>211696</v>
      </c>
      <c r="J32" s="100">
        <f t="shared" si="6"/>
        <v>565796</v>
      </c>
      <c r="K32" s="100">
        <f t="shared" si="6"/>
        <v>177700</v>
      </c>
      <c r="L32" s="100">
        <f t="shared" si="6"/>
        <v>178774</v>
      </c>
      <c r="M32" s="100">
        <f t="shared" si="6"/>
        <v>321888</v>
      </c>
      <c r="N32" s="100">
        <f t="shared" si="6"/>
        <v>678362</v>
      </c>
      <c r="O32" s="100">
        <f t="shared" si="6"/>
        <v>155693</v>
      </c>
      <c r="P32" s="100">
        <f t="shared" si="6"/>
        <v>154005</v>
      </c>
      <c r="Q32" s="100">
        <f t="shared" si="6"/>
        <v>163833</v>
      </c>
      <c r="R32" s="100">
        <f t="shared" si="6"/>
        <v>473531</v>
      </c>
      <c r="S32" s="100">
        <f t="shared" si="6"/>
        <v>166857</v>
      </c>
      <c r="T32" s="100">
        <f t="shared" si="6"/>
        <v>202974</v>
      </c>
      <c r="U32" s="100">
        <f t="shared" si="6"/>
        <v>809210</v>
      </c>
      <c r="V32" s="100">
        <f t="shared" si="6"/>
        <v>1179041</v>
      </c>
      <c r="W32" s="100">
        <f t="shared" si="6"/>
        <v>2896730</v>
      </c>
      <c r="X32" s="100">
        <f t="shared" si="6"/>
        <v>3031724</v>
      </c>
      <c r="Y32" s="100">
        <f t="shared" si="6"/>
        <v>-134994</v>
      </c>
      <c r="Z32" s="137">
        <f>+IF(X32&lt;&gt;0,+(Y32/X32)*100,0)</f>
        <v>-4.452714033335488</v>
      </c>
      <c r="AA32" s="153">
        <f>SUM(AA33:AA37)</f>
        <v>3031719</v>
      </c>
    </row>
    <row r="33" spans="1:27" ht="13.5">
      <c r="A33" s="138" t="s">
        <v>79</v>
      </c>
      <c r="B33" s="136"/>
      <c r="C33" s="155">
        <v>1410594</v>
      </c>
      <c r="D33" s="155"/>
      <c r="E33" s="156">
        <v>2101780</v>
      </c>
      <c r="F33" s="60">
        <v>2101780</v>
      </c>
      <c r="G33" s="60">
        <v>104900</v>
      </c>
      <c r="H33" s="60">
        <v>118046</v>
      </c>
      <c r="I33" s="60">
        <v>112167</v>
      </c>
      <c r="J33" s="60">
        <v>335113</v>
      </c>
      <c r="K33" s="60">
        <v>73245</v>
      </c>
      <c r="L33" s="60">
        <v>67060</v>
      </c>
      <c r="M33" s="60">
        <v>118527</v>
      </c>
      <c r="N33" s="60">
        <v>258832</v>
      </c>
      <c r="O33" s="60">
        <v>103720</v>
      </c>
      <c r="P33" s="60">
        <v>101597</v>
      </c>
      <c r="Q33" s="60">
        <v>106161</v>
      </c>
      <c r="R33" s="60">
        <v>311478</v>
      </c>
      <c r="S33" s="60">
        <v>106311</v>
      </c>
      <c r="T33" s="60">
        <v>105573</v>
      </c>
      <c r="U33" s="60">
        <v>753328</v>
      </c>
      <c r="V33" s="60">
        <v>965212</v>
      </c>
      <c r="W33" s="60">
        <v>1870635</v>
      </c>
      <c r="X33" s="60">
        <v>2101784</v>
      </c>
      <c r="Y33" s="60">
        <v>-231149</v>
      </c>
      <c r="Z33" s="140">
        <v>-11</v>
      </c>
      <c r="AA33" s="155">
        <v>2101780</v>
      </c>
    </row>
    <row r="34" spans="1:27" ht="13.5">
      <c r="A34" s="138" t="s">
        <v>80</v>
      </c>
      <c r="B34" s="136"/>
      <c r="C34" s="155">
        <v>310186</v>
      </c>
      <c r="D34" s="155"/>
      <c r="E34" s="156">
        <v>929939</v>
      </c>
      <c r="F34" s="60">
        <v>929939</v>
      </c>
      <c r="G34" s="60">
        <v>68436</v>
      </c>
      <c r="H34" s="60">
        <v>62718</v>
      </c>
      <c r="I34" s="60">
        <v>99529</v>
      </c>
      <c r="J34" s="60">
        <v>230683</v>
      </c>
      <c r="K34" s="60">
        <v>99483</v>
      </c>
      <c r="L34" s="60">
        <v>104988</v>
      </c>
      <c r="M34" s="60">
        <v>198548</v>
      </c>
      <c r="N34" s="60">
        <v>403019</v>
      </c>
      <c r="O34" s="60">
        <v>51973</v>
      </c>
      <c r="P34" s="60">
        <v>52408</v>
      </c>
      <c r="Q34" s="60">
        <v>57672</v>
      </c>
      <c r="R34" s="60">
        <v>162053</v>
      </c>
      <c r="S34" s="60">
        <v>60546</v>
      </c>
      <c r="T34" s="60">
        <v>97401</v>
      </c>
      <c r="U34" s="60">
        <v>55882</v>
      </c>
      <c r="V34" s="60">
        <v>213829</v>
      </c>
      <c r="W34" s="60">
        <v>1009584</v>
      </c>
      <c r="X34" s="60">
        <v>929940</v>
      </c>
      <c r="Y34" s="60">
        <v>79644</v>
      </c>
      <c r="Z34" s="140">
        <v>8.56</v>
      </c>
      <c r="AA34" s="155">
        <v>929939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>
        <v>1721</v>
      </c>
      <c r="L35" s="60">
        <v>1895</v>
      </c>
      <c r="M35" s="60">
        <v>1137</v>
      </c>
      <c r="N35" s="60">
        <v>4753</v>
      </c>
      <c r="O35" s="60"/>
      <c r="P35" s="60"/>
      <c r="Q35" s="60"/>
      <c r="R35" s="60"/>
      <c r="S35" s="60"/>
      <c r="T35" s="60"/>
      <c r="U35" s="60"/>
      <c r="V35" s="60"/>
      <c r="W35" s="60">
        <v>4753</v>
      </c>
      <c r="X35" s="60"/>
      <c r="Y35" s="60">
        <v>4753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>
        <v>3251</v>
      </c>
      <c r="L37" s="159">
        <v>4831</v>
      </c>
      <c r="M37" s="159">
        <v>3676</v>
      </c>
      <c r="N37" s="159">
        <v>11758</v>
      </c>
      <c r="O37" s="159"/>
      <c r="P37" s="159"/>
      <c r="Q37" s="159"/>
      <c r="R37" s="159"/>
      <c r="S37" s="159"/>
      <c r="T37" s="159"/>
      <c r="U37" s="159"/>
      <c r="V37" s="159"/>
      <c r="W37" s="159">
        <v>11758</v>
      </c>
      <c r="X37" s="159"/>
      <c r="Y37" s="159">
        <v>11758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6199027</v>
      </c>
      <c r="D38" s="153">
        <f>SUM(D39:D41)</f>
        <v>0</v>
      </c>
      <c r="E38" s="154">
        <f t="shared" si="7"/>
        <v>3038149</v>
      </c>
      <c r="F38" s="100">
        <f t="shared" si="7"/>
        <v>3038149</v>
      </c>
      <c r="G38" s="100">
        <f t="shared" si="7"/>
        <v>119986</v>
      </c>
      <c r="H38" s="100">
        <f t="shared" si="7"/>
        <v>117409</v>
      </c>
      <c r="I38" s="100">
        <f t="shared" si="7"/>
        <v>180428</v>
      </c>
      <c r="J38" s="100">
        <f t="shared" si="7"/>
        <v>417823</v>
      </c>
      <c r="K38" s="100">
        <f t="shared" si="7"/>
        <v>178734</v>
      </c>
      <c r="L38" s="100">
        <f t="shared" si="7"/>
        <v>206466</v>
      </c>
      <c r="M38" s="100">
        <f t="shared" si="7"/>
        <v>330526</v>
      </c>
      <c r="N38" s="100">
        <f t="shared" si="7"/>
        <v>715726</v>
      </c>
      <c r="O38" s="100">
        <f t="shared" si="7"/>
        <v>135905</v>
      </c>
      <c r="P38" s="100">
        <f t="shared" si="7"/>
        <v>131305</v>
      </c>
      <c r="Q38" s="100">
        <f t="shared" si="7"/>
        <v>140438</v>
      </c>
      <c r="R38" s="100">
        <f t="shared" si="7"/>
        <v>407648</v>
      </c>
      <c r="S38" s="100">
        <f t="shared" si="7"/>
        <v>145647</v>
      </c>
      <c r="T38" s="100">
        <f t="shared" si="7"/>
        <v>125291</v>
      </c>
      <c r="U38" s="100">
        <f t="shared" si="7"/>
        <v>761254</v>
      </c>
      <c r="V38" s="100">
        <f t="shared" si="7"/>
        <v>1032192</v>
      </c>
      <c r="W38" s="100">
        <f t="shared" si="7"/>
        <v>2573389</v>
      </c>
      <c r="X38" s="100">
        <f t="shared" si="7"/>
        <v>3038145</v>
      </c>
      <c r="Y38" s="100">
        <f t="shared" si="7"/>
        <v>-464756</v>
      </c>
      <c r="Z38" s="137">
        <f>+IF(X38&lt;&gt;0,+(Y38/X38)*100,0)</f>
        <v>-15.297360725047685</v>
      </c>
      <c r="AA38" s="153">
        <f>SUM(AA39:AA41)</f>
        <v>3038149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>
        <v>2566</v>
      </c>
      <c r="L39" s="60">
        <v>10935</v>
      </c>
      <c r="M39" s="60"/>
      <c r="N39" s="60">
        <v>13501</v>
      </c>
      <c r="O39" s="60"/>
      <c r="P39" s="60"/>
      <c r="Q39" s="60"/>
      <c r="R39" s="60"/>
      <c r="S39" s="60"/>
      <c r="T39" s="60"/>
      <c r="U39" s="60"/>
      <c r="V39" s="60"/>
      <c r="W39" s="60">
        <v>13501</v>
      </c>
      <c r="X39" s="60"/>
      <c r="Y39" s="60">
        <v>13501</v>
      </c>
      <c r="Z39" s="140">
        <v>0</v>
      </c>
      <c r="AA39" s="155"/>
    </row>
    <row r="40" spans="1:27" ht="13.5">
      <c r="A40" s="138" t="s">
        <v>86</v>
      </c>
      <c r="B40" s="136"/>
      <c r="C40" s="155">
        <v>6199027</v>
      </c>
      <c r="D40" s="155"/>
      <c r="E40" s="156">
        <v>3038149</v>
      </c>
      <c r="F40" s="60">
        <v>3038149</v>
      </c>
      <c r="G40" s="60">
        <v>119986</v>
      </c>
      <c r="H40" s="60">
        <v>117409</v>
      </c>
      <c r="I40" s="60">
        <v>180428</v>
      </c>
      <c r="J40" s="60">
        <v>417823</v>
      </c>
      <c r="K40" s="60">
        <v>176168</v>
      </c>
      <c r="L40" s="60">
        <v>195531</v>
      </c>
      <c r="M40" s="60">
        <v>330526</v>
      </c>
      <c r="N40" s="60">
        <v>702225</v>
      </c>
      <c r="O40" s="60">
        <v>135905</v>
      </c>
      <c r="P40" s="60">
        <v>131305</v>
      </c>
      <c r="Q40" s="60">
        <v>140438</v>
      </c>
      <c r="R40" s="60">
        <v>407648</v>
      </c>
      <c r="S40" s="60">
        <v>145647</v>
      </c>
      <c r="T40" s="60">
        <v>125291</v>
      </c>
      <c r="U40" s="60">
        <v>761254</v>
      </c>
      <c r="V40" s="60">
        <v>1032192</v>
      </c>
      <c r="W40" s="60">
        <v>2559888</v>
      </c>
      <c r="X40" s="60">
        <v>3038145</v>
      </c>
      <c r="Y40" s="60">
        <v>-478257</v>
      </c>
      <c r="Z40" s="140">
        <v>-15.74</v>
      </c>
      <c r="AA40" s="155">
        <v>3038149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19480568</v>
      </c>
      <c r="D42" s="153">
        <f>SUM(D43:D46)</f>
        <v>0</v>
      </c>
      <c r="E42" s="154">
        <f t="shared" si="8"/>
        <v>23402420</v>
      </c>
      <c r="F42" s="100">
        <f t="shared" si="8"/>
        <v>23402420</v>
      </c>
      <c r="G42" s="100">
        <f t="shared" si="8"/>
        <v>681103</v>
      </c>
      <c r="H42" s="100">
        <f t="shared" si="8"/>
        <v>1681648</v>
      </c>
      <c r="I42" s="100">
        <f t="shared" si="8"/>
        <v>1991549</v>
      </c>
      <c r="J42" s="100">
        <f t="shared" si="8"/>
        <v>4354300</v>
      </c>
      <c r="K42" s="100">
        <f t="shared" si="8"/>
        <v>1394187</v>
      </c>
      <c r="L42" s="100">
        <f t="shared" si="8"/>
        <v>944132</v>
      </c>
      <c r="M42" s="100">
        <f t="shared" si="8"/>
        <v>1573271</v>
      </c>
      <c r="N42" s="100">
        <f t="shared" si="8"/>
        <v>3911590</v>
      </c>
      <c r="O42" s="100">
        <f t="shared" si="8"/>
        <v>1434131</v>
      </c>
      <c r="P42" s="100">
        <f t="shared" si="8"/>
        <v>1419210</v>
      </c>
      <c r="Q42" s="100">
        <f t="shared" si="8"/>
        <v>1540263</v>
      </c>
      <c r="R42" s="100">
        <f t="shared" si="8"/>
        <v>4393604</v>
      </c>
      <c r="S42" s="100">
        <f t="shared" si="8"/>
        <v>1360592</v>
      </c>
      <c r="T42" s="100">
        <f t="shared" si="8"/>
        <v>1879766</v>
      </c>
      <c r="U42" s="100">
        <f t="shared" si="8"/>
        <v>2976206</v>
      </c>
      <c r="V42" s="100">
        <f t="shared" si="8"/>
        <v>6216564</v>
      </c>
      <c r="W42" s="100">
        <f t="shared" si="8"/>
        <v>18876058</v>
      </c>
      <c r="X42" s="100">
        <f t="shared" si="8"/>
        <v>23402424</v>
      </c>
      <c r="Y42" s="100">
        <f t="shared" si="8"/>
        <v>-4526366</v>
      </c>
      <c r="Z42" s="137">
        <f>+IF(X42&lt;&gt;0,+(Y42/X42)*100,0)</f>
        <v>-19.341440869544112</v>
      </c>
      <c r="AA42" s="153">
        <f>SUM(AA43:AA46)</f>
        <v>23402420</v>
      </c>
    </row>
    <row r="43" spans="1:27" ht="13.5">
      <c r="A43" s="138" t="s">
        <v>89</v>
      </c>
      <c r="B43" s="136"/>
      <c r="C43" s="155">
        <v>8439413</v>
      </c>
      <c r="D43" s="155"/>
      <c r="E43" s="156">
        <v>11802148</v>
      </c>
      <c r="F43" s="60">
        <v>11802148</v>
      </c>
      <c r="G43" s="60">
        <v>130547</v>
      </c>
      <c r="H43" s="60">
        <v>1007782</v>
      </c>
      <c r="I43" s="60">
        <v>1104001</v>
      </c>
      <c r="J43" s="60">
        <v>2242330</v>
      </c>
      <c r="K43" s="60">
        <v>952979</v>
      </c>
      <c r="L43" s="60">
        <v>564599</v>
      </c>
      <c r="M43" s="60">
        <v>998893</v>
      </c>
      <c r="N43" s="60">
        <v>2516471</v>
      </c>
      <c r="O43" s="60">
        <v>752827</v>
      </c>
      <c r="P43" s="60">
        <v>796570</v>
      </c>
      <c r="Q43" s="60">
        <v>778662</v>
      </c>
      <c r="R43" s="60">
        <v>2328059</v>
      </c>
      <c r="S43" s="60">
        <v>717001</v>
      </c>
      <c r="T43" s="60">
        <v>1148052</v>
      </c>
      <c r="U43" s="60">
        <v>1715000</v>
      </c>
      <c r="V43" s="60">
        <v>3580053</v>
      </c>
      <c r="W43" s="60">
        <v>10666913</v>
      </c>
      <c r="X43" s="60">
        <v>11802148</v>
      </c>
      <c r="Y43" s="60">
        <v>-1135235</v>
      </c>
      <c r="Z43" s="140">
        <v>-9.62</v>
      </c>
      <c r="AA43" s="155">
        <v>11802148</v>
      </c>
    </row>
    <row r="44" spans="1:27" ht="13.5">
      <c r="A44" s="138" t="s">
        <v>90</v>
      </c>
      <c r="B44" s="136"/>
      <c r="C44" s="155">
        <v>4161738</v>
      </c>
      <c r="D44" s="155"/>
      <c r="E44" s="156">
        <v>3331430</v>
      </c>
      <c r="F44" s="60">
        <v>3331430</v>
      </c>
      <c r="G44" s="60">
        <v>148936</v>
      </c>
      <c r="H44" s="60">
        <v>214895</v>
      </c>
      <c r="I44" s="60">
        <v>183122</v>
      </c>
      <c r="J44" s="60">
        <v>546953</v>
      </c>
      <c r="K44" s="60">
        <v>111650</v>
      </c>
      <c r="L44" s="60">
        <v>107373</v>
      </c>
      <c r="M44" s="60">
        <v>168097</v>
      </c>
      <c r="N44" s="60">
        <v>387120</v>
      </c>
      <c r="O44" s="60">
        <v>188404</v>
      </c>
      <c r="P44" s="60">
        <v>184917</v>
      </c>
      <c r="Q44" s="60">
        <v>242252</v>
      </c>
      <c r="R44" s="60">
        <v>615573</v>
      </c>
      <c r="S44" s="60">
        <v>181382</v>
      </c>
      <c r="T44" s="60">
        <v>204168</v>
      </c>
      <c r="U44" s="60">
        <v>697576</v>
      </c>
      <c r="V44" s="60">
        <v>1083126</v>
      </c>
      <c r="W44" s="60">
        <v>2632772</v>
      </c>
      <c r="X44" s="60">
        <v>3331426</v>
      </c>
      <c r="Y44" s="60">
        <v>-698654</v>
      </c>
      <c r="Z44" s="140">
        <v>-20.97</v>
      </c>
      <c r="AA44" s="155">
        <v>3331430</v>
      </c>
    </row>
    <row r="45" spans="1:27" ht="13.5">
      <c r="A45" s="138" t="s">
        <v>91</v>
      </c>
      <c r="B45" s="136"/>
      <c r="C45" s="157">
        <v>2802745</v>
      </c>
      <c r="D45" s="157"/>
      <c r="E45" s="158">
        <v>4831542</v>
      </c>
      <c r="F45" s="159">
        <v>4831542</v>
      </c>
      <c r="G45" s="159">
        <v>244479</v>
      </c>
      <c r="H45" s="159">
        <v>282789</v>
      </c>
      <c r="I45" s="159">
        <v>417815</v>
      </c>
      <c r="J45" s="159">
        <v>945083</v>
      </c>
      <c r="K45" s="159">
        <v>329558</v>
      </c>
      <c r="L45" s="159">
        <v>272160</v>
      </c>
      <c r="M45" s="159">
        <v>406281</v>
      </c>
      <c r="N45" s="159">
        <v>1007999</v>
      </c>
      <c r="O45" s="159">
        <v>317820</v>
      </c>
      <c r="P45" s="159">
        <v>264645</v>
      </c>
      <c r="Q45" s="159">
        <v>340155</v>
      </c>
      <c r="R45" s="159">
        <v>922620</v>
      </c>
      <c r="S45" s="159">
        <v>289115</v>
      </c>
      <c r="T45" s="159">
        <v>337655</v>
      </c>
      <c r="U45" s="159">
        <v>363485</v>
      </c>
      <c r="V45" s="159">
        <v>990255</v>
      </c>
      <c r="W45" s="159">
        <v>3865957</v>
      </c>
      <c r="X45" s="159">
        <v>4831546</v>
      </c>
      <c r="Y45" s="159">
        <v>-965589</v>
      </c>
      <c r="Z45" s="141">
        <v>-19.99</v>
      </c>
      <c r="AA45" s="157">
        <v>4831542</v>
      </c>
    </row>
    <row r="46" spans="1:27" ht="13.5">
      <c r="A46" s="138" t="s">
        <v>92</v>
      </c>
      <c r="B46" s="136"/>
      <c r="C46" s="155">
        <v>4076672</v>
      </c>
      <c r="D46" s="155"/>
      <c r="E46" s="156">
        <v>3437300</v>
      </c>
      <c r="F46" s="60">
        <v>3437300</v>
      </c>
      <c r="G46" s="60">
        <v>157141</v>
      </c>
      <c r="H46" s="60">
        <v>176182</v>
      </c>
      <c r="I46" s="60">
        <v>286611</v>
      </c>
      <c r="J46" s="60">
        <v>619934</v>
      </c>
      <c r="K46" s="60"/>
      <c r="L46" s="60"/>
      <c r="M46" s="60"/>
      <c r="N46" s="60"/>
      <c r="O46" s="60">
        <v>175080</v>
      </c>
      <c r="P46" s="60">
        <v>173078</v>
      </c>
      <c r="Q46" s="60">
        <v>179194</v>
      </c>
      <c r="R46" s="60">
        <v>527352</v>
      </c>
      <c r="S46" s="60">
        <v>173094</v>
      </c>
      <c r="T46" s="60">
        <v>189891</v>
      </c>
      <c r="U46" s="60">
        <v>200145</v>
      </c>
      <c r="V46" s="60">
        <v>563130</v>
      </c>
      <c r="W46" s="60">
        <v>1710416</v>
      </c>
      <c r="X46" s="60">
        <v>3437304</v>
      </c>
      <c r="Y46" s="60">
        <v>-1726888</v>
      </c>
      <c r="Z46" s="140">
        <v>-50.24</v>
      </c>
      <c r="AA46" s="155">
        <v>3437300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56141908</v>
      </c>
      <c r="D48" s="168">
        <f>+D28+D32+D38+D42+D47</f>
        <v>0</v>
      </c>
      <c r="E48" s="169">
        <f t="shared" si="9"/>
        <v>47923564</v>
      </c>
      <c r="F48" s="73">
        <f t="shared" si="9"/>
        <v>47923564</v>
      </c>
      <c r="G48" s="73">
        <f t="shared" si="9"/>
        <v>2118864</v>
      </c>
      <c r="H48" s="73">
        <f t="shared" si="9"/>
        <v>3040960</v>
      </c>
      <c r="I48" s="73">
        <f t="shared" si="9"/>
        <v>3485487</v>
      </c>
      <c r="J48" s="73">
        <f t="shared" si="9"/>
        <v>8645311</v>
      </c>
      <c r="K48" s="73">
        <f t="shared" si="9"/>
        <v>3022664</v>
      </c>
      <c r="L48" s="73">
        <f t="shared" si="9"/>
        <v>2558537</v>
      </c>
      <c r="M48" s="73">
        <f t="shared" si="9"/>
        <v>4114980</v>
      </c>
      <c r="N48" s="73">
        <f t="shared" si="9"/>
        <v>9696181</v>
      </c>
      <c r="O48" s="73">
        <f t="shared" si="9"/>
        <v>3198154</v>
      </c>
      <c r="P48" s="73">
        <f t="shared" si="9"/>
        <v>2825010</v>
      </c>
      <c r="Q48" s="73">
        <f t="shared" si="9"/>
        <v>3070373</v>
      </c>
      <c r="R48" s="73">
        <f t="shared" si="9"/>
        <v>9093537</v>
      </c>
      <c r="S48" s="73">
        <f t="shared" si="9"/>
        <v>2946298</v>
      </c>
      <c r="T48" s="73">
        <f t="shared" si="9"/>
        <v>3419541</v>
      </c>
      <c r="U48" s="73">
        <f t="shared" si="9"/>
        <v>6665856</v>
      </c>
      <c r="V48" s="73">
        <f t="shared" si="9"/>
        <v>13031695</v>
      </c>
      <c r="W48" s="73">
        <f t="shared" si="9"/>
        <v>40466724</v>
      </c>
      <c r="X48" s="73">
        <f t="shared" si="9"/>
        <v>47923569</v>
      </c>
      <c r="Y48" s="73">
        <f t="shared" si="9"/>
        <v>-7456845</v>
      </c>
      <c r="Z48" s="170">
        <f>+IF(X48&lt;&gt;0,+(Y48/X48)*100,0)</f>
        <v>-15.559869925380557</v>
      </c>
      <c r="AA48" s="168">
        <f>+AA28+AA32+AA38+AA42+AA47</f>
        <v>47923564</v>
      </c>
    </row>
    <row r="49" spans="1:27" ht="13.5">
      <c r="A49" s="148" t="s">
        <v>49</v>
      </c>
      <c r="B49" s="149"/>
      <c r="C49" s="171">
        <f aca="true" t="shared" si="10" ref="C49:Y49">+C25-C48</f>
        <v>-4589327</v>
      </c>
      <c r="D49" s="171">
        <f>+D25-D48</f>
        <v>0</v>
      </c>
      <c r="E49" s="172">
        <f t="shared" si="10"/>
        <v>50336</v>
      </c>
      <c r="F49" s="173">
        <f t="shared" si="10"/>
        <v>11055336</v>
      </c>
      <c r="G49" s="173">
        <f t="shared" si="10"/>
        <v>12450420</v>
      </c>
      <c r="H49" s="173">
        <f t="shared" si="10"/>
        <v>2471208</v>
      </c>
      <c r="I49" s="173">
        <f t="shared" si="10"/>
        <v>-1219139</v>
      </c>
      <c r="J49" s="173">
        <f t="shared" si="10"/>
        <v>13702489</v>
      </c>
      <c r="K49" s="173">
        <f t="shared" si="10"/>
        <v>-545368</v>
      </c>
      <c r="L49" s="173">
        <f t="shared" si="10"/>
        <v>14705308</v>
      </c>
      <c r="M49" s="173">
        <f t="shared" si="10"/>
        <v>-2550760</v>
      </c>
      <c r="N49" s="173">
        <f t="shared" si="10"/>
        <v>11609180</v>
      </c>
      <c r="O49" s="173">
        <f t="shared" si="10"/>
        <v>164039</v>
      </c>
      <c r="P49" s="173">
        <f t="shared" si="10"/>
        <v>-80327</v>
      </c>
      <c r="Q49" s="173">
        <f t="shared" si="10"/>
        <v>6351091</v>
      </c>
      <c r="R49" s="173">
        <f t="shared" si="10"/>
        <v>6434803</v>
      </c>
      <c r="S49" s="173">
        <f t="shared" si="10"/>
        <v>-1102887</v>
      </c>
      <c r="T49" s="173">
        <f t="shared" si="10"/>
        <v>-76638</v>
      </c>
      <c r="U49" s="173">
        <f t="shared" si="10"/>
        <v>44845380</v>
      </c>
      <c r="V49" s="173">
        <f t="shared" si="10"/>
        <v>43665855</v>
      </c>
      <c r="W49" s="173">
        <f t="shared" si="10"/>
        <v>75412327</v>
      </c>
      <c r="X49" s="173">
        <f>IF(F25=F48,0,X25-X48)</f>
        <v>50323</v>
      </c>
      <c r="Y49" s="173">
        <f t="shared" si="10"/>
        <v>75362004</v>
      </c>
      <c r="Z49" s="174">
        <f>+IF(X49&lt;&gt;0,+(Y49/X49)*100,0)</f>
        <v>149756.5804900344</v>
      </c>
      <c r="AA49" s="171">
        <f>+AA25-AA48</f>
        <v>11055336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4563285</v>
      </c>
      <c r="D5" s="155">
        <v>0</v>
      </c>
      <c r="E5" s="156">
        <v>5950000</v>
      </c>
      <c r="F5" s="60">
        <v>5950000</v>
      </c>
      <c r="G5" s="60">
        <v>4961708</v>
      </c>
      <c r="H5" s="60">
        <v>11800</v>
      </c>
      <c r="I5" s="60">
        <v>11803</v>
      </c>
      <c r="J5" s="60">
        <v>4985311</v>
      </c>
      <c r="K5" s="60">
        <v>-5965</v>
      </c>
      <c r="L5" s="60">
        <v>996</v>
      </c>
      <c r="M5" s="60">
        <v>10521</v>
      </c>
      <c r="N5" s="60">
        <v>5552</v>
      </c>
      <c r="O5" s="60">
        <v>11797</v>
      </c>
      <c r="P5" s="60">
        <v>11778</v>
      </c>
      <c r="Q5" s="60">
        <v>11844</v>
      </c>
      <c r="R5" s="60">
        <v>35419</v>
      </c>
      <c r="S5" s="60">
        <v>11746</v>
      </c>
      <c r="T5" s="60">
        <v>11760</v>
      </c>
      <c r="U5" s="60">
        <v>-1042</v>
      </c>
      <c r="V5" s="60">
        <v>22464</v>
      </c>
      <c r="W5" s="60">
        <v>5048746</v>
      </c>
      <c r="X5" s="60">
        <v>5950000</v>
      </c>
      <c r="Y5" s="60">
        <v>-901254</v>
      </c>
      <c r="Z5" s="140">
        <v>-15.15</v>
      </c>
      <c r="AA5" s="155">
        <v>5950000</v>
      </c>
    </row>
    <row r="6" spans="1:27" ht="13.5">
      <c r="A6" s="181" t="s">
        <v>102</v>
      </c>
      <c r="B6" s="182"/>
      <c r="C6" s="155">
        <v>217030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7776512</v>
      </c>
      <c r="D7" s="155">
        <v>0</v>
      </c>
      <c r="E7" s="156">
        <v>9250000</v>
      </c>
      <c r="F7" s="60">
        <v>9250000</v>
      </c>
      <c r="G7" s="60">
        <v>815070</v>
      </c>
      <c r="H7" s="60">
        <v>761957</v>
      </c>
      <c r="I7" s="60">
        <v>802395</v>
      </c>
      <c r="J7" s="60">
        <v>2379422</v>
      </c>
      <c r="K7" s="60">
        <v>628436</v>
      </c>
      <c r="L7" s="60">
        <v>623429</v>
      </c>
      <c r="M7" s="60">
        <v>572061</v>
      </c>
      <c r="N7" s="60">
        <v>1823926</v>
      </c>
      <c r="O7" s="60">
        <v>1015266</v>
      </c>
      <c r="P7" s="60">
        <v>738963</v>
      </c>
      <c r="Q7" s="60">
        <v>802854</v>
      </c>
      <c r="R7" s="60">
        <v>2557083</v>
      </c>
      <c r="S7" s="60">
        <v>822652</v>
      </c>
      <c r="T7" s="60">
        <v>784234</v>
      </c>
      <c r="U7" s="60">
        <v>987223</v>
      </c>
      <c r="V7" s="60">
        <v>2594109</v>
      </c>
      <c r="W7" s="60">
        <v>9354540</v>
      </c>
      <c r="X7" s="60">
        <v>9250000</v>
      </c>
      <c r="Y7" s="60">
        <v>104540</v>
      </c>
      <c r="Z7" s="140">
        <v>1.13</v>
      </c>
      <c r="AA7" s="155">
        <v>9250000</v>
      </c>
    </row>
    <row r="8" spans="1:27" ht="13.5">
      <c r="A8" s="183" t="s">
        <v>104</v>
      </c>
      <c r="B8" s="182"/>
      <c r="C8" s="155">
        <v>2075881</v>
      </c>
      <c r="D8" s="155">
        <v>0</v>
      </c>
      <c r="E8" s="156">
        <v>2900000</v>
      </c>
      <c r="F8" s="60">
        <v>2900000</v>
      </c>
      <c r="G8" s="60">
        <v>321104</v>
      </c>
      <c r="H8" s="60">
        <v>235823</v>
      </c>
      <c r="I8" s="60">
        <v>251973</v>
      </c>
      <c r="J8" s="60">
        <v>808900</v>
      </c>
      <c r="K8" s="60">
        <v>158137</v>
      </c>
      <c r="L8" s="60">
        <v>173753</v>
      </c>
      <c r="M8" s="60">
        <v>189666</v>
      </c>
      <c r="N8" s="60">
        <v>521556</v>
      </c>
      <c r="O8" s="60">
        <v>396655</v>
      </c>
      <c r="P8" s="60">
        <v>261824</v>
      </c>
      <c r="Q8" s="60">
        <v>321743</v>
      </c>
      <c r="R8" s="60">
        <v>980222</v>
      </c>
      <c r="S8" s="60">
        <v>282842</v>
      </c>
      <c r="T8" s="60">
        <v>276776</v>
      </c>
      <c r="U8" s="60">
        <v>243208</v>
      </c>
      <c r="V8" s="60">
        <v>802826</v>
      </c>
      <c r="W8" s="60">
        <v>3113504</v>
      </c>
      <c r="X8" s="60">
        <v>2900000</v>
      </c>
      <c r="Y8" s="60">
        <v>213504</v>
      </c>
      <c r="Z8" s="140">
        <v>7.36</v>
      </c>
      <c r="AA8" s="155">
        <v>2900000</v>
      </c>
    </row>
    <row r="9" spans="1:27" ht="13.5">
      <c r="A9" s="183" t="s">
        <v>105</v>
      </c>
      <c r="B9" s="182"/>
      <c r="C9" s="155">
        <v>1978154</v>
      </c>
      <c r="D9" s="155">
        <v>0</v>
      </c>
      <c r="E9" s="156">
        <v>3308000</v>
      </c>
      <c r="F9" s="60">
        <v>3308000</v>
      </c>
      <c r="G9" s="60">
        <v>268695</v>
      </c>
      <c r="H9" s="60">
        <v>286419</v>
      </c>
      <c r="I9" s="60">
        <v>294381</v>
      </c>
      <c r="J9" s="60">
        <v>849495</v>
      </c>
      <c r="K9" s="60">
        <v>273124</v>
      </c>
      <c r="L9" s="60">
        <v>263536</v>
      </c>
      <c r="M9" s="60">
        <v>250894</v>
      </c>
      <c r="N9" s="60">
        <v>787554</v>
      </c>
      <c r="O9" s="60">
        <v>289492</v>
      </c>
      <c r="P9" s="60">
        <v>286172</v>
      </c>
      <c r="Q9" s="60">
        <v>285540</v>
      </c>
      <c r="R9" s="60">
        <v>861204</v>
      </c>
      <c r="S9" s="60">
        <v>288741</v>
      </c>
      <c r="T9" s="60">
        <v>276131</v>
      </c>
      <c r="U9" s="60">
        <v>292671</v>
      </c>
      <c r="V9" s="60">
        <v>857543</v>
      </c>
      <c r="W9" s="60">
        <v>3355796</v>
      </c>
      <c r="X9" s="60">
        <v>3308000</v>
      </c>
      <c r="Y9" s="60">
        <v>47796</v>
      </c>
      <c r="Z9" s="140">
        <v>1.44</v>
      </c>
      <c r="AA9" s="155">
        <v>3308000</v>
      </c>
    </row>
    <row r="10" spans="1:27" ht="13.5">
      <c r="A10" s="183" t="s">
        <v>106</v>
      </c>
      <c r="B10" s="182"/>
      <c r="C10" s="155">
        <v>1642132</v>
      </c>
      <c r="D10" s="155">
        <v>0</v>
      </c>
      <c r="E10" s="156">
        <v>2780000</v>
      </c>
      <c r="F10" s="54">
        <v>2780000</v>
      </c>
      <c r="G10" s="54">
        <v>229946</v>
      </c>
      <c r="H10" s="54">
        <v>230178</v>
      </c>
      <c r="I10" s="54">
        <v>229776</v>
      </c>
      <c r="J10" s="54">
        <v>689900</v>
      </c>
      <c r="K10" s="54">
        <v>0</v>
      </c>
      <c r="L10" s="54">
        <v>0</v>
      </c>
      <c r="M10" s="54">
        <v>0</v>
      </c>
      <c r="N10" s="54">
        <v>0</v>
      </c>
      <c r="O10" s="54">
        <v>230962</v>
      </c>
      <c r="P10" s="54">
        <v>230232</v>
      </c>
      <c r="Q10" s="54">
        <v>230670</v>
      </c>
      <c r="R10" s="54">
        <v>691864</v>
      </c>
      <c r="S10" s="54">
        <v>230476</v>
      </c>
      <c r="T10" s="54">
        <v>225093</v>
      </c>
      <c r="U10" s="54">
        <v>231125</v>
      </c>
      <c r="V10" s="54">
        <v>686694</v>
      </c>
      <c r="W10" s="54">
        <v>2068458</v>
      </c>
      <c r="X10" s="54">
        <v>2780000</v>
      </c>
      <c r="Y10" s="54">
        <v>-711542</v>
      </c>
      <c r="Z10" s="184">
        <v>-25.6</v>
      </c>
      <c r="AA10" s="130">
        <v>2780000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8000</v>
      </c>
      <c r="F11" s="60">
        <v>8000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8000</v>
      </c>
      <c r="Y11" s="60">
        <v>-8000</v>
      </c>
      <c r="Z11" s="140">
        <v>-100</v>
      </c>
      <c r="AA11" s="155">
        <v>8000</v>
      </c>
    </row>
    <row r="12" spans="1:27" ht="13.5">
      <c r="A12" s="183" t="s">
        <v>108</v>
      </c>
      <c r="B12" s="185"/>
      <c r="C12" s="155">
        <v>688611</v>
      </c>
      <c r="D12" s="155">
        <v>0</v>
      </c>
      <c r="E12" s="156">
        <v>497000</v>
      </c>
      <c r="F12" s="60">
        <v>497000</v>
      </c>
      <c r="G12" s="60">
        <v>61999</v>
      </c>
      <c r="H12" s="60">
        <v>65084</v>
      </c>
      <c r="I12" s="60">
        <v>67796</v>
      </c>
      <c r="J12" s="60">
        <v>194879</v>
      </c>
      <c r="K12" s="60">
        <v>52086</v>
      </c>
      <c r="L12" s="60">
        <v>47791</v>
      </c>
      <c r="M12" s="60">
        <v>50098</v>
      </c>
      <c r="N12" s="60">
        <v>149975</v>
      </c>
      <c r="O12" s="60">
        <v>54647</v>
      </c>
      <c r="P12" s="60">
        <v>56281</v>
      </c>
      <c r="Q12" s="60">
        <v>57354</v>
      </c>
      <c r="R12" s="60">
        <v>168282</v>
      </c>
      <c r="S12" s="60">
        <v>41964</v>
      </c>
      <c r="T12" s="60">
        <v>116774</v>
      </c>
      <c r="U12" s="60">
        <v>103055</v>
      </c>
      <c r="V12" s="60">
        <v>261793</v>
      </c>
      <c r="W12" s="60">
        <v>774929</v>
      </c>
      <c r="X12" s="60">
        <v>497000</v>
      </c>
      <c r="Y12" s="60">
        <v>277929</v>
      </c>
      <c r="Z12" s="140">
        <v>55.92</v>
      </c>
      <c r="AA12" s="155">
        <v>497000</v>
      </c>
    </row>
    <row r="13" spans="1:27" ht="13.5">
      <c r="A13" s="181" t="s">
        <v>109</v>
      </c>
      <c r="B13" s="185"/>
      <c r="C13" s="155">
        <v>197300</v>
      </c>
      <c r="D13" s="155">
        <v>0</v>
      </c>
      <c r="E13" s="156">
        <v>215000</v>
      </c>
      <c r="F13" s="60">
        <v>215000</v>
      </c>
      <c r="G13" s="60">
        <v>3997</v>
      </c>
      <c r="H13" s="60">
        <v>408206</v>
      </c>
      <c r="I13" s="60">
        <v>14785</v>
      </c>
      <c r="J13" s="60">
        <v>426988</v>
      </c>
      <c r="K13" s="60">
        <v>0</v>
      </c>
      <c r="L13" s="60">
        <v>29376</v>
      </c>
      <c r="M13" s="60">
        <v>10839</v>
      </c>
      <c r="N13" s="60">
        <v>40215</v>
      </c>
      <c r="O13" s="60">
        <v>7842</v>
      </c>
      <c r="P13" s="60">
        <v>62451</v>
      </c>
      <c r="Q13" s="60">
        <v>23845</v>
      </c>
      <c r="R13" s="60">
        <v>94138</v>
      </c>
      <c r="S13" s="60">
        <v>14281</v>
      </c>
      <c r="T13" s="60">
        <v>17138</v>
      </c>
      <c r="U13" s="60">
        <v>22404</v>
      </c>
      <c r="V13" s="60">
        <v>53823</v>
      </c>
      <c r="W13" s="60">
        <v>615164</v>
      </c>
      <c r="X13" s="60">
        <v>215000</v>
      </c>
      <c r="Y13" s="60">
        <v>400164</v>
      </c>
      <c r="Z13" s="140">
        <v>186.12</v>
      </c>
      <c r="AA13" s="155">
        <v>215000</v>
      </c>
    </row>
    <row r="14" spans="1:27" ht="13.5">
      <c r="A14" s="181" t="s">
        <v>110</v>
      </c>
      <c r="B14" s="185"/>
      <c r="C14" s="155">
        <v>915447</v>
      </c>
      <c r="D14" s="155">
        <v>0</v>
      </c>
      <c r="E14" s="156">
        <v>948000</v>
      </c>
      <c r="F14" s="60">
        <v>948000</v>
      </c>
      <c r="G14" s="60">
        <v>82036</v>
      </c>
      <c r="H14" s="60">
        <v>87174</v>
      </c>
      <c r="I14" s="60">
        <v>86345</v>
      </c>
      <c r="J14" s="60">
        <v>255555</v>
      </c>
      <c r="K14" s="60">
        <v>69701</v>
      </c>
      <c r="L14" s="60">
        <v>65086</v>
      </c>
      <c r="M14" s="60">
        <v>64348</v>
      </c>
      <c r="N14" s="60">
        <v>199135</v>
      </c>
      <c r="O14" s="60">
        <v>99301</v>
      </c>
      <c r="P14" s="60">
        <v>104224</v>
      </c>
      <c r="Q14" s="60">
        <v>109001</v>
      </c>
      <c r="R14" s="60">
        <v>312526</v>
      </c>
      <c r="S14" s="60">
        <v>110325</v>
      </c>
      <c r="T14" s="60">
        <v>112003</v>
      </c>
      <c r="U14" s="60">
        <v>112540</v>
      </c>
      <c r="V14" s="60">
        <v>334868</v>
      </c>
      <c r="W14" s="60">
        <v>1102084</v>
      </c>
      <c r="X14" s="60">
        <v>948000</v>
      </c>
      <c r="Y14" s="60">
        <v>154084</v>
      </c>
      <c r="Z14" s="140">
        <v>16.25</v>
      </c>
      <c r="AA14" s="155">
        <v>948000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5610</v>
      </c>
      <c r="D16" s="155">
        <v>0</v>
      </c>
      <c r="E16" s="156">
        <v>4500</v>
      </c>
      <c r="F16" s="60">
        <v>4500</v>
      </c>
      <c r="G16" s="60">
        <v>352</v>
      </c>
      <c r="H16" s="60">
        <v>257</v>
      </c>
      <c r="I16" s="60">
        <v>314</v>
      </c>
      <c r="J16" s="60">
        <v>923</v>
      </c>
      <c r="K16" s="60">
        <v>596</v>
      </c>
      <c r="L16" s="60">
        <v>1092</v>
      </c>
      <c r="M16" s="60">
        <v>160</v>
      </c>
      <c r="N16" s="60">
        <v>1848</v>
      </c>
      <c r="O16" s="60">
        <v>1543</v>
      </c>
      <c r="P16" s="60">
        <v>320</v>
      </c>
      <c r="Q16" s="60">
        <v>121</v>
      </c>
      <c r="R16" s="60">
        <v>1984</v>
      </c>
      <c r="S16" s="60">
        <v>1045</v>
      </c>
      <c r="T16" s="60">
        <v>134</v>
      </c>
      <c r="U16" s="60">
        <v>312</v>
      </c>
      <c r="V16" s="60">
        <v>1491</v>
      </c>
      <c r="W16" s="60">
        <v>6246</v>
      </c>
      <c r="X16" s="60">
        <v>4500</v>
      </c>
      <c r="Y16" s="60">
        <v>1746</v>
      </c>
      <c r="Z16" s="140">
        <v>38.8</v>
      </c>
      <c r="AA16" s="155">
        <v>4500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20000</v>
      </c>
      <c r="F17" s="60">
        <v>20000</v>
      </c>
      <c r="G17" s="60">
        <v>0</v>
      </c>
      <c r="H17" s="60">
        <v>11970</v>
      </c>
      <c r="I17" s="60">
        <v>22800</v>
      </c>
      <c r="J17" s="60">
        <v>34770</v>
      </c>
      <c r="K17" s="60">
        <v>60</v>
      </c>
      <c r="L17" s="60">
        <v>0</v>
      </c>
      <c r="M17" s="60">
        <v>0</v>
      </c>
      <c r="N17" s="60">
        <v>60</v>
      </c>
      <c r="O17" s="60">
        <v>0</v>
      </c>
      <c r="P17" s="60">
        <v>17500</v>
      </c>
      <c r="Q17" s="60">
        <v>11700</v>
      </c>
      <c r="R17" s="60">
        <v>29200</v>
      </c>
      <c r="S17" s="60">
        <v>0</v>
      </c>
      <c r="T17" s="60">
        <v>0</v>
      </c>
      <c r="U17" s="60">
        <v>0</v>
      </c>
      <c r="V17" s="60">
        <v>0</v>
      </c>
      <c r="W17" s="60">
        <v>64030</v>
      </c>
      <c r="X17" s="60">
        <v>20000</v>
      </c>
      <c r="Y17" s="60">
        <v>44030</v>
      </c>
      <c r="Z17" s="140">
        <v>220.15</v>
      </c>
      <c r="AA17" s="155">
        <v>20000</v>
      </c>
    </row>
    <row r="18" spans="1:27" ht="13.5">
      <c r="A18" s="183" t="s">
        <v>114</v>
      </c>
      <c r="B18" s="182"/>
      <c r="C18" s="155">
        <v>216998</v>
      </c>
      <c r="D18" s="155">
        <v>0</v>
      </c>
      <c r="E18" s="156">
        <v>243000</v>
      </c>
      <c r="F18" s="60">
        <v>243000</v>
      </c>
      <c r="G18" s="60">
        <v>839</v>
      </c>
      <c r="H18" s="60">
        <v>33501</v>
      </c>
      <c r="I18" s="60">
        <v>20404</v>
      </c>
      <c r="J18" s="60">
        <v>54744</v>
      </c>
      <c r="K18" s="60">
        <v>18476</v>
      </c>
      <c r="L18" s="60">
        <v>22883</v>
      </c>
      <c r="M18" s="60">
        <v>21446</v>
      </c>
      <c r="N18" s="60">
        <v>62805</v>
      </c>
      <c r="O18" s="60">
        <v>20448</v>
      </c>
      <c r="P18" s="60">
        <v>21333</v>
      </c>
      <c r="Q18" s="60">
        <v>27477</v>
      </c>
      <c r="R18" s="60">
        <v>69258</v>
      </c>
      <c r="S18" s="60">
        <v>22644</v>
      </c>
      <c r="T18" s="60">
        <v>35110</v>
      </c>
      <c r="U18" s="60">
        <v>55235</v>
      </c>
      <c r="V18" s="60">
        <v>112989</v>
      </c>
      <c r="W18" s="60">
        <v>299796</v>
      </c>
      <c r="X18" s="60">
        <v>243000</v>
      </c>
      <c r="Y18" s="60">
        <v>56796</v>
      </c>
      <c r="Z18" s="140">
        <v>23.37</v>
      </c>
      <c r="AA18" s="155">
        <v>243000</v>
      </c>
    </row>
    <row r="19" spans="1:27" ht="13.5">
      <c r="A19" s="181" t="s">
        <v>34</v>
      </c>
      <c r="B19" s="185"/>
      <c r="C19" s="155">
        <v>18495974</v>
      </c>
      <c r="D19" s="155">
        <v>0</v>
      </c>
      <c r="E19" s="156">
        <v>21255000</v>
      </c>
      <c r="F19" s="60">
        <v>21255000</v>
      </c>
      <c r="G19" s="60">
        <v>6589000</v>
      </c>
      <c r="H19" s="60">
        <v>0</v>
      </c>
      <c r="I19" s="60">
        <v>9728</v>
      </c>
      <c r="J19" s="60">
        <v>6598728</v>
      </c>
      <c r="K19" s="60">
        <v>190</v>
      </c>
      <c r="L19" s="60">
        <v>4634286</v>
      </c>
      <c r="M19" s="60">
        <v>0</v>
      </c>
      <c r="N19" s="60">
        <v>4634476</v>
      </c>
      <c r="O19" s="60">
        <v>0</v>
      </c>
      <c r="P19" s="60">
        <v>0</v>
      </c>
      <c r="Q19" s="60">
        <v>4118141</v>
      </c>
      <c r="R19" s="60">
        <v>4118141</v>
      </c>
      <c r="S19" s="60">
        <v>201322</v>
      </c>
      <c r="T19" s="60">
        <v>19666</v>
      </c>
      <c r="U19" s="60">
        <v>32188398</v>
      </c>
      <c r="V19" s="60">
        <v>32409386</v>
      </c>
      <c r="W19" s="60">
        <v>47760731</v>
      </c>
      <c r="X19" s="60">
        <v>21255000</v>
      </c>
      <c r="Y19" s="60">
        <v>26505731</v>
      </c>
      <c r="Z19" s="140">
        <v>124.7</v>
      </c>
      <c r="AA19" s="155">
        <v>21255000</v>
      </c>
    </row>
    <row r="20" spans="1:27" ht="13.5">
      <c r="A20" s="181" t="s">
        <v>35</v>
      </c>
      <c r="B20" s="185"/>
      <c r="C20" s="155">
        <v>806860</v>
      </c>
      <c r="D20" s="155">
        <v>0</v>
      </c>
      <c r="E20" s="156">
        <v>545400</v>
      </c>
      <c r="F20" s="54">
        <v>545400</v>
      </c>
      <c r="G20" s="54">
        <v>250538</v>
      </c>
      <c r="H20" s="54">
        <v>125799</v>
      </c>
      <c r="I20" s="54">
        <v>15494</v>
      </c>
      <c r="J20" s="54">
        <v>391831</v>
      </c>
      <c r="K20" s="54">
        <v>34933</v>
      </c>
      <c r="L20" s="54">
        <v>91056</v>
      </c>
      <c r="M20" s="54">
        <v>18348</v>
      </c>
      <c r="N20" s="54">
        <v>144337</v>
      </c>
      <c r="O20" s="54">
        <v>79709</v>
      </c>
      <c r="P20" s="54">
        <v>1049</v>
      </c>
      <c r="Q20" s="54">
        <v>55192</v>
      </c>
      <c r="R20" s="54">
        <v>135950</v>
      </c>
      <c r="S20" s="54">
        <v>14651</v>
      </c>
      <c r="T20" s="54">
        <v>-2847</v>
      </c>
      <c r="U20" s="54">
        <v>228954</v>
      </c>
      <c r="V20" s="54">
        <v>240758</v>
      </c>
      <c r="W20" s="54">
        <v>912876</v>
      </c>
      <c r="X20" s="54">
        <v>545400</v>
      </c>
      <c r="Y20" s="54">
        <v>367476</v>
      </c>
      <c r="Z20" s="184">
        <v>67.38</v>
      </c>
      <c r="AA20" s="130">
        <v>545400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50000</v>
      </c>
      <c r="F21" s="60">
        <v>50000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50000</v>
      </c>
      <c r="Y21" s="60">
        <v>-50000</v>
      </c>
      <c r="Z21" s="140">
        <v>-100</v>
      </c>
      <c r="AA21" s="155">
        <v>50000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39579794</v>
      </c>
      <c r="D22" s="188">
        <f>SUM(D5:D21)</f>
        <v>0</v>
      </c>
      <c r="E22" s="189">
        <f t="shared" si="0"/>
        <v>47973900</v>
      </c>
      <c r="F22" s="190">
        <f t="shared" si="0"/>
        <v>47973900</v>
      </c>
      <c r="G22" s="190">
        <f t="shared" si="0"/>
        <v>13585284</v>
      </c>
      <c r="H22" s="190">
        <f t="shared" si="0"/>
        <v>2258168</v>
      </c>
      <c r="I22" s="190">
        <f t="shared" si="0"/>
        <v>1827994</v>
      </c>
      <c r="J22" s="190">
        <f t="shared" si="0"/>
        <v>17671446</v>
      </c>
      <c r="K22" s="190">
        <f t="shared" si="0"/>
        <v>1229774</v>
      </c>
      <c r="L22" s="190">
        <f t="shared" si="0"/>
        <v>5953284</v>
      </c>
      <c r="M22" s="190">
        <f t="shared" si="0"/>
        <v>1188381</v>
      </c>
      <c r="N22" s="190">
        <f t="shared" si="0"/>
        <v>8371439</v>
      </c>
      <c r="O22" s="190">
        <f t="shared" si="0"/>
        <v>2207662</v>
      </c>
      <c r="P22" s="190">
        <f t="shared" si="0"/>
        <v>1792127</v>
      </c>
      <c r="Q22" s="190">
        <f t="shared" si="0"/>
        <v>6055482</v>
      </c>
      <c r="R22" s="190">
        <f t="shared" si="0"/>
        <v>10055271</v>
      </c>
      <c r="S22" s="190">
        <f t="shared" si="0"/>
        <v>2042689</v>
      </c>
      <c r="T22" s="190">
        <f t="shared" si="0"/>
        <v>1871972</v>
      </c>
      <c r="U22" s="190">
        <f t="shared" si="0"/>
        <v>34464083</v>
      </c>
      <c r="V22" s="190">
        <f t="shared" si="0"/>
        <v>38378744</v>
      </c>
      <c r="W22" s="190">
        <f t="shared" si="0"/>
        <v>74476900</v>
      </c>
      <c r="X22" s="190">
        <f t="shared" si="0"/>
        <v>47973900</v>
      </c>
      <c r="Y22" s="190">
        <f t="shared" si="0"/>
        <v>26503000</v>
      </c>
      <c r="Z22" s="191">
        <f>+IF(X22&lt;&gt;0,+(Y22/X22)*100,0)</f>
        <v>55.244622596870386</v>
      </c>
      <c r="AA22" s="188">
        <f>SUM(AA5:AA21)</f>
        <v>47973900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17132072</v>
      </c>
      <c r="D25" s="155">
        <v>0</v>
      </c>
      <c r="E25" s="156">
        <v>17352020</v>
      </c>
      <c r="F25" s="60">
        <v>17252020</v>
      </c>
      <c r="G25" s="60">
        <v>1181860</v>
      </c>
      <c r="H25" s="60">
        <v>1209326</v>
      </c>
      <c r="I25" s="60">
        <v>1454750</v>
      </c>
      <c r="J25" s="60">
        <v>3845936</v>
      </c>
      <c r="K25" s="60">
        <v>1474298</v>
      </c>
      <c r="L25" s="60">
        <v>1488771</v>
      </c>
      <c r="M25" s="60">
        <v>2626191</v>
      </c>
      <c r="N25" s="60">
        <v>5589260</v>
      </c>
      <c r="O25" s="60">
        <v>1284466</v>
      </c>
      <c r="P25" s="60">
        <v>1232767</v>
      </c>
      <c r="Q25" s="60">
        <v>1272599</v>
      </c>
      <c r="R25" s="60">
        <v>3789832</v>
      </c>
      <c r="S25" s="60">
        <v>1225232</v>
      </c>
      <c r="T25" s="60">
        <v>1212577</v>
      </c>
      <c r="U25" s="60">
        <v>1529130</v>
      </c>
      <c r="V25" s="60">
        <v>3966939</v>
      </c>
      <c r="W25" s="60">
        <v>17191967</v>
      </c>
      <c r="X25" s="60">
        <v>17352020</v>
      </c>
      <c r="Y25" s="60">
        <v>-160053</v>
      </c>
      <c r="Z25" s="140">
        <v>-0.92</v>
      </c>
      <c r="AA25" s="155">
        <v>17252020</v>
      </c>
    </row>
    <row r="26" spans="1:27" ht="13.5">
      <c r="A26" s="183" t="s">
        <v>38</v>
      </c>
      <c r="B26" s="182"/>
      <c r="C26" s="155">
        <v>1905710</v>
      </c>
      <c r="D26" s="155">
        <v>0</v>
      </c>
      <c r="E26" s="156">
        <v>2085000</v>
      </c>
      <c r="F26" s="60">
        <v>2185000</v>
      </c>
      <c r="G26" s="60">
        <v>164459</v>
      </c>
      <c r="H26" s="60">
        <v>164459</v>
      </c>
      <c r="I26" s="60">
        <v>164459</v>
      </c>
      <c r="J26" s="60">
        <v>493377</v>
      </c>
      <c r="K26" s="60">
        <v>144679</v>
      </c>
      <c r="L26" s="60">
        <v>144679</v>
      </c>
      <c r="M26" s="60">
        <v>144679</v>
      </c>
      <c r="N26" s="60">
        <v>434037</v>
      </c>
      <c r="O26" s="60">
        <v>164459</v>
      </c>
      <c r="P26" s="60">
        <v>265423</v>
      </c>
      <c r="Q26" s="60">
        <v>178290</v>
      </c>
      <c r="R26" s="60">
        <v>608172</v>
      </c>
      <c r="S26" s="60">
        <v>178290</v>
      </c>
      <c r="T26" s="60">
        <v>178290</v>
      </c>
      <c r="U26" s="60">
        <v>178290</v>
      </c>
      <c r="V26" s="60">
        <v>534870</v>
      </c>
      <c r="W26" s="60">
        <v>2070456</v>
      </c>
      <c r="X26" s="60">
        <v>2085000</v>
      </c>
      <c r="Y26" s="60">
        <v>-14544</v>
      </c>
      <c r="Z26" s="140">
        <v>-0.7</v>
      </c>
      <c r="AA26" s="155">
        <v>2185000</v>
      </c>
    </row>
    <row r="27" spans="1:27" ht="13.5">
      <c r="A27" s="183" t="s">
        <v>118</v>
      </c>
      <c r="B27" s="182"/>
      <c r="C27" s="155">
        <v>1531993</v>
      </c>
      <c r="D27" s="155">
        <v>0</v>
      </c>
      <c r="E27" s="156">
        <v>2340000</v>
      </c>
      <c r="F27" s="60">
        <v>2340000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2340000</v>
      </c>
      <c r="Y27" s="60">
        <v>-2340000</v>
      </c>
      <c r="Z27" s="140">
        <v>-100</v>
      </c>
      <c r="AA27" s="155">
        <v>2340000</v>
      </c>
    </row>
    <row r="28" spans="1:27" ht="13.5">
      <c r="A28" s="183" t="s">
        <v>39</v>
      </c>
      <c r="B28" s="182"/>
      <c r="C28" s="155">
        <v>11269202</v>
      </c>
      <c r="D28" s="155">
        <v>0</v>
      </c>
      <c r="E28" s="156">
        <v>599000</v>
      </c>
      <c r="F28" s="60">
        <v>599000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599000</v>
      </c>
      <c r="Y28" s="60">
        <v>-599000</v>
      </c>
      <c r="Z28" s="140">
        <v>-100</v>
      </c>
      <c r="AA28" s="155">
        <v>599000</v>
      </c>
    </row>
    <row r="29" spans="1:27" ht="13.5">
      <c r="A29" s="183" t="s">
        <v>40</v>
      </c>
      <c r="B29" s="182"/>
      <c r="C29" s="155">
        <v>2039900</v>
      </c>
      <c r="D29" s="155">
        <v>0</v>
      </c>
      <c r="E29" s="156">
        <v>305000</v>
      </c>
      <c r="F29" s="60">
        <v>305000</v>
      </c>
      <c r="G29" s="60">
        <v>0</v>
      </c>
      <c r="H29" s="60">
        <v>57134</v>
      </c>
      <c r="I29" s="60">
        <v>33368</v>
      </c>
      <c r="J29" s="60">
        <v>90502</v>
      </c>
      <c r="K29" s="60">
        <v>22984</v>
      </c>
      <c r="L29" s="60">
        <v>11981</v>
      </c>
      <c r="M29" s="60">
        <v>0</v>
      </c>
      <c r="N29" s="60">
        <v>34965</v>
      </c>
      <c r="O29" s="60">
        <v>46181</v>
      </c>
      <c r="P29" s="60">
        <v>10043</v>
      </c>
      <c r="Q29" s="60">
        <v>10668</v>
      </c>
      <c r="R29" s="60">
        <v>66892</v>
      </c>
      <c r="S29" s="60">
        <v>10265</v>
      </c>
      <c r="T29" s="60">
        <v>10555</v>
      </c>
      <c r="U29" s="60">
        <v>386062</v>
      </c>
      <c r="V29" s="60">
        <v>406882</v>
      </c>
      <c r="W29" s="60">
        <v>599241</v>
      </c>
      <c r="X29" s="60">
        <v>305004</v>
      </c>
      <c r="Y29" s="60">
        <v>294237</v>
      </c>
      <c r="Z29" s="140">
        <v>96.47</v>
      </c>
      <c r="AA29" s="155">
        <v>305000</v>
      </c>
    </row>
    <row r="30" spans="1:27" ht="13.5">
      <c r="A30" s="183" t="s">
        <v>119</v>
      </c>
      <c r="B30" s="182"/>
      <c r="C30" s="155">
        <v>6488302</v>
      </c>
      <c r="D30" s="155">
        <v>0</v>
      </c>
      <c r="E30" s="156">
        <v>7615000</v>
      </c>
      <c r="F30" s="60">
        <v>7615000</v>
      </c>
      <c r="G30" s="60">
        <v>10522</v>
      </c>
      <c r="H30" s="60">
        <v>795543</v>
      </c>
      <c r="I30" s="60">
        <v>859306</v>
      </c>
      <c r="J30" s="60">
        <v>1665371</v>
      </c>
      <c r="K30" s="60">
        <v>803272</v>
      </c>
      <c r="L30" s="60">
        <v>437403</v>
      </c>
      <c r="M30" s="60">
        <v>865244</v>
      </c>
      <c r="N30" s="60">
        <v>2105919</v>
      </c>
      <c r="O30" s="60">
        <v>596601</v>
      </c>
      <c r="P30" s="60">
        <v>609078</v>
      </c>
      <c r="Q30" s="60">
        <v>613735</v>
      </c>
      <c r="R30" s="60">
        <v>1819414</v>
      </c>
      <c r="S30" s="60">
        <v>556316</v>
      </c>
      <c r="T30" s="60">
        <v>575499</v>
      </c>
      <c r="U30" s="60">
        <v>1301068</v>
      </c>
      <c r="V30" s="60">
        <v>2432883</v>
      </c>
      <c r="W30" s="60">
        <v>8023587</v>
      </c>
      <c r="X30" s="60">
        <v>7615000</v>
      </c>
      <c r="Y30" s="60">
        <v>408587</v>
      </c>
      <c r="Z30" s="140">
        <v>5.37</v>
      </c>
      <c r="AA30" s="155">
        <v>7615000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2028000</v>
      </c>
      <c r="F31" s="60">
        <v>2028000</v>
      </c>
      <c r="G31" s="60">
        <v>339784</v>
      </c>
      <c r="H31" s="60">
        <v>216631</v>
      </c>
      <c r="I31" s="60">
        <v>329896</v>
      </c>
      <c r="J31" s="60">
        <v>886311</v>
      </c>
      <c r="K31" s="60">
        <v>377761</v>
      </c>
      <c r="L31" s="60">
        <v>282140</v>
      </c>
      <c r="M31" s="60">
        <v>290011</v>
      </c>
      <c r="N31" s="60">
        <v>949912</v>
      </c>
      <c r="O31" s="60">
        <v>558053</v>
      </c>
      <c r="P31" s="60">
        <v>142081</v>
      </c>
      <c r="Q31" s="60">
        <v>225610</v>
      </c>
      <c r="R31" s="60">
        <v>925744</v>
      </c>
      <c r="S31" s="60">
        <v>287619</v>
      </c>
      <c r="T31" s="60">
        <v>215335</v>
      </c>
      <c r="U31" s="60">
        <v>665467</v>
      </c>
      <c r="V31" s="60">
        <v>1168421</v>
      </c>
      <c r="W31" s="60">
        <v>3930388</v>
      </c>
      <c r="X31" s="60">
        <v>2027522</v>
      </c>
      <c r="Y31" s="60">
        <v>1902866</v>
      </c>
      <c r="Z31" s="140">
        <v>93.85</v>
      </c>
      <c r="AA31" s="155">
        <v>2028000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1950000</v>
      </c>
      <c r="F32" s="60">
        <v>1950000</v>
      </c>
      <c r="G32" s="60">
        <v>35390</v>
      </c>
      <c r="H32" s="60">
        <v>55439</v>
      </c>
      <c r="I32" s="60">
        <v>101875</v>
      </c>
      <c r="J32" s="60">
        <v>192704</v>
      </c>
      <c r="K32" s="60">
        <v>0</v>
      </c>
      <c r="L32" s="60">
        <v>0</v>
      </c>
      <c r="M32" s="60">
        <v>0</v>
      </c>
      <c r="N32" s="60">
        <v>0</v>
      </c>
      <c r="O32" s="60">
        <v>80074</v>
      </c>
      <c r="P32" s="60">
        <v>44413</v>
      </c>
      <c r="Q32" s="60">
        <v>119502</v>
      </c>
      <c r="R32" s="60">
        <v>243989</v>
      </c>
      <c r="S32" s="60">
        <v>60976</v>
      </c>
      <c r="T32" s="60">
        <v>242904</v>
      </c>
      <c r="U32" s="60">
        <v>522589</v>
      </c>
      <c r="V32" s="60">
        <v>826469</v>
      </c>
      <c r="W32" s="60">
        <v>1263162</v>
      </c>
      <c r="X32" s="60">
        <v>1950000</v>
      </c>
      <c r="Y32" s="60">
        <v>-686838</v>
      </c>
      <c r="Z32" s="140">
        <v>-35.22</v>
      </c>
      <c r="AA32" s="155">
        <v>1950000</v>
      </c>
    </row>
    <row r="33" spans="1:27" ht="13.5">
      <c r="A33" s="183" t="s">
        <v>42</v>
      </c>
      <c r="B33" s="182"/>
      <c r="C33" s="155">
        <v>3076031</v>
      </c>
      <c r="D33" s="155">
        <v>0</v>
      </c>
      <c r="E33" s="156">
        <v>5195000</v>
      </c>
      <c r="F33" s="60">
        <v>5195000</v>
      </c>
      <c r="G33" s="60">
        <v>290146</v>
      </c>
      <c r="H33" s="60">
        <v>287916</v>
      </c>
      <c r="I33" s="60">
        <v>287776</v>
      </c>
      <c r="J33" s="60">
        <v>865838</v>
      </c>
      <c r="K33" s="60">
        <v>1000</v>
      </c>
      <c r="L33" s="60">
        <v>0</v>
      </c>
      <c r="M33" s="60">
        <v>1900</v>
      </c>
      <c r="N33" s="60">
        <v>2900</v>
      </c>
      <c r="O33" s="60">
        <v>304995</v>
      </c>
      <c r="P33" s="60">
        <v>345022</v>
      </c>
      <c r="Q33" s="60">
        <v>445296</v>
      </c>
      <c r="R33" s="60">
        <v>1095313</v>
      </c>
      <c r="S33" s="60">
        <v>476625</v>
      </c>
      <c r="T33" s="60">
        <v>311895</v>
      </c>
      <c r="U33" s="60">
        <v>1239815</v>
      </c>
      <c r="V33" s="60">
        <v>2028335</v>
      </c>
      <c r="W33" s="60">
        <v>3992386</v>
      </c>
      <c r="X33" s="60">
        <v>5195000</v>
      </c>
      <c r="Y33" s="60">
        <v>-1202614</v>
      </c>
      <c r="Z33" s="140">
        <v>-23.15</v>
      </c>
      <c r="AA33" s="155">
        <v>5195000</v>
      </c>
    </row>
    <row r="34" spans="1:27" ht="13.5">
      <c r="A34" s="183" t="s">
        <v>43</v>
      </c>
      <c r="B34" s="182"/>
      <c r="C34" s="155">
        <v>11254925</v>
      </c>
      <c r="D34" s="155">
        <v>0</v>
      </c>
      <c r="E34" s="156">
        <v>8454544</v>
      </c>
      <c r="F34" s="60">
        <v>8454544</v>
      </c>
      <c r="G34" s="60">
        <v>96703</v>
      </c>
      <c r="H34" s="60">
        <v>254512</v>
      </c>
      <c r="I34" s="60">
        <v>254057</v>
      </c>
      <c r="J34" s="60">
        <v>605272</v>
      </c>
      <c r="K34" s="60">
        <v>198670</v>
      </c>
      <c r="L34" s="60">
        <v>193208</v>
      </c>
      <c r="M34" s="60">
        <v>186955</v>
      </c>
      <c r="N34" s="60">
        <v>578833</v>
      </c>
      <c r="O34" s="60">
        <v>163325</v>
      </c>
      <c r="P34" s="60">
        <v>176183</v>
      </c>
      <c r="Q34" s="60">
        <v>204673</v>
      </c>
      <c r="R34" s="60">
        <v>544181</v>
      </c>
      <c r="S34" s="60">
        <v>150975</v>
      </c>
      <c r="T34" s="60">
        <v>672486</v>
      </c>
      <c r="U34" s="60">
        <v>843435</v>
      </c>
      <c r="V34" s="60">
        <v>1666896</v>
      </c>
      <c r="W34" s="60">
        <v>3395182</v>
      </c>
      <c r="X34" s="60">
        <v>8455023</v>
      </c>
      <c r="Y34" s="60">
        <v>-5059841</v>
      </c>
      <c r="Z34" s="140">
        <v>-59.84</v>
      </c>
      <c r="AA34" s="155">
        <v>8454544</v>
      </c>
    </row>
    <row r="35" spans="1:27" ht="13.5">
      <c r="A35" s="181" t="s">
        <v>122</v>
      </c>
      <c r="B35" s="185"/>
      <c r="C35" s="155">
        <v>1443773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355</v>
      </c>
      <c r="M35" s="60">
        <v>0</v>
      </c>
      <c r="N35" s="60">
        <v>355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355</v>
      </c>
      <c r="X35" s="60"/>
      <c r="Y35" s="60">
        <v>355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56141908</v>
      </c>
      <c r="D36" s="188">
        <f>SUM(D25:D35)</f>
        <v>0</v>
      </c>
      <c r="E36" s="189">
        <f t="shared" si="1"/>
        <v>47923564</v>
      </c>
      <c r="F36" s="190">
        <f t="shared" si="1"/>
        <v>47923564</v>
      </c>
      <c r="G36" s="190">
        <f t="shared" si="1"/>
        <v>2118864</v>
      </c>
      <c r="H36" s="190">
        <f t="shared" si="1"/>
        <v>3040960</v>
      </c>
      <c r="I36" s="190">
        <f t="shared" si="1"/>
        <v>3485487</v>
      </c>
      <c r="J36" s="190">
        <f t="shared" si="1"/>
        <v>8645311</v>
      </c>
      <c r="K36" s="190">
        <f t="shared" si="1"/>
        <v>3022664</v>
      </c>
      <c r="L36" s="190">
        <f t="shared" si="1"/>
        <v>2558537</v>
      </c>
      <c r="M36" s="190">
        <f t="shared" si="1"/>
        <v>4114980</v>
      </c>
      <c r="N36" s="190">
        <f t="shared" si="1"/>
        <v>9696181</v>
      </c>
      <c r="O36" s="190">
        <f t="shared" si="1"/>
        <v>3198154</v>
      </c>
      <c r="P36" s="190">
        <f t="shared" si="1"/>
        <v>2825010</v>
      </c>
      <c r="Q36" s="190">
        <f t="shared" si="1"/>
        <v>3070373</v>
      </c>
      <c r="R36" s="190">
        <f t="shared" si="1"/>
        <v>9093537</v>
      </c>
      <c r="S36" s="190">
        <f t="shared" si="1"/>
        <v>2946298</v>
      </c>
      <c r="T36" s="190">
        <f t="shared" si="1"/>
        <v>3419541</v>
      </c>
      <c r="U36" s="190">
        <f t="shared" si="1"/>
        <v>6665856</v>
      </c>
      <c r="V36" s="190">
        <f t="shared" si="1"/>
        <v>13031695</v>
      </c>
      <c r="W36" s="190">
        <f t="shared" si="1"/>
        <v>40466724</v>
      </c>
      <c r="X36" s="190">
        <f t="shared" si="1"/>
        <v>47923569</v>
      </c>
      <c r="Y36" s="190">
        <f t="shared" si="1"/>
        <v>-7456845</v>
      </c>
      <c r="Z36" s="191">
        <f>+IF(X36&lt;&gt;0,+(Y36/X36)*100,0)</f>
        <v>-15.559869925380557</v>
      </c>
      <c r="AA36" s="188">
        <f>SUM(AA25:AA35)</f>
        <v>47923564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-16562114</v>
      </c>
      <c r="D38" s="199">
        <f>+D22-D36</f>
        <v>0</v>
      </c>
      <c r="E38" s="200">
        <f t="shared" si="2"/>
        <v>50336</v>
      </c>
      <c r="F38" s="106">
        <f t="shared" si="2"/>
        <v>50336</v>
      </c>
      <c r="G38" s="106">
        <f t="shared" si="2"/>
        <v>11466420</v>
      </c>
      <c r="H38" s="106">
        <f t="shared" si="2"/>
        <v>-782792</v>
      </c>
      <c r="I38" s="106">
        <f t="shared" si="2"/>
        <v>-1657493</v>
      </c>
      <c r="J38" s="106">
        <f t="shared" si="2"/>
        <v>9026135</v>
      </c>
      <c r="K38" s="106">
        <f t="shared" si="2"/>
        <v>-1792890</v>
      </c>
      <c r="L38" s="106">
        <f t="shared" si="2"/>
        <v>3394747</v>
      </c>
      <c r="M38" s="106">
        <f t="shared" si="2"/>
        <v>-2926599</v>
      </c>
      <c r="N38" s="106">
        <f t="shared" si="2"/>
        <v>-1324742</v>
      </c>
      <c r="O38" s="106">
        <f t="shared" si="2"/>
        <v>-990492</v>
      </c>
      <c r="P38" s="106">
        <f t="shared" si="2"/>
        <v>-1032883</v>
      </c>
      <c r="Q38" s="106">
        <f t="shared" si="2"/>
        <v>2985109</v>
      </c>
      <c r="R38" s="106">
        <f t="shared" si="2"/>
        <v>961734</v>
      </c>
      <c r="S38" s="106">
        <f t="shared" si="2"/>
        <v>-903609</v>
      </c>
      <c r="T38" s="106">
        <f t="shared" si="2"/>
        <v>-1547569</v>
      </c>
      <c r="U38" s="106">
        <f t="shared" si="2"/>
        <v>27798227</v>
      </c>
      <c r="V38" s="106">
        <f t="shared" si="2"/>
        <v>25347049</v>
      </c>
      <c r="W38" s="106">
        <f t="shared" si="2"/>
        <v>34010176</v>
      </c>
      <c r="X38" s="106">
        <f>IF(F22=F36,0,X22-X36)</f>
        <v>50331</v>
      </c>
      <c r="Y38" s="106">
        <f t="shared" si="2"/>
        <v>33959845</v>
      </c>
      <c r="Z38" s="201">
        <f>+IF(X38&lt;&gt;0,+(Y38/X38)*100,0)</f>
        <v>67473.01861675706</v>
      </c>
      <c r="AA38" s="199">
        <f>+AA22-AA36</f>
        <v>50336</v>
      </c>
    </row>
    <row r="39" spans="1:27" ht="13.5">
      <c r="A39" s="181" t="s">
        <v>46</v>
      </c>
      <c r="B39" s="185"/>
      <c r="C39" s="155">
        <v>11972787</v>
      </c>
      <c r="D39" s="155">
        <v>0</v>
      </c>
      <c r="E39" s="156">
        <v>0</v>
      </c>
      <c r="F39" s="60">
        <v>11005000</v>
      </c>
      <c r="G39" s="60">
        <v>930000</v>
      </c>
      <c r="H39" s="60">
        <v>3200000</v>
      </c>
      <c r="I39" s="60">
        <v>0</v>
      </c>
      <c r="J39" s="60">
        <v>4130000</v>
      </c>
      <c r="K39" s="60">
        <v>0</v>
      </c>
      <c r="L39" s="60">
        <v>9441500</v>
      </c>
      <c r="M39" s="60">
        <v>300000</v>
      </c>
      <c r="N39" s="60">
        <v>9741500</v>
      </c>
      <c r="O39" s="60">
        <v>856000</v>
      </c>
      <c r="P39" s="60">
        <v>0</v>
      </c>
      <c r="Q39" s="60">
        <v>300050</v>
      </c>
      <c r="R39" s="60">
        <v>1156050</v>
      </c>
      <c r="S39" s="60">
        <v>0</v>
      </c>
      <c r="T39" s="60">
        <v>1000000</v>
      </c>
      <c r="U39" s="60">
        <v>14712278</v>
      </c>
      <c r="V39" s="60">
        <v>15712278</v>
      </c>
      <c r="W39" s="60">
        <v>30739828</v>
      </c>
      <c r="X39" s="60"/>
      <c r="Y39" s="60">
        <v>30739828</v>
      </c>
      <c r="Z39" s="140">
        <v>0</v>
      </c>
      <c r="AA39" s="155">
        <v>11005000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54000</v>
      </c>
      <c r="H41" s="202">
        <v>54000</v>
      </c>
      <c r="I41" s="202">
        <v>438354</v>
      </c>
      <c r="J41" s="60">
        <v>546354</v>
      </c>
      <c r="K41" s="202">
        <v>1247522</v>
      </c>
      <c r="L41" s="202">
        <v>1869061</v>
      </c>
      <c r="M41" s="60">
        <v>75839</v>
      </c>
      <c r="N41" s="202">
        <v>3192422</v>
      </c>
      <c r="O41" s="202">
        <v>298531</v>
      </c>
      <c r="P41" s="202">
        <v>952556</v>
      </c>
      <c r="Q41" s="60">
        <v>3065932</v>
      </c>
      <c r="R41" s="202">
        <v>4317019</v>
      </c>
      <c r="S41" s="202">
        <v>-199278</v>
      </c>
      <c r="T41" s="60">
        <v>470931</v>
      </c>
      <c r="U41" s="202">
        <v>2334875</v>
      </c>
      <c r="V41" s="202">
        <v>2606528</v>
      </c>
      <c r="W41" s="202">
        <v>10662323</v>
      </c>
      <c r="X41" s="60"/>
      <c r="Y41" s="202">
        <v>10662323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-4589327</v>
      </c>
      <c r="D42" s="206">
        <f>SUM(D38:D41)</f>
        <v>0</v>
      </c>
      <c r="E42" s="207">
        <f t="shared" si="3"/>
        <v>50336</v>
      </c>
      <c r="F42" s="88">
        <f t="shared" si="3"/>
        <v>11055336</v>
      </c>
      <c r="G42" s="88">
        <f t="shared" si="3"/>
        <v>12450420</v>
      </c>
      <c r="H42" s="88">
        <f t="shared" si="3"/>
        <v>2471208</v>
      </c>
      <c r="I42" s="88">
        <f t="shared" si="3"/>
        <v>-1219139</v>
      </c>
      <c r="J42" s="88">
        <f t="shared" si="3"/>
        <v>13702489</v>
      </c>
      <c r="K42" s="88">
        <f t="shared" si="3"/>
        <v>-545368</v>
      </c>
      <c r="L42" s="88">
        <f t="shared" si="3"/>
        <v>14705308</v>
      </c>
      <c r="M42" s="88">
        <f t="shared" si="3"/>
        <v>-2550760</v>
      </c>
      <c r="N42" s="88">
        <f t="shared" si="3"/>
        <v>11609180</v>
      </c>
      <c r="O42" s="88">
        <f t="shared" si="3"/>
        <v>164039</v>
      </c>
      <c r="P42" s="88">
        <f t="shared" si="3"/>
        <v>-80327</v>
      </c>
      <c r="Q42" s="88">
        <f t="shared" si="3"/>
        <v>6351091</v>
      </c>
      <c r="R42" s="88">
        <f t="shared" si="3"/>
        <v>6434803</v>
      </c>
      <c r="S42" s="88">
        <f t="shared" si="3"/>
        <v>-1102887</v>
      </c>
      <c r="T42" s="88">
        <f t="shared" si="3"/>
        <v>-76638</v>
      </c>
      <c r="U42" s="88">
        <f t="shared" si="3"/>
        <v>44845380</v>
      </c>
      <c r="V42" s="88">
        <f t="shared" si="3"/>
        <v>43665855</v>
      </c>
      <c r="W42" s="88">
        <f t="shared" si="3"/>
        <v>75412327</v>
      </c>
      <c r="X42" s="88">
        <f t="shared" si="3"/>
        <v>50331</v>
      </c>
      <c r="Y42" s="88">
        <f t="shared" si="3"/>
        <v>75361996</v>
      </c>
      <c r="Z42" s="208">
        <f>+IF(X42&lt;&gt;0,+(Y42/X42)*100,0)</f>
        <v>149732.76112137648</v>
      </c>
      <c r="AA42" s="206">
        <f>SUM(AA38:AA41)</f>
        <v>11055336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-4589327</v>
      </c>
      <c r="D44" s="210">
        <f>+D42-D43</f>
        <v>0</v>
      </c>
      <c r="E44" s="211">
        <f t="shared" si="4"/>
        <v>50336</v>
      </c>
      <c r="F44" s="77">
        <f t="shared" si="4"/>
        <v>11055336</v>
      </c>
      <c r="G44" s="77">
        <f t="shared" si="4"/>
        <v>12450420</v>
      </c>
      <c r="H44" s="77">
        <f t="shared" si="4"/>
        <v>2471208</v>
      </c>
      <c r="I44" s="77">
        <f t="shared" si="4"/>
        <v>-1219139</v>
      </c>
      <c r="J44" s="77">
        <f t="shared" si="4"/>
        <v>13702489</v>
      </c>
      <c r="K44" s="77">
        <f t="shared" si="4"/>
        <v>-545368</v>
      </c>
      <c r="L44" s="77">
        <f t="shared" si="4"/>
        <v>14705308</v>
      </c>
      <c r="M44" s="77">
        <f t="shared" si="4"/>
        <v>-2550760</v>
      </c>
      <c r="N44" s="77">
        <f t="shared" si="4"/>
        <v>11609180</v>
      </c>
      <c r="O44" s="77">
        <f t="shared" si="4"/>
        <v>164039</v>
      </c>
      <c r="P44" s="77">
        <f t="shared" si="4"/>
        <v>-80327</v>
      </c>
      <c r="Q44" s="77">
        <f t="shared" si="4"/>
        <v>6351091</v>
      </c>
      <c r="R44" s="77">
        <f t="shared" si="4"/>
        <v>6434803</v>
      </c>
      <c r="S44" s="77">
        <f t="shared" si="4"/>
        <v>-1102887</v>
      </c>
      <c r="T44" s="77">
        <f t="shared" si="4"/>
        <v>-76638</v>
      </c>
      <c r="U44" s="77">
        <f t="shared" si="4"/>
        <v>44845380</v>
      </c>
      <c r="V44" s="77">
        <f t="shared" si="4"/>
        <v>43665855</v>
      </c>
      <c r="W44" s="77">
        <f t="shared" si="4"/>
        <v>75412327</v>
      </c>
      <c r="X44" s="77">
        <f t="shared" si="4"/>
        <v>50331</v>
      </c>
      <c r="Y44" s="77">
        <f t="shared" si="4"/>
        <v>75361996</v>
      </c>
      <c r="Z44" s="212">
        <f>+IF(X44&lt;&gt;0,+(Y44/X44)*100,0)</f>
        <v>149732.76112137648</v>
      </c>
      <c r="AA44" s="210">
        <f>+AA42-AA43</f>
        <v>11055336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-4589327</v>
      </c>
      <c r="D46" s="206">
        <f>SUM(D44:D45)</f>
        <v>0</v>
      </c>
      <c r="E46" s="207">
        <f t="shared" si="5"/>
        <v>50336</v>
      </c>
      <c r="F46" s="88">
        <f t="shared" si="5"/>
        <v>11055336</v>
      </c>
      <c r="G46" s="88">
        <f t="shared" si="5"/>
        <v>12450420</v>
      </c>
      <c r="H46" s="88">
        <f t="shared" si="5"/>
        <v>2471208</v>
      </c>
      <c r="I46" s="88">
        <f t="shared" si="5"/>
        <v>-1219139</v>
      </c>
      <c r="J46" s="88">
        <f t="shared" si="5"/>
        <v>13702489</v>
      </c>
      <c r="K46" s="88">
        <f t="shared" si="5"/>
        <v>-545368</v>
      </c>
      <c r="L46" s="88">
        <f t="shared" si="5"/>
        <v>14705308</v>
      </c>
      <c r="M46" s="88">
        <f t="shared" si="5"/>
        <v>-2550760</v>
      </c>
      <c r="N46" s="88">
        <f t="shared" si="5"/>
        <v>11609180</v>
      </c>
      <c r="O46" s="88">
        <f t="shared" si="5"/>
        <v>164039</v>
      </c>
      <c r="P46" s="88">
        <f t="shared" si="5"/>
        <v>-80327</v>
      </c>
      <c r="Q46" s="88">
        <f t="shared" si="5"/>
        <v>6351091</v>
      </c>
      <c r="R46" s="88">
        <f t="shared" si="5"/>
        <v>6434803</v>
      </c>
      <c r="S46" s="88">
        <f t="shared" si="5"/>
        <v>-1102887</v>
      </c>
      <c r="T46" s="88">
        <f t="shared" si="5"/>
        <v>-76638</v>
      </c>
      <c r="U46" s="88">
        <f t="shared" si="5"/>
        <v>44845380</v>
      </c>
      <c r="V46" s="88">
        <f t="shared" si="5"/>
        <v>43665855</v>
      </c>
      <c r="W46" s="88">
        <f t="shared" si="5"/>
        <v>75412327</v>
      </c>
      <c r="X46" s="88">
        <f t="shared" si="5"/>
        <v>50331</v>
      </c>
      <c r="Y46" s="88">
        <f t="shared" si="5"/>
        <v>75361996</v>
      </c>
      <c r="Z46" s="208">
        <f>+IF(X46&lt;&gt;0,+(Y46/X46)*100,0)</f>
        <v>149732.76112137648</v>
      </c>
      <c r="AA46" s="206">
        <f>SUM(AA44:AA45)</f>
        <v>11055336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-4589327</v>
      </c>
      <c r="D48" s="217">
        <f>SUM(D46:D47)</f>
        <v>0</v>
      </c>
      <c r="E48" s="218">
        <f t="shared" si="6"/>
        <v>50336</v>
      </c>
      <c r="F48" s="219">
        <f t="shared" si="6"/>
        <v>11055336</v>
      </c>
      <c r="G48" s="219">
        <f t="shared" si="6"/>
        <v>12450420</v>
      </c>
      <c r="H48" s="220">
        <f t="shared" si="6"/>
        <v>2471208</v>
      </c>
      <c r="I48" s="220">
        <f t="shared" si="6"/>
        <v>-1219139</v>
      </c>
      <c r="J48" s="220">
        <f t="shared" si="6"/>
        <v>13702489</v>
      </c>
      <c r="K48" s="220">
        <f t="shared" si="6"/>
        <v>-545368</v>
      </c>
      <c r="L48" s="220">
        <f t="shared" si="6"/>
        <v>14705308</v>
      </c>
      <c r="M48" s="219">
        <f t="shared" si="6"/>
        <v>-2550760</v>
      </c>
      <c r="N48" s="219">
        <f t="shared" si="6"/>
        <v>11609180</v>
      </c>
      <c r="O48" s="220">
        <f t="shared" si="6"/>
        <v>164039</v>
      </c>
      <c r="P48" s="220">
        <f t="shared" si="6"/>
        <v>-80327</v>
      </c>
      <c r="Q48" s="220">
        <f t="shared" si="6"/>
        <v>6351091</v>
      </c>
      <c r="R48" s="220">
        <f t="shared" si="6"/>
        <v>6434803</v>
      </c>
      <c r="S48" s="220">
        <f t="shared" si="6"/>
        <v>-1102887</v>
      </c>
      <c r="T48" s="219">
        <f t="shared" si="6"/>
        <v>-76638</v>
      </c>
      <c r="U48" s="219">
        <f t="shared" si="6"/>
        <v>44845380</v>
      </c>
      <c r="V48" s="220">
        <f t="shared" si="6"/>
        <v>43665855</v>
      </c>
      <c r="W48" s="220">
        <f t="shared" si="6"/>
        <v>75412327</v>
      </c>
      <c r="X48" s="220">
        <f t="shared" si="6"/>
        <v>50331</v>
      </c>
      <c r="Y48" s="220">
        <f t="shared" si="6"/>
        <v>75361996</v>
      </c>
      <c r="Z48" s="221">
        <f>+IF(X48&lt;&gt;0,+(Y48/X48)*100,0)</f>
        <v>149732.76112137648</v>
      </c>
      <c r="AA48" s="222">
        <f>SUM(AA46:AA47)</f>
        <v>11055336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4111000</v>
      </c>
      <c r="F15" s="100">
        <f t="shared" si="2"/>
        <v>5111000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48648</v>
      </c>
      <c r="L15" s="100">
        <f t="shared" si="2"/>
        <v>0</v>
      </c>
      <c r="M15" s="100">
        <f t="shared" si="2"/>
        <v>0</v>
      </c>
      <c r="N15" s="100">
        <f t="shared" si="2"/>
        <v>48648</v>
      </c>
      <c r="O15" s="100">
        <f t="shared" si="2"/>
        <v>0</v>
      </c>
      <c r="P15" s="100">
        <f t="shared" si="2"/>
        <v>113491</v>
      </c>
      <c r="Q15" s="100">
        <f t="shared" si="2"/>
        <v>881861</v>
      </c>
      <c r="R15" s="100">
        <f t="shared" si="2"/>
        <v>995352</v>
      </c>
      <c r="S15" s="100">
        <f t="shared" si="2"/>
        <v>92472</v>
      </c>
      <c r="T15" s="100">
        <f t="shared" si="2"/>
        <v>0</v>
      </c>
      <c r="U15" s="100">
        <f t="shared" si="2"/>
        <v>0</v>
      </c>
      <c r="V15" s="100">
        <f t="shared" si="2"/>
        <v>92472</v>
      </c>
      <c r="W15" s="100">
        <f t="shared" si="2"/>
        <v>1136472</v>
      </c>
      <c r="X15" s="100">
        <f t="shared" si="2"/>
        <v>4111469</v>
      </c>
      <c r="Y15" s="100">
        <f t="shared" si="2"/>
        <v>-2974997</v>
      </c>
      <c r="Z15" s="137">
        <f>+IF(X15&lt;&gt;0,+(Y15/X15)*100,0)</f>
        <v>-72.35849279174913</v>
      </c>
      <c r="AA15" s="102">
        <f>SUM(AA16:AA18)</f>
        <v>5111000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4111000</v>
      </c>
      <c r="F17" s="60">
        <v>5111000</v>
      </c>
      <c r="G17" s="60"/>
      <c r="H17" s="60"/>
      <c r="I17" s="60"/>
      <c r="J17" s="60"/>
      <c r="K17" s="60">
        <v>48648</v>
      </c>
      <c r="L17" s="60"/>
      <c r="M17" s="60"/>
      <c r="N17" s="60">
        <v>48648</v>
      </c>
      <c r="O17" s="60"/>
      <c r="P17" s="60">
        <v>113491</v>
      </c>
      <c r="Q17" s="60">
        <v>881861</v>
      </c>
      <c r="R17" s="60">
        <v>995352</v>
      </c>
      <c r="S17" s="60">
        <v>92472</v>
      </c>
      <c r="T17" s="60"/>
      <c r="U17" s="60"/>
      <c r="V17" s="60">
        <v>92472</v>
      </c>
      <c r="W17" s="60">
        <v>1136472</v>
      </c>
      <c r="X17" s="60">
        <v>4111469</v>
      </c>
      <c r="Y17" s="60">
        <v>-2974997</v>
      </c>
      <c r="Z17" s="140">
        <v>-72.36</v>
      </c>
      <c r="AA17" s="62">
        <v>5111000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10530792</v>
      </c>
      <c r="D19" s="153">
        <f>SUM(D20:D23)</f>
        <v>0</v>
      </c>
      <c r="E19" s="154">
        <f t="shared" si="3"/>
        <v>3894000</v>
      </c>
      <c r="F19" s="100">
        <f t="shared" si="3"/>
        <v>5894000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794154</v>
      </c>
      <c r="L19" s="100">
        <f t="shared" si="3"/>
        <v>0</v>
      </c>
      <c r="M19" s="100">
        <f t="shared" si="3"/>
        <v>198403</v>
      </c>
      <c r="N19" s="100">
        <f t="shared" si="3"/>
        <v>992557</v>
      </c>
      <c r="O19" s="100">
        <f t="shared" si="3"/>
        <v>0</v>
      </c>
      <c r="P19" s="100">
        <f t="shared" si="3"/>
        <v>227098</v>
      </c>
      <c r="Q19" s="100">
        <f t="shared" si="3"/>
        <v>2273208</v>
      </c>
      <c r="R19" s="100">
        <f t="shared" si="3"/>
        <v>2500306</v>
      </c>
      <c r="S19" s="100">
        <f t="shared" si="3"/>
        <v>0</v>
      </c>
      <c r="T19" s="100">
        <f t="shared" si="3"/>
        <v>195750</v>
      </c>
      <c r="U19" s="100">
        <f t="shared" si="3"/>
        <v>1114777</v>
      </c>
      <c r="V19" s="100">
        <f t="shared" si="3"/>
        <v>1310527</v>
      </c>
      <c r="W19" s="100">
        <f t="shared" si="3"/>
        <v>4803390</v>
      </c>
      <c r="X19" s="100">
        <f t="shared" si="3"/>
        <v>3893539</v>
      </c>
      <c r="Y19" s="100">
        <f t="shared" si="3"/>
        <v>909851</v>
      </c>
      <c r="Z19" s="137">
        <f>+IF(X19&lt;&gt;0,+(Y19/X19)*100,0)</f>
        <v>23.36822618188748</v>
      </c>
      <c r="AA19" s="102">
        <f>SUM(AA20:AA23)</f>
        <v>5894000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933100</v>
      </c>
      <c r="D21" s="155"/>
      <c r="E21" s="156">
        <v>3894000</v>
      </c>
      <c r="F21" s="60">
        <v>5894000</v>
      </c>
      <c r="G21" s="60"/>
      <c r="H21" s="60"/>
      <c r="I21" s="60"/>
      <c r="J21" s="60"/>
      <c r="K21" s="60">
        <v>794154</v>
      </c>
      <c r="L21" s="60"/>
      <c r="M21" s="60">
        <v>198403</v>
      </c>
      <c r="N21" s="60">
        <v>992557</v>
      </c>
      <c r="O21" s="60"/>
      <c r="P21" s="60">
        <v>227098</v>
      </c>
      <c r="Q21" s="60">
        <v>2273208</v>
      </c>
      <c r="R21" s="60">
        <v>2500306</v>
      </c>
      <c r="S21" s="60"/>
      <c r="T21" s="60">
        <v>195750</v>
      </c>
      <c r="U21" s="60">
        <v>913109</v>
      </c>
      <c r="V21" s="60">
        <v>1108859</v>
      </c>
      <c r="W21" s="60">
        <v>4601722</v>
      </c>
      <c r="X21" s="60">
        <v>3893539</v>
      </c>
      <c r="Y21" s="60">
        <v>708183</v>
      </c>
      <c r="Z21" s="140">
        <v>18.19</v>
      </c>
      <c r="AA21" s="62">
        <v>5894000</v>
      </c>
    </row>
    <row r="22" spans="1:27" ht="13.5">
      <c r="A22" s="138" t="s">
        <v>91</v>
      </c>
      <c r="B22" s="136"/>
      <c r="C22" s="157">
        <v>9597692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>
        <v>201668</v>
      </c>
      <c r="V22" s="159">
        <v>201668</v>
      </c>
      <c r="W22" s="159">
        <v>201668</v>
      </c>
      <c r="X22" s="159"/>
      <c r="Y22" s="159">
        <v>201668</v>
      </c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10530792</v>
      </c>
      <c r="D25" s="217">
        <f>+D5+D9+D15+D19+D24</f>
        <v>0</v>
      </c>
      <c r="E25" s="230">
        <f t="shared" si="4"/>
        <v>8005000</v>
      </c>
      <c r="F25" s="219">
        <f t="shared" si="4"/>
        <v>11005000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842802</v>
      </c>
      <c r="L25" s="219">
        <f t="shared" si="4"/>
        <v>0</v>
      </c>
      <c r="M25" s="219">
        <f t="shared" si="4"/>
        <v>198403</v>
      </c>
      <c r="N25" s="219">
        <f t="shared" si="4"/>
        <v>1041205</v>
      </c>
      <c r="O25" s="219">
        <f t="shared" si="4"/>
        <v>0</v>
      </c>
      <c r="P25" s="219">
        <f t="shared" si="4"/>
        <v>340589</v>
      </c>
      <c r="Q25" s="219">
        <f t="shared" si="4"/>
        <v>3155069</v>
      </c>
      <c r="R25" s="219">
        <f t="shared" si="4"/>
        <v>3495658</v>
      </c>
      <c r="S25" s="219">
        <f t="shared" si="4"/>
        <v>92472</v>
      </c>
      <c r="T25" s="219">
        <f t="shared" si="4"/>
        <v>195750</v>
      </c>
      <c r="U25" s="219">
        <f t="shared" si="4"/>
        <v>1114777</v>
      </c>
      <c r="V25" s="219">
        <f t="shared" si="4"/>
        <v>1402999</v>
      </c>
      <c r="W25" s="219">
        <f t="shared" si="4"/>
        <v>5939862</v>
      </c>
      <c r="X25" s="219">
        <f t="shared" si="4"/>
        <v>8005008</v>
      </c>
      <c r="Y25" s="219">
        <f t="shared" si="4"/>
        <v>-2065146</v>
      </c>
      <c r="Z25" s="231">
        <f>+IF(X25&lt;&gt;0,+(Y25/X25)*100,0)</f>
        <v>-25.798175342235762</v>
      </c>
      <c r="AA25" s="232">
        <f>+AA5+AA9+AA15+AA19+AA24</f>
        <v>11005000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9597692</v>
      </c>
      <c r="D28" s="155"/>
      <c r="E28" s="156">
        <v>8005000</v>
      </c>
      <c r="F28" s="60">
        <v>8005000</v>
      </c>
      <c r="G28" s="60"/>
      <c r="H28" s="60"/>
      <c r="I28" s="60"/>
      <c r="J28" s="60"/>
      <c r="K28" s="60">
        <v>842802</v>
      </c>
      <c r="L28" s="60"/>
      <c r="M28" s="60">
        <v>198403</v>
      </c>
      <c r="N28" s="60">
        <v>1041205</v>
      </c>
      <c r="O28" s="60"/>
      <c r="P28" s="60">
        <v>340589</v>
      </c>
      <c r="Q28" s="60">
        <v>3155069</v>
      </c>
      <c r="R28" s="60">
        <v>3495658</v>
      </c>
      <c r="S28" s="60">
        <v>92472</v>
      </c>
      <c r="T28" s="60">
        <v>195750</v>
      </c>
      <c r="U28" s="60">
        <v>1114777</v>
      </c>
      <c r="V28" s="60">
        <v>1402999</v>
      </c>
      <c r="W28" s="60">
        <v>5939862</v>
      </c>
      <c r="X28" s="60">
        <v>8005000</v>
      </c>
      <c r="Y28" s="60">
        <v>-2065138</v>
      </c>
      <c r="Z28" s="140">
        <v>-25.8</v>
      </c>
      <c r="AA28" s="155">
        <v>8005000</v>
      </c>
    </row>
    <row r="29" spans="1:27" ht="13.5">
      <c r="A29" s="234" t="s">
        <v>134</v>
      </c>
      <c r="B29" s="136"/>
      <c r="C29" s="155">
        <v>933100</v>
      </c>
      <c r="D29" s="155"/>
      <c r="E29" s="156"/>
      <c r="F29" s="60">
        <v>3000000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3000000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10530792</v>
      </c>
      <c r="D32" s="210">
        <f>SUM(D28:D31)</f>
        <v>0</v>
      </c>
      <c r="E32" s="211">
        <f t="shared" si="5"/>
        <v>8005000</v>
      </c>
      <c r="F32" s="77">
        <f t="shared" si="5"/>
        <v>11005000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842802</v>
      </c>
      <c r="L32" s="77">
        <f t="shared" si="5"/>
        <v>0</v>
      </c>
      <c r="M32" s="77">
        <f t="shared" si="5"/>
        <v>198403</v>
      </c>
      <c r="N32" s="77">
        <f t="shared" si="5"/>
        <v>1041205</v>
      </c>
      <c r="O32" s="77">
        <f t="shared" si="5"/>
        <v>0</v>
      </c>
      <c r="P32" s="77">
        <f t="shared" si="5"/>
        <v>340589</v>
      </c>
      <c r="Q32" s="77">
        <f t="shared" si="5"/>
        <v>3155069</v>
      </c>
      <c r="R32" s="77">
        <f t="shared" si="5"/>
        <v>3495658</v>
      </c>
      <c r="S32" s="77">
        <f t="shared" si="5"/>
        <v>92472</v>
      </c>
      <c r="T32" s="77">
        <f t="shared" si="5"/>
        <v>195750</v>
      </c>
      <c r="U32" s="77">
        <f t="shared" si="5"/>
        <v>1114777</v>
      </c>
      <c r="V32" s="77">
        <f t="shared" si="5"/>
        <v>1402999</v>
      </c>
      <c r="W32" s="77">
        <f t="shared" si="5"/>
        <v>5939862</v>
      </c>
      <c r="X32" s="77">
        <f t="shared" si="5"/>
        <v>8005000</v>
      </c>
      <c r="Y32" s="77">
        <f t="shared" si="5"/>
        <v>-2065138</v>
      </c>
      <c r="Z32" s="212">
        <f>+IF(X32&lt;&gt;0,+(Y32/X32)*100,0)</f>
        <v>-25.798101186758277</v>
      </c>
      <c r="AA32" s="79">
        <f>SUM(AA28:AA31)</f>
        <v>11005000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10530792</v>
      </c>
      <c r="D36" s="222">
        <f>SUM(D32:D35)</f>
        <v>0</v>
      </c>
      <c r="E36" s="218">
        <f t="shared" si="6"/>
        <v>8005000</v>
      </c>
      <c r="F36" s="220">
        <f t="shared" si="6"/>
        <v>11005000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842802</v>
      </c>
      <c r="L36" s="220">
        <f t="shared" si="6"/>
        <v>0</v>
      </c>
      <c r="M36" s="220">
        <f t="shared" si="6"/>
        <v>198403</v>
      </c>
      <c r="N36" s="220">
        <f t="shared" si="6"/>
        <v>1041205</v>
      </c>
      <c r="O36" s="220">
        <f t="shared" si="6"/>
        <v>0</v>
      </c>
      <c r="P36" s="220">
        <f t="shared" si="6"/>
        <v>340589</v>
      </c>
      <c r="Q36" s="220">
        <f t="shared" si="6"/>
        <v>3155069</v>
      </c>
      <c r="R36" s="220">
        <f t="shared" si="6"/>
        <v>3495658</v>
      </c>
      <c r="S36" s="220">
        <f t="shared" si="6"/>
        <v>92472</v>
      </c>
      <c r="T36" s="220">
        <f t="shared" si="6"/>
        <v>195750</v>
      </c>
      <c r="U36" s="220">
        <f t="shared" si="6"/>
        <v>1114777</v>
      </c>
      <c r="V36" s="220">
        <f t="shared" si="6"/>
        <v>1402999</v>
      </c>
      <c r="W36" s="220">
        <f t="shared" si="6"/>
        <v>5939862</v>
      </c>
      <c r="X36" s="220">
        <f t="shared" si="6"/>
        <v>8005000</v>
      </c>
      <c r="Y36" s="220">
        <f t="shared" si="6"/>
        <v>-2065138</v>
      </c>
      <c r="Z36" s="221">
        <f>+IF(X36&lt;&gt;0,+(Y36/X36)*100,0)</f>
        <v>-25.798101186758277</v>
      </c>
      <c r="AA36" s="239">
        <f>SUM(AA32:AA35)</f>
        <v>11005000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1972820</v>
      </c>
      <c r="D6" s="155"/>
      <c r="E6" s="59">
        <v>2780000</v>
      </c>
      <c r="F6" s="60">
        <v>2780000</v>
      </c>
      <c r="G6" s="60">
        <v>8496000</v>
      </c>
      <c r="H6" s="60">
        <v>-4549349</v>
      </c>
      <c r="I6" s="60">
        <v>-1478728</v>
      </c>
      <c r="J6" s="60">
        <v>-1478728</v>
      </c>
      <c r="K6" s="60">
        <v>-162929</v>
      </c>
      <c r="L6" s="60">
        <v>5060235</v>
      </c>
      <c r="M6" s="60">
        <v>-4153047</v>
      </c>
      <c r="N6" s="60">
        <v>-4153047</v>
      </c>
      <c r="O6" s="60">
        <v>115299</v>
      </c>
      <c r="P6" s="60">
        <v>-189331</v>
      </c>
      <c r="Q6" s="60">
        <v>2349249</v>
      </c>
      <c r="R6" s="60">
        <v>2349249</v>
      </c>
      <c r="S6" s="60">
        <v>348587</v>
      </c>
      <c r="T6" s="60">
        <v>1135810</v>
      </c>
      <c r="U6" s="60">
        <v>-1317312</v>
      </c>
      <c r="V6" s="60">
        <v>-1317312</v>
      </c>
      <c r="W6" s="60">
        <v>-1317312</v>
      </c>
      <c r="X6" s="60">
        <v>2780000</v>
      </c>
      <c r="Y6" s="60">
        <v>-4097312</v>
      </c>
      <c r="Z6" s="140">
        <v>-147.39</v>
      </c>
      <c r="AA6" s="62">
        <v>2780000</v>
      </c>
    </row>
    <row r="7" spans="1:27" ht="13.5">
      <c r="A7" s="249" t="s">
        <v>144</v>
      </c>
      <c r="B7" s="182"/>
      <c r="C7" s="155">
        <v>945653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>
        <v>433397</v>
      </c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6396518</v>
      </c>
      <c r="D8" s="155"/>
      <c r="E8" s="59">
        <v>7608000</v>
      </c>
      <c r="F8" s="60">
        <v>7608000</v>
      </c>
      <c r="G8" s="60">
        <v>411186</v>
      </c>
      <c r="H8" s="60">
        <v>42895</v>
      </c>
      <c r="I8" s="60">
        <v>317118</v>
      </c>
      <c r="J8" s="60">
        <v>317118</v>
      </c>
      <c r="K8" s="60">
        <v>93955</v>
      </c>
      <c r="L8" s="60">
        <v>-172952</v>
      </c>
      <c r="M8" s="60">
        <v>172852</v>
      </c>
      <c r="N8" s="60">
        <v>172852</v>
      </c>
      <c r="O8" s="60">
        <v>565132</v>
      </c>
      <c r="P8" s="60">
        <v>-46663</v>
      </c>
      <c r="Q8" s="60">
        <v>-11216</v>
      </c>
      <c r="R8" s="60">
        <v>-11216</v>
      </c>
      <c r="S8" s="60">
        <v>-50628</v>
      </c>
      <c r="T8" s="60">
        <v>-573292</v>
      </c>
      <c r="U8" s="60">
        <v>-61659</v>
      </c>
      <c r="V8" s="60">
        <v>-61659</v>
      </c>
      <c r="W8" s="60">
        <v>-61659</v>
      </c>
      <c r="X8" s="60">
        <v>7608000</v>
      </c>
      <c r="Y8" s="60">
        <v>-7669659</v>
      </c>
      <c r="Z8" s="140">
        <v>-100.81</v>
      </c>
      <c r="AA8" s="62">
        <v>7608000</v>
      </c>
    </row>
    <row r="9" spans="1:27" ht="13.5">
      <c r="A9" s="249" t="s">
        <v>146</v>
      </c>
      <c r="B9" s="182"/>
      <c r="C9" s="155">
        <v>284367</v>
      </c>
      <c r="D9" s="155"/>
      <c r="E9" s="59"/>
      <c r="F9" s="60"/>
      <c r="G9" s="60">
        <v>4663922</v>
      </c>
      <c r="H9" s="60">
        <v>-456519</v>
      </c>
      <c r="I9" s="60">
        <v>-881319</v>
      </c>
      <c r="J9" s="60">
        <v>-881319</v>
      </c>
      <c r="K9" s="60">
        <v>-572022</v>
      </c>
      <c r="L9" s="60">
        <v>-387945</v>
      </c>
      <c r="M9" s="60">
        <v>-277248</v>
      </c>
      <c r="N9" s="60">
        <v>-277248</v>
      </c>
      <c r="O9" s="60">
        <v>-301038</v>
      </c>
      <c r="P9" s="60">
        <v>-231181</v>
      </c>
      <c r="Q9" s="60">
        <v>-299676</v>
      </c>
      <c r="R9" s="60">
        <v>-299676</v>
      </c>
      <c r="S9" s="60">
        <v>-288410</v>
      </c>
      <c r="T9" s="60">
        <v>3792376</v>
      </c>
      <c r="U9" s="60">
        <v>-491238</v>
      </c>
      <c r="V9" s="60">
        <v>-491238</v>
      </c>
      <c r="W9" s="60">
        <v>-491238</v>
      </c>
      <c r="X9" s="60"/>
      <c r="Y9" s="60">
        <v>-491238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385417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>
        <v>-385380</v>
      </c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7900</v>
      </c>
      <c r="D11" s="155"/>
      <c r="E11" s="59">
        <v>24000</v>
      </c>
      <c r="F11" s="60">
        <v>24000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>
        <v>7900</v>
      </c>
      <c r="U11" s="60"/>
      <c r="V11" s="60"/>
      <c r="W11" s="60"/>
      <c r="X11" s="60">
        <v>24000</v>
      </c>
      <c r="Y11" s="60">
        <v>-24000</v>
      </c>
      <c r="Z11" s="140">
        <v>-100</v>
      </c>
      <c r="AA11" s="62">
        <v>24000</v>
      </c>
    </row>
    <row r="12" spans="1:27" ht="13.5">
      <c r="A12" s="250" t="s">
        <v>56</v>
      </c>
      <c r="B12" s="251"/>
      <c r="C12" s="168">
        <f aca="true" t="shared" si="0" ref="C12:Y12">SUM(C6:C11)</f>
        <v>9607258</v>
      </c>
      <c r="D12" s="168">
        <f>SUM(D6:D11)</f>
        <v>0</v>
      </c>
      <c r="E12" s="72">
        <f t="shared" si="0"/>
        <v>10412000</v>
      </c>
      <c r="F12" s="73">
        <f t="shared" si="0"/>
        <v>10412000</v>
      </c>
      <c r="G12" s="73">
        <f t="shared" si="0"/>
        <v>13956525</v>
      </c>
      <c r="H12" s="73">
        <f t="shared" si="0"/>
        <v>-4962973</v>
      </c>
      <c r="I12" s="73">
        <f t="shared" si="0"/>
        <v>-2042929</v>
      </c>
      <c r="J12" s="73">
        <f t="shared" si="0"/>
        <v>-2042929</v>
      </c>
      <c r="K12" s="73">
        <f t="shared" si="0"/>
        <v>-640996</v>
      </c>
      <c r="L12" s="73">
        <f t="shared" si="0"/>
        <v>4499338</v>
      </c>
      <c r="M12" s="73">
        <f t="shared" si="0"/>
        <v>-4257443</v>
      </c>
      <c r="N12" s="73">
        <f t="shared" si="0"/>
        <v>-4257443</v>
      </c>
      <c r="O12" s="73">
        <f t="shared" si="0"/>
        <v>379393</v>
      </c>
      <c r="P12" s="73">
        <f t="shared" si="0"/>
        <v>-467175</v>
      </c>
      <c r="Q12" s="73">
        <f t="shared" si="0"/>
        <v>2038357</v>
      </c>
      <c r="R12" s="73">
        <f t="shared" si="0"/>
        <v>2038357</v>
      </c>
      <c r="S12" s="73">
        <f t="shared" si="0"/>
        <v>9549</v>
      </c>
      <c r="T12" s="73">
        <f t="shared" si="0"/>
        <v>4410811</v>
      </c>
      <c r="U12" s="73">
        <f t="shared" si="0"/>
        <v>-1870209</v>
      </c>
      <c r="V12" s="73">
        <f t="shared" si="0"/>
        <v>-1870209</v>
      </c>
      <c r="W12" s="73">
        <f t="shared" si="0"/>
        <v>-1870209</v>
      </c>
      <c r="X12" s="73">
        <f t="shared" si="0"/>
        <v>10412000</v>
      </c>
      <c r="Y12" s="73">
        <f t="shared" si="0"/>
        <v>-12282209</v>
      </c>
      <c r="Z12" s="170">
        <f>+IF(X12&lt;&gt;0,+(Y12/X12)*100,0)</f>
        <v>-117.96205339992316</v>
      </c>
      <c r="AA12" s="74">
        <f>SUM(AA6:AA11)</f>
        <v>10412000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3474691</v>
      </c>
      <c r="D15" s="155"/>
      <c r="E15" s="59"/>
      <c r="F15" s="60"/>
      <c r="G15" s="60">
        <v>3258</v>
      </c>
      <c r="H15" s="60">
        <v>-10206</v>
      </c>
      <c r="I15" s="60">
        <v>-36430</v>
      </c>
      <c r="J15" s="60">
        <v>-36430</v>
      </c>
      <c r="K15" s="60">
        <v>-45605</v>
      </c>
      <c r="L15" s="60">
        <v>70382</v>
      </c>
      <c r="M15" s="60">
        <v>42250</v>
      </c>
      <c r="N15" s="60">
        <v>42250</v>
      </c>
      <c r="O15" s="60">
        <v>-18717</v>
      </c>
      <c r="P15" s="60">
        <v>-34887</v>
      </c>
      <c r="Q15" s="60">
        <v>-9112</v>
      </c>
      <c r="R15" s="60">
        <v>-9112</v>
      </c>
      <c r="S15" s="60">
        <v>-2689</v>
      </c>
      <c r="T15" s="60">
        <v>6528337</v>
      </c>
      <c r="U15" s="60">
        <v>21194</v>
      </c>
      <c r="V15" s="60">
        <v>21194</v>
      </c>
      <c r="W15" s="60">
        <v>21194</v>
      </c>
      <c r="X15" s="60"/>
      <c r="Y15" s="60">
        <v>21194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>
        <v>2871</v>
      </c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25252147</v>
      </c>
      <c r="D17" s="155"/>
      <c r="E17" s="59">
        <v>18050000</v>
      </c>
      <c r="F17" s="60">
        <v>18050000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>
        <v>-130755572</v>
      </c>
      <c r="U17" s="60"/>
      <c r="V17" s="60"/>
      <c r="W17" s="60"/>
      <c r="X17" s="60">
        <v>18050000</v>
      </c>
      <c r="Y17" s="60">
        <v>-18050000</v>
      </c>
      <c r="Z17" s="140">
        <v>-100</v>
      </c>
      <c r="AA17" s="62">
        <v>18050000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281533225</v>
      </c>
      <c r="D19" s="155"/>
      <c r="E19" s="59">
        <v>167521000</v>
      </c>
      <c r="F19" s="60">
        <v>170521000</v>
      </c>
      <c r="G19" s="60"/>
      <c r="H19" s="60">
        <v>3562</v>
      </c>
      <c r="I19" s="60">
        <v>13170</v>
      </c>
      <c r="J19" s="60">
        <v>13170</v>
      </c>
      <c r="K19" s="60">
        <v>973</v>
      </c>
      <c r="L19" s="60">
        <v>51572</v>
      </c>
      <c r="M19" s="60">
        <v>34179</v>
      </c>
      <c r="N19" s="60">
        <v>34179</v>
      </c>
      <c r="O19" s="60">
        <v>3550</v>
      </c>
      <c r="P19" s="60">
        <v>97931</v>
      </c>
      <c r="Q19" s="60">
        <v>6491</v>
      </c>
      <c r="R19" s="60">
        <v>6491</v>
      </c>
      <c r="S19" s="60">
        <v>14215</v>
      </c>
      <c r="T19" s="60">
        <v>440663399</v>
      </c>
      <c r="U19" s="60">
        <v>-214977</v>
      </c>
      <c r="V19" s="60">
        <v>-214977</v>
      </c>
      <c r="W19" s="60">
        <v>-214977</v>
      </c>
      <c r="X19" s="60">
        <v>170521000</v>
      </c>
      <c r="Y19" s="60">
        <v>-170735977</v>
      </c>
      <c r="Z19" s="140">
        <v>-100.13</v>
      </c>
      <c r="AA19" s="62">
        <v>170521000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308994</v>
      </c>
      <c r="D22" s="155"/>
      <c r="E22" s="59">
        <v>757000</v>
      </c>
      <c r="F22" s="60">
        <v>757000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>
        <v>-2540655</v>
      </c>
      <c r="U22" s="60"/>
      <c r="V22" s="60"/>
      <c r="W22" s="60"/>
      <c r="X22" s="60">
        <v>757000</v>
      </c>
      <c r="Y22" s="60">
        <v>-757000</v>
      </c>
      <c r="Z22" s="140">
        <v>-100</v>
      </c>
      <c r="AA22" s="62">
        <v>757000</v>
      </c>
    </row>
    <row r="23" spans="1:27" ht="13.5">
      <c r="A23" s="249" t="s">
        <v>158</v>
      </c>
      <c r="B23" s="182"/>
      <c r="C23" s="155">
        <v>243537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310812594</v>
      </c>
      <c r="D24" s="168">
        <f>SUM(D15:D23)</f>
        <v>0</v>
      </c>
      <c r="E24" s="76">
        <f t="shared" si="1"/>
        <v>186328000</v>
      </c>
      <c r="F24" s="77">
        <f t="shared" si="1"/>
        <v>189328000</v>
      </c>
      <c r="G24" s="77">
        <f t="shared" si="1"/>
        <v>3258</v>
      </c>
      <c r="H24" s="77">
        <f t="shared" si="1"/>
        <v>-6644</v>
      </c>
      <c r="I24" s="77">
        <f t="shared" si="1"/>
        <v>-23260</v>
      </c>
      <c r="J24" s="77">
        <f t="shared" si="1"/>
        <v>-23260</v>
      </c>
      <c r="K24" s="77">
        <f t="shared" si="1"/>
        <v>-44632</v>
      </c>
      <c r="L24" s="77">
        <f t="shared" si="1"/>
        <v>121954</v>
      </c>
      <c r="M24" s="77">
        <f t="shared" si="1"/>
        <v>76429</v>
      </c>
      <c r="N24" s="77">
        <f t="shared" si="1"/>
        <v>76429</v>
      </c>
      <c r="O24" s="77">
        <f t="shared" si="1"/>
        <v>-15167</v>
      </c>
      <c r="P24" s="77">
        <f t="shared" si="1"/>
        <v>63044</v>
      </c>
      <c r="Q24" s="77">
        <f t="shared" si="1"/>
        <v>-2621</v>
      </c>
      <c r="R24" s="77">
        <f t="shared" si="1"/>
        <v>-2621</v>
      </c>
      <c r="S24" s="77">
        <f t="shared" si="1"/>
        <v>11526</v>
      </c>
      <c r="T24" s="77">
        <f t="shared" si="1"/>
        <v>313898380</v>
      </c>
      <c r="U24" s="77">
        <f t="shared" si="1"/>
        <v>-193783</v>
      </c>
      <c r="V24" s="77">
        <f t="shared" si="1"/>
        <v>-193783</v>
      </c>
      <c r="W24" s="77">
        <f t="shared" si="1"/>
        <v>-193783</v>
      </c>
      <c r="X24" s="77">
        <f t="shared" si="1"/>
        <v>189328000</v>
      </c>
      <c r="Y24" s="77">
        <f t="shared" si="1"/>
        <v>-189521783</v>
      </c>
      <c r="Z24" s="212">
        <f>+IF(X24&lt;&gt;0,+(Y24/X24)*100,0)</f>
        <v>-100.10235305924111</v>
      </c>
      <c r="AA24" s="79">
        <f>SUM(AA15:AA23)</f>
        <v>189328000</v>
      </c>
    </row>
    <row r="25" spans="1:27" ht="13.5">
      <c r="A25" s="250" t="s">
        <v>159</v>
      </c>
      <c r="B25" s="251"/>
      <c r="C25" s="168">
        <f aca="true" t="shared" si="2" ref="C25:Y25">+C12+C24</f>
        <v>320419852</v>
      </c>
      <c r="D25" s="168">
        <f>+D12+D24</f>
        <v>0</v>
      </c>
      <c r="E25" s="72">
        <f t="shared" si="2"/>
        <v>196740000</v>
      </c>
      <c r="F25" s="73">
        <f t="shared" si="2"/>
        <v>199740000</v>
      </c>
      <c r="G25" s="73">
        <f t="shared" si="2"/>
        <v>13959783</v>
      </c>
      <c r="H25" s="73">
        <f t="shared" si="2"/>
        <v>-4969617</v>
      </c>
      <c r="I25" s="73">
        <f t="shared" si="2"/>
        <v>-2066189</v>
      </c>
      <c r="J25" s="73">
        <f t="shared" si="2"/>
        <v>-2066189</v>
      </c>
      <c r="K25" s="73">
        <f t="shared" si="2"/>
        <v>-685628</v>
      </c>
      <c r="L25" s="73">
        <f t="shared" si="2"/>
        <v>4621292</v>
      </c>
      <c r="M25" s="73">
        <f t="shared" si="2"/>
        <v>-4181014</v>
      </c>
      <c r="N25" s="73">
        <f t="shared" si="2"/>
        <v>-4181014</v>
      </c>
      <c r="O25" s="73">
        <f t="shared" si="2"/>
        <v>364226</v>
      </c>
      <c r="P25" s="73">
        <f t="shared" si="2"/>
        <v>-404131</v>
      </c>
      <c r="Q25" s="73">
        <f t="shared" si="2"/>
        <v>2035736</v>
      </c>
      <c r="R25" s="73">
        <f t="shared" si="2"/>
        <v>2035736</v>
      </c>
      <c r="S25" s="73">
        <f t="shared" si="2"/>
        <v>21075</v>
      </c>
      <c r="T25" s="73">
        <f t="shared" si="2"/>
        <v>318309191</v>
      </c>
      <c r="U25" s="73">
        <f t="shared" si="2"/>
        <v>-2063992</v>
      </c>
      <c r="V25" s="73">
        <f t="shared" si="2"/>
        <v>-2063992</v>
      </c>
      <c r="W25" s="73">
        <f t="shared" si="2"/>
        <v>-2063992</v>
      </c>
      <c r="X25" s="73">
        <f t="shared" si="2"/>
        <v>199740000</v>
      </c>
      <c r="Y25" s="73">
        <f t="shared" si="2"/>
        <v>-201803992</v>
      </c>
      <c r="Z25" s="170">
        <f>+IF(X25&lt;&gt;0,+(Y25/X25)*100,0)</f>
        <v>-101.03333934114349</v>
      </c>
      <c r="AA25" s="74">
        <f>+AA12+AA24</f>
        <v>199740000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294966</v>
      </c>
      <c r="D30" s="155"/>
      <c r="E30" s="59">
        <v>305000</v>
      </c>
      <c r="F30" s="60">
        <v>305000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305000</v>
      </c>
      <c r="Y30" s="60">
        <v>-305000</v>
      </c>
      <c r="Z30" s="140">
        <v>-100</v>
      </c>
      <c r="AA30" s="62">
        <v>305000</v>
      </c>
    </row>
    <row r="31" spans="1:27" ht="13.5">
      <c r="A31" s="249" t="s">
        <v>163</v>
      </c>
      <c r="B31" s="182"/>
      <c r="C31" s="155">
        <v>168100</v>
      </c>
      <c r="D31" s="155"/>
      <c r="E31" s="59">
        <v>295000</v>
      </c>
      <c r="F31" s="60">
        <v>295000</v>
      </c>
      <c r="G31" s="60">
        <v>-381</v>
      </c>
      <c r="H31" s="60">
        <v>-13</v>
      </c>
      <c r="I31" s="60">
        <v>-10</v>
      </c>
      <c r="J31" s="60">
        <v>-10</v>
      </c>
      <c r="K31" s="60">
        <v>2683</v>
      </c>
      <c r="L31" s="60">
        <v>3404</v>
      </c>
      <c r="M31" s="60">
        <v>1524</v>
      </c>
      <c r="N31" s="60">
        <v>1524</v>
      </c>
      <c r="O31" s="60">
        <v>-323</v>
      </c>
      <c r="P31" s="60">
        <v>-144</v>
      </c>
      <c r="Q31" s="60">
        <v>-1547</v>
      </c>
      <c r="R31" s="60">
        <v>-1547</v>
      </c>
      <c r="S31" s="60">
        <v>1000</v>
      </c>
      <c r="T31" s="60">
        <v>173096</v>
      </c>
      <c r="U31" s="60">
        <v>289</v>
      </c>
      <c r="V31" s="60">
        <v>289</v>
      </c>
      <c r="W31" s="60">
        <v>289</v>
      </c>
      <c r="X31" s="60">
        <v>295000</v>
      </c>
      <c r="Y31" s="60">
        <v>-294711</v>
      </c>
      <c r="Z31" s="140">
        <v>-99.9</v>
      </c>
      <c r="AA31" s="62">
        <v>295000</v>
      </c>
    </row>
    <row r="32" spans="1:27" ht="13.5">
      <c r="A32" s="249" t="s">
        <v>164</v>
      </c>
      <c r="B32" s="182"/>
      <c r="C32" s="155">
        <v>8734609</v>
      </c>
      <c r="D32" s="155"/>
      <c r="E32" s="59">
        <v>7407000</v>
      </c>
      <c r="F32" s="60">
        <v>7407000</v>
      </c>
      <c r="G32" s="60">
        <v>1622137</v>
      </c>
      <c r="H32" s="60">
        <v>-7296069</v>
      </c>
      <c r="I32" s="60">
        <v>193350</v>
      </c>
      <c r="J32" s="60">
        <v>193350</v>
      </c>
      <c r="K32" s="60">
        <v>2523918</v>
      </c>
      <c r="L32" s="60">
        <v>-6303744</v>
      </c>
      <c r="M32" s="60">
        <v>-1439319</v>
      </c>
      <c r="N32" s="60">
        <v>-1439319</v>
      </c>
      <c r="O32" s="60">
        <v>761850</v>
      </c>
      <c r="P32" s="60">
        <v>1648015</v>
      </c>
      <c r="Q32" s="60">
        <v>1812447</v>
      </c>
      <c r="R32" s="60">
        <v>1812447</v>
      </c>
      <c r="S32" s="60">
        <v>775268</v>
      </c>
      <c r="T32" s="60">
        <v>7668817</v>
      </c>
      <c r="U32" s="60">
        <v>3794229</v>
      </c>
      <c r="V32" s="60">
        <v>3794229</v>
      </c>
      <c r="W32" s="60">
        <v>3794229</v>
      </c>
      <c r="X32" s="60">
        <v>7407000</v>
      </c>
      <c r="Y32" s="60">
        <v>-3612771</v>
      </c>
      <c r="Z32" s="140">
        <v>-48.78</v>
      </c>
      <c r="AA32" s="62">
        <v>7407000</v>
      </c>
    </row>
    <row r="33" spans="1:27" ht="13.5">
      <c r="A33" s="249" t="s">
        <v>165</v>
      </c>
      <c r="B33" s="182"/>
      <c r="C33" s="155">
        <v>23393895</v>
      </c>
      <c r="D33" s="155"/>
      <c r="E33" s="59">
        <v>2340000</v>
      </c>
      <c r="F33" s="60">
        <v>2340000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1309688</v>
      </c>
      <c r="U33" s="60"/>
      <c r="V33" s="60"/>
      <c r="W33" s="60"/>
      <c r="X33" s="60">
        <v>2340000</v>
      </c>
      <c r="Y33" s="60">
        <v>-2340000</v>
      </c>
      <c r="Z33" s="140">
        <v>-100</v>
      </c>
      <c r="AA33" s="62">
        <v>2340000</v>
      </c>
    </row>
    <row r="34" spans="1:27" ht="13.5">
      <c r="A34" s="250" t="s">
        <v>58</v>
      </c>
      <c r="B34" s="251"/>
      <c r="C34" s="168">
        <f aca="true" t="shared" si="3" ref="C34:Y34">SUM(C29:C33)</f>
        <v>32591570</v>
      </c>
      <c r="D34" s="168">
        <f>SUM(D29:D33)</f>
        <v>0</v>
      </c>
      <c r="E34" s="72">
        <f t="shared" si="3"/>
        <v>10347000</v>
      </c>
      <c r="F34" s="73">
        <f t="shared" si="3"/>
        <v>10347000</v>
      </c>
      <c r="G34" s="73">
        <f t="shared" si="3"/>
        <v>1621756</v>
      </c>
      <c r="H34" s="73">
        <f t="shared" si="3"/>
        <v>-7296082</v>
      </c>
      <c r="I34" s="73">
        <f t="shared" si="3"/>
        <v>193340</v>
      </c>
      <c r="J34" s="73">
        <f t="shared" si="3"/>
        <v>193340</v>
      </c>
      <c r="K34" s="73">
        <f t="shared" si="3"/>
        <v>2526601</v>
      </c>
      <c r="L34" s="73">
        <f t="shared" si="3"/>
        <v>-6300340</v>
      </c>
      <c r="M34" s="73">
        <f t="shared" si="3"/>
        <v>-1437795</v>
      </c>
      <c r="N34" s="73">
        <f t="shared" si="3"/>
        <v>-1437795</v>
      </c>
      <c r="O34" s="73">
        <f t="shared" si="3"/>
        <v>761527</v>
      </c>
      <c r="P34" s="73">
        <f t="shared" si="3"/>
        <v>1647871</v>
      </c>
      <c r="Q34" s="73">
        <f t="shared" si="3"/>
        <v>1810900</v>
      </c>
      <c r="R34" s="73">
        <f t="shared" si="3"/>
        <v>1810900</v>
      </c>
      <c r="S34" s="73">
        <f t="shared" si="3"/>
        <v>776268</v>
      </c>
      <c r="T34" s="73">
        <f t="shared" si="3"/>
        <v>9151601</v>
      </c>
      <c r="U34" s="73">
        <f t="shared" si="3"/>
        <v>3794518</v>
      </c>
      <c r="V34" s="73">
        <f t="shared" si="3"/>
        <v>3794518</v>
      </c>
      <c r="W34" s="73">
        <f t="shared" si="3"/>
        <v>3794518</v>
      </c>
      <c r="X34" s="73">
        <f t="shared" si="3"/>
        <v>10347000</v>
      </c>
      <c r="Y34" s="73">
        <f t="shared" si="3"/>
        <v>-6552482</v>
      </c>
      <c r="Z34" s="170">
        <f>+IF(X34&lt;&gt;0,+(Y34/X34)*100,0)</f>
        <v>-63.32736058760994</v>
      </c>
      <c r="AA34" s="74">
        <f>SUM(AA29:AA33)</f>
        <v>10347000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2529318</v>
      </c>
      <c r="D37" s="155"/>
      <c r="E37" s="59">
        <v>2488000</v>
      </c>
      <c r="F37" s="60">
        <v>2488000</v>
      </c>
      <c r="G37" s="60"/>
      <c r="H37" s="60"/>
      <c r="I37" s="60">
        <v>-14396</v>
      </c>
      <c r="J37" s="60">
        <v>-14396</v>
      </c>
      <c r="K37" s="60"/>
      <c r="L37" s="60"/>
      <c r="M37" s="60"/>
      <c r="N37" s="60"/>
      <c r="O37" s="60">
        <v>-14283</v>
      </c>
      <c r="P37" s="60">
        <v>-15033</v>
      </c>
      <c r="Q37" s="60">
        <v>-14408</v>
      </c>
      <c r="R37" s="60">
        <v>-14408</v>
      </c>
      <c r="S37" s="60">
        <v>-14811</v>
      </c>
      <c r="T37" s="60">
        <v>2809761</v>
      </c>
      <c r="U37" s="60">
        <v>-17932</v>
      </c>
      <c r="V37" s="60">
        <v>-17932</v>
      </c>
      <c r="W37" s="60">
        <v>-17932</v>
      </c>
      <c r="X37" s="60">
        <v>2488000</v>
      </c>
      <c r="Y37" s="60">
        <v>-2505932</v>
      </c>
      <c r="Z37" s="140">
        <v>-100.72</v>
      </c>
      <c r="AA37" s="62">
        <v>2488000</v>
      </c>
    </row>
    <row r="38" spans="1:27" ht="13.5">
      <c r="A38" s="249" t="s">
        <v>165</v>
      </c>
      <c r="B38" s="182"/>
      <c r="C38" s="155">
        <v>12101619</v>
      </c>
      <c r="D38" s="155"/>
      <c r="E38" s="59">
        <v>2340000</v>
      </c>
      <c r="F38" s="60">
        <v>2340000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>
        <v>34185826</v>
      </c>
      <c r="U38" s="60"/>
      <c r="V38" s="60"/>
      <c r="W38" s="60"/>
      <c r="X38" s="60">
        <v>2340000</v>
      </c>
      <c r="Y38" s="60">
        <v>-2340000</v>
      </c>
      <c r="Z38" s="140">
        <v>-100</v>
      </c>
      <c r="AA38" s="62">
        <v>2340000</v>
      </c>
    </row>
    <row r="39" spans="1:27" ht="13.5">
      <c r="A39" s="250" t="s">
        <v>59</v>
      </c>
      <c r="B39" s="253"/>
      <c r="C39" s="168">
        <f aca="true" t="shared" si="4" ref="C39:Y39">SUM(C37:C38)</f>
        <v>14630937</v>
      </c>
      <c r="D39" s="168">
        <f>SUM(D37:D38)</f>
        <v>0</v>
      </c>
      <c r="E39" s="76">
        <f t="shared" si="4"/>
        <v>4828000</v>
      </c>
      <c r="F39" s="77">
        <f t="shared" si="4"/>
        <v>4828000</v>
      </c>
      <c r="G39" s="77">
        <f t="shared" si="4"/>
        <v>0</v>
      </c>
      <c r="H39" s="77">
        <f t="shared" si="4"/>
        <v>0</v>
      </c>
      <c r="I39" s="77">
        <f t="shared" si="4"/>
        <v>-14396</v>
      </c>
      <c r="J39" s="77">
        <f t="shared" si="4"/>
        <v>-14396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-14283</v>
      </c>
      <c r="P39" s="77">
        <f t="shared" si="4"/>
        <v>-15033</v>
      </c>
      <c r="Q39" s="77">
        <f t="shared" si="4"/>
        <v>-14408</v>
      </c>
      <c r="R39" s="77">
        <f t="shared" si="4"/>
        <v>-14408</v>
      </c>
      <c r="S39" s="77">
        <f t="shared" si="4"/>
        <v>-14811</v>
      </c>
      <c r="T39" s="77">
        <f t="shared" si="4"/>
        <v>36995587</v>
      </c>
      <c r="U39" s="77">
        <f t="shared" si="4"/>
        <v>-17932</v>
      </c>
      <c r="V39" s="77">
        <f t="shared" si="4"/>
        <v>-17932</v>
      </c>
      <c r="W39" s="77">
        <f t="shared" si="4"/>
        <v>-17932</v>
      </c>
      <c r="X39" s="77">
        <f t="shared" si="4"/>
        <v>4828000</v>
      </c>
      <c r="Y39" s="77">
        <f t="shared" si="4"/>
        <v>-4845932</v>
      </c>
      <c r="Z39" s="212">
        <f>+IF(X39&lt;&gt;0,+(Y39/X39)*100,0)</f>
        <v>-100.37141673570838</v>
      </c>
      <c r="AA39" s="79">
        <f>SUM(AA37:AA38)</f>
        <v>4828000</v>
      </c>
    </row>
    <row r="40" spans="1:27" ht="13.5">
      <c r="A40" s="250" t="s">
        <v>167</v>
      </c>
      <c r="B40" s="251"/>
      <c r="C40" s="168">
        <f aca="true" t="shared" si="5" ref="C40:Y40">+C34+C39</f>
        <v>47222507</v>
      </c>
      <c r="D40" s="168">
        <f>+D34+D39</f>
        <v>0</v>
      </c>
      <c r="E40" s="72">
        <f t="shared" si="5"/>
        <v>15175000</v>
      </c>
      <c r="F40" s="73">
        <f t="shared" si="5"/>
        <v>15175000</v>
      </c>
      <c r="G40" s="73">
        <f t="shared" si="5"/>
        <v>1621756</v>
      </c>
      <c r="H40" s="73">
        <f t="shared" si="5"/>
        <v>-7296082</v>
      </c>
      <c r="I40" s="73">
        <f t="shared" si="5"/>
        <v>178944</v>
      </c>
      <c r="J40" s="73">
        <f t="shared" si="5"/>
        <v>178944</v>
      </c>
      <c r="K40" s="73">
        <f t="shared" si="5"/>
        <v>2526601</v>
      </c>
      <c r="L40" s="73">
        <f t="shared" si="5"/>
        <v>-6300340</v>
      </c>
      <c r="M40" s="73">
        <f t="shared" si="5"/>
        <v>-1437795</v>
      </c>
      <c r="N40" s="73">
        <f t="shared" si="5"/>
        <v>-1437795</v>
      </c>
      <c r="O40" s="73">
        <f t="shared" si="5"/>
        <v>747244</v>
      </c>
      <c r="P40" s="73">
        <f t="shared" si="5"/>
        <v>1632838</v>
      </c>
      <c r="Q40" s="73">
        <f t="shared" si="5"/>
        <v>1796492</v>
      </c>
      <c r="R40" s="73">
        <f t="shared" si="5"/>
        <v>1796492</v>
      </c>
      <c r="S40" s="73">
        <f t="shared" si="5"/>
        <v>761457</v>
      </c>
      <c r="T40" s="73">
        <f t="shared" si="5"/>
        <v>46147188</v>
      </c>
      <c r="U40" s="73">
        <f t="shared" si="5"/>
        <v>3776586</v>
      </c>
      <c r="V40" s="73">
        <f t="shared" si="5"/>
        <v>3776586</v>
      </c>
      <c r="W40" s="73">
        <f t="shared" si="5"/>
        <v>3776586</v>
      </c>
      <c r="X40" s="73">
        <f t="shared" si="5"/>
        <v>15175000</v>
      </c>
      <c r="Y40" s="73">
        <f t="shared" si="5"/>
        <v>-11398414</v>
      </c>
      <c r="Z40" s="170">
        <f>+IF(X40&lt;&gt;0,+(Y40/X40)*100,0)</f>
        <v>-75.11310708401977</v>
      </c>
      <c r="AA40" s="74">
        <f>+AA34+AA39</f>
        <v>15175000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273197345</v>
      </c>
      <c r="D42" s="257">
        <f>+D25-D40</f>
        <v>0</v>
      </c>
      <c r="E42" s="258">
        <f t="shared" si="6"/>
        <v>181565000</v>
      </c>
      <c r="F42" s="259">
        <f t="shared" si="6"/>
        <v>184565000</v>
      </c>
      <c r="G42" s="259">
        <f t="shared" si="6"/>
        <v>12338027</v>
      </c>
      <c r="H42" s="259">
        <f t="shared" si="6"/>
        <v>2326465</v>
      </c>
      <c r="I42" s="259">
        <f t="shared" si="6"/>
        <v>-2245133</v>
      </c>
      <c r="J42" s="259">
        <f t="shared" si="6"/>
        <v>-2245133</v>
      </c>
      <c r="K42" s="259">
        <f t="shared" si="6"/>
        <v>-3212229</v>
      </c>
      <c r="L42" s="259">
        <f t="shared" si="6"/>
        <v>10921632</v>
      </c>
      <c r="M42" s="259">
        <f t="shared" si="6"/>
        <v>-2743219</v>
      </c>
      <c r="N42" s="259">
        <f t="shared" si="6"/>
        <v>-2743219</v>
      </c>
      <c r="O42" s="259">
        <f t="shared" si="6"/>
        <v>-383018</v>
      </c>
      <c r="P42" s="259">
        <f t="shared" si="6"/>
        <v>-2036969</v>
      </c>
      <c r="Q42" s="259">
        <f t="shared" si="6"/>
        <v>239244</v>
      </c>
      <c r="R42" s="259">
        <f t="shared" si="6"/>
        <v>239244</v>
      </c>
      <c r="S42" s="259">
        <f t="shared" si="6"/>
        <v>-740382</v>
      </c>
      <c r="T42" s="259">
        <f t="shared" si="6"/>
        <v>272162003</v>
      </c>
      <c r="U42" s="259">
        <f t="shared" si="6"/>
        <v>-5840578</v>
      </c>
      <c r="V42" s="259">
        <f t="shared" si="6"/>
        <v>-5840578</v>
      </c>
      <c r="W42" s="259">
        <f t="shared" si="6"/>
        <v>-5840578</v>
      </c>
      <c r="X42" s="259">
        <f t="shared" si="6"/>
        <v>184565000</v>
      </c>
      <c r="Y42" s="259">
        <f t="shared" si="6"/>
        <v>-190405578</v>
      </c>
      <c r="Z42" s="260">
        <f>+IF(X42&lt;&gt;0,+(Y42/X42)*100,0)</f>
        <v>-103.16451006420502</v>
      </c>
      <c r="AA42" s="261">
        <f>+AA25-AA40</f>
        <v>184565000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273197345</v>
      </c>
      <c r="D45" s="155"/>
      <c r="E45" s="59">
        <v>181565000</v>
      </c>
      <c r="F45" s="60">
        <v>184565000</v>
      </c>
      <c r="G45" s="60">
        <v>12338027</v>
      </c>
      <c r="H45" s="60">
        <v>2326465</v>
      </c>
      <c r="I45" s="60">
        <v>-2245133</v>
      </c>
      <c r="J45" s="60">
        <v>-2245133</v>
      </c>
      <c r="K45" s="60">
        <v>-3212229</v>
      </c>
      <c r="L45" s="60">
        <v>10921632</v>
      </c>
      <c r="M45" s="60">
        <v>-2743219</v>
      </c>
      <c r="N45" s="60">
        <v>-2743219</v>
      </c>
      <c r="O45" s="60">
        <v>-383018</v>
      </c>
      <c r="P45" s="60">
        <v>-2036969</v>
      </c>
      <c r="Q45" s="60">
        <v>239244</v>
      </c>
      <c r="R45" s="60">
        <v>239244</v>
      </c>
      <c r="S45" s="60">
        <v>-740382</v>
      </c>
      <c r="T45" s="60">
        <v>272162003</v>
      </c>
      <c r="U45" s="60">
        <v>-5840578</v>
      </c>
      <c r="V45" s="60">
        <v>-5840578</v>
      </c>
      <c r="W45" s="60">
        <v>-5840578</v>
      </c>
      <c r="X45" s="60">
        <v>184565000</v>
      </c>
      <c r="Y45" s="60">
        <v>-190405578</v>
      </c>
      <c r="Z45" s="139">
        <v>-103.16</v>
      </c>
      <c r="AA45" s="62">
        <v>184565000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273197345</v>
      </c>
      <c r="D48" s="217">
        <f>SUM(D45:D47)</f>
        <v>0</v>
      </c>
      <c r="E48" s="264">
        <f t="shared" si="7"/>
        <v>181565000</v>
      </c>
      <c r="F48" s="219">
        <f t="shared" si="7"/>
        <v>184565000</v>
      </c>
      <c r="G48" s="219">
        <f t="shared" si="7"/>
        <v>12338027</v>
      </c>
      <c r="H48" s="219">
        <f t="shared" si="7"/>
        <v>2326465</v>
      </c>
      <c r="I48" s="219">
        <f t="shared" si="7"/>
        <v>-2245133</v>
      </c>
      <c r="J48" s="219">
        <f t="shared" si="7"/>
        <v>-2245133</v>
      </c>
      <c r="K48" s="219">
        <f t="shared" si="7"/>
        <v>-3212229</v>
      </c>
      <c r="L48" s="219">
        <f t="shared" si="7"/>
        <v>10921632</v>
      </c>
      <c r="M48" s="219">
        <f t="shared" si="7"/>
        <v>-2743219</v>
      </c>
      <c r="N48" s="219">
        <f t="shared" si="7"/>
        <v>-2743219</v>
      </c>
      <c r="O48" s="219">
        <f t="shared" si="7"/>
        <v>-383018</v>
      </c>
      <c r="P48" s="219">
        <f t="shared" si="7"/>
        <v>-2036969</v>
      </c>
      <c r="Q48" s="219">
        <f t="shared" si="7"/>
        <v>239244</v>
      </c>
      <c r="R48" s="219">
        <f t="shared" si="7"/>
        <v>239244</v>
      </c>
      <c r="S48" s="219">
        <f t="shared" si="7"/>
        <v>-740382</v>
      </c>
      <c r="T48" s="219">
        <f t="shared" si="7"/>
        <v>272162003</v>
      </c>
      <c r="U48" s="219">
        <f t="shared" si="7"/>
        <v>-5840578</v>
      </c>
      <c r="V48" s="219">
        <f t="shared" si="7"/>
        <v>-5840578</v>
      </c>
      <c r="W48" s="219">
        <f t="shared" si="7"/>
        <v>-5840578</v>
      </c>
      <c r="X48" s="219">
        <f t="shared" si="7"/>
        <v>184565000</v>
      </c>
      <c r="Y48" s="219">
        <f t="shared" si="7"/>
        <v>-190405578</v>
      </c>
      <c r="Z48" s="265">
        <f>+IF(X48&lt;&gt;0,+(Y48/X48)*100,0)</f>
        <v>-103.16451006420502</v>
      </c>
      <c r="AA48" s="232">
        <f>SUM(AA45:AA47)</f>
        <v>184565000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4780315</v>
      </c>
      <c r="D6" s="155"/>
      <c r="E6" s="59">
        <v>5950000</v>
      </c>
      <c r="F6" s="60">
        <v>5950000</v>
      </c>
      <c r="G6" s="60">
        <v>106370</v>
      </c>
      <c r="H6" s="60">
        <v>447173</v>
      </c>
      <c r="I6" s="60">
        <v>793953</v>
      </c>
      <c r="J6" s="60">
        <v>1347496</v>
      </c>
      <c r="K6" s="60">
        <v>745213</v>
      </c>
      <c r="L6" s="60">
        <v>366620</v>
      </c>
      <c r="M6" s="60">
        <v>229984</v>
      </c>
      <c r="N6" s="60">
        <v>1341817</v>
      </c>
      <c r="O6" s="60">
        <v>335017</v>
      </c>
      <c r="P6" s="60">
        <v>257806</v>
      </c>
      <c r="Q6" s="60">
        <v>335450</v>
      </c>
      <c r="R6" s="60">
        <v>928273</v>
      </c>
      <c r="S6" s="60">
        <v>326769</v>
      </c>
      <c r="T6" s="60">
        <v>373218</v>
      </c>
      <c r="U6" s="60">
        <v>516665</v>
      </c>
      <c r="V6" s="60">
        <v>1216652</v>
      </c>
      <c r="W6" s="60">
        <v>4834238</v>
      </c>
      <c r="X6" s="60">
        <v>5950000</v>
      </c>
      <c r="Y6" s="60">
        <v>-1115762</v>
      </c>
      <c r="Z6" s="140">
        <v>-18.75</v>
      </c>
      <c r="AA6" s="62">
        <v>5950000</v>
      </c>
    </row>
    <row r="7" spans="1:27" ht="13.5">
      <c r="A7" s="249" t="s">
        <v>32</v>
      </c>
      <c r="B7" s="182"/>
      <c r="C7" s="155">
        <v>12056333</v>
      </c>
      <c r="D7" s="155"/>
      <c r="E7" s="59">
        <v>18246000</v>
      </c>
      <c r="F7" s="60">
        <v>18246012</v>
      </c>
      <c r="G7" s="60">
        <v>1009148</v>
      </c>
      <c r="H7" s="60">
        <v>1337658</v>
      </c>
      <c r="I7" s="60">
        <v>1184380</v>
      </c>
      <c r="J7" s="60">
        <v>3531186</v>
      </c>
      <c r="K7" s="60">
        <v>1270852</v>
      </c>
      <c r="L7" s="60">
        <v>1144209</v>
      </c>
      <c r="M7" s="60">
        <v>1117935</v>
      </c>
      <c r="N7" s="60">
        <v>3532996</v>
      </c>
      <c r="O7" s="60">
        <v>1382401</v>
      </c>
      <c r="P7" s="60">
        <v>1485068</v>
      </c>
      <c r="Q7" s="60">
        <v>1578665</v>
      </c>
      <c r="R7" s="60">
        <v>4446134</v>
      </c>
      <c r="S7" s="60">
        <v>1501941</v>
      </c>
      <c r="T7" s="60">
        <v>1386100</v>
      </c>
      <c r="U7" s="60">
        <v>1581798</v>
      </c>
      <c r="V7" s="60">
        <v>4469839</v>
      </c>
      <c r="W7" s="60">
        <v>15980155</v>
      </c>
      <c r="X7" s="60">
        <v>18246012</v>
      </c>
      <c r="Y7" s="60">
        <v>-2265857</v>
      </c>
      <c r="Z7" s="140">
        <v>-12.42</v>
      </c>
      <c r="AA7" s="62">
        <v>18246012</v>
      </c>
    </row>
    <row r="8" spans="1:27" ht="13.5">
      <c r="A8" s="249" t="s">
        <v>178</v>
      </c>
      <c r="B8" s="182"/>
      <c r="C8" s="155">
        <v>905610</v>
      </c>
      <c r="D8" s="155"/>
      <c r="E8" s="59">
        <v>1310000</v>
      </c>
      <c r="F8" s="60">
        <v>1309908</v>
      </c>
      <c r="G8" s="60">
        <v>601113</v>
      </c>
      <c r="H8" s="60">
        <v>266791</v>
      </c>
      <c r="I8" s="60">
        <v>450448</v>
      </c>
      <c r="J8" s="60">
        <v>1318352</v>
      </c>
      <c r="K8" s="60">
        <v>95324</v>
      </c>
      <c r="L8" s="60">
        <v>505997</v>
      </c>
      <c r="M8" s="60">
        <v>471205</v>
      </c>
      <c r="N8" s="60">
        <v>1072526</v>
      </c>
      <c r="O8" s="60">
        <v>156347</v>
      </c>
      <c r="P8" s="60">
        <v>96480</v>
      </c>
      <c r="Q8" s="60">
        <v>128443</v>
      </c>
      <c r="R8" s="60">
        <v>381270</v>
      </c>
      <c r="S8" s="60">
        <v>80304</v>
      </c>
      <c r="T8" s="60">
        <v>149172</v>
      </c>
      <c r="U8" s="60">
        <v>379235</v>
      </c>
      <c r="V8" s="60">
        <v>608711</v>
      </c>
      <c r="W8" s="60">
        <v>3380859</v>
      </c>
      <c r="X8" s="60">
        <v>1309908</v>
      </c>
      <c r="Y8" s="60">
        <v>2070951</v>
      </c>
      <c r="Z8" s="140">
        <v>158.1</v>
      </c>
      <c r="AA8" s="62">
        <v>1309908</v>
      </c>
    </row>
    <row r="9" spans="1:27" ht="13.5">
      <c r="A9" s="249" t="s">
        <v>179</v>
      </c>
      <c r="B9" s="182"/>
      <c r="C9" s="155">
        <v>19501030</v>
      </c>
      <c r="D9" s="155"/>
      <c r="E9" s="59">
        <v>21255000</v>
      </c>
      <c r="F9" s="60">
        <v>21255000</v>
      </c>
      <c r="G9" s="60">
        <v>9319000</v>
      </c>
      <c r="H9" s="60"/>
      <c r="I9" s="60"/>
      <c r="J9" s="60">
        <v>9319000</v>
      </c>
      <c r="K9" s="60">
        <v>857000</v>
      </c>
      <c r="L9" s="60">
        <v>5570000</v>
      </c>
      <c r="M9" s="60"/>
      <c r="N9" s="60">
        <v>6427000</v>
      </c>
      <c r="O9" s="60">
        <v>856000</v>
      </c>
      <c r="P9" s="60"/>
      <c r="Q9" s="60">
        <v>4418191</v>
      </c>
      <c r="R9" s="60">
        <v>5274191</v>
      </c>
      <c r="S9" s="60">
        <v>201322</v>
      </c>
      <c r="T9" s="60">
        <v>1019666</v>
      </c>
      <c r="U9" s="60"/>
      <c r="V9" s="60">
        <v>1220988</v>
      </c>
      <c r="W9" s="60">
        <v>22241179</v>
      </c>
      <c r="X9" s="60">
        <v>21255000</v>
      </c>
      <c r="Y9" s="60">
        <v>986179</v>
      </c>
      <c r="Z9" s="140">
        <v>4.64</v>
      </c>
      <c r="AA9" s="62">
        <v>21255000</v>
      </c>
    </row>
    <row r="10" spans="1:27" ht="13.5">
      <c r="A10" s="249" t="s">
        <v>180</v>
      </c>
      <c r="B10" s="182"/>
      <c r="C10" s="155">
        <v>10390000</v>
      </c>
      <c r="D10" s="155"/>
      <c r="E10" s="59">
        <v>8005000</v>
      </c>
      <c r="F10" s="60">
        <v>11005000</v>
      </c>
      <c r="G10" s="60">
        <v>1000000</v>
      </c>
      <c r="H10" s="60"/>
      <c r="I10" s="60"/>
      <c r="J10" s="60">
        <v>1000000</v>
      </c>
      <c r="K10" s="60"/>
      <c r="L10" s="60">
        <v>4002000</v>
      </c>
      <c r="M10" s="60"/>
      <c r="N10" s="60">
        <v>4002000</v>
      </c>
      <c r="O10" s="60"/>
      <c r="P10" s="60"/>
      <c r="Q10" s="60"/>
      <c r="R10" s="60"/>
      <c r="S10" s="60"/>
      <c r="T10" s="60"/>
      <c r="U10" s="60"/>
      <c r="V10" s="60"/>
      <c r="W10" s="60">
        <v>5002000</v>
      </c>
      <c r="X10" s="60">
        <v>11005000</v>
      </c>
      <c r="Y10" s="60">
        <v>-6003000</v>
      </c>
      <c r="Z10" s="140">
        <v>-54.55</v>
      </c>
      <c r="AA10" s="62">
        <v>11005000</v>
      </c>
    </row>
    <row r="11" spans="1:27" ht="13.5">
      <c r="A11" s="249" t="s">
        <v>181</v>
      </c>
      <c r="B11" s="182"/>
      <c r="C11" s="155">
        <v>1112747</v>
      </c>
      <c r="D11" s="155"/>
      <c r="E11" s="59">
        <v>1163000</v>
      </c>
      <c r="F11" s="60">
        <v>1163004</v>
      </c>
      <c r="G11" s="60">
        <v>3997</v>
      </c>
      <c r="H11" s="60">
        <v>408206</v>
      </c>
      <c r="I11" s="60">
        <v>14785</v>
      </c>
      <c r="J11" s="60">
        <v>426988</v>
      </c>
      <c r="K11" s="60">
        <v>13371</v>
      </c>
      <c r="L11" s="60">
        <v>10857</v>
      </c>
      <c r="M11" s="60">
        <v>363232</v>
      </c>
      <c r="N11" s="60">
        <v>387460</v>
      </c>
      <c r="O11" s="60">
        <v>84641</v>
      </c>
      <c r="P11" s="60">
        <v>144587</v>
      </c>
      <c r="Q11" s="60">
        <v>106606</v>
      </c>
      <c r="R11" s="60">
        <v>335834</v>
      </c>
      <c r="S11" s="60">
        <v>98725</v>
      </c>
      <c r="T11" s="60">
        <v>102709</v>
      </c>
      <c r="U11" s="60">
        <v>109661</v>
      </c>
      <c r="V11" s="60">
        <v>311095</v>
      </c>
      <c r="W11" s="60">
        <v>1461377</v>
      </c>
      <c r="X11" s="60">
        <v>1163004</v>
      </c>
      <c r="Y11" s="60">
        <v>298373</v>
      </c>
      <c r="Z11" s="140">
        <v>25.66</v>
      </c>
      <c r="AA11" s="62">
        <v>1163004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-35819463</v>
      </c>
      <c r="D14" s="155"/>
      <c r="E14" s="59">
        <v>-47314000</v>
      </c>
      <c r="F14" s="60">
        <v>-47313567</v>
      </c>
      <c r="G14" s="60">
        <v>-3581321</v>
      </c>
      <c r="H14" s="60">
        <v>-7032864</v>
      </c>
      <c r="I14" s="60">
        <v>-3954085</v>
      </c>
      <c r="J14" s="60">
        <v>-14568270</v>
      </c>
      <c r="K14" s="60">
        <v>-3843215</v>
      </c>
      <c r="L14" s="60">
        <v>-6608386</v>
      </c>
      <c r="M14" s="60">
        <v>-4291047</v>
      </c>
      <c r="N14" s="60">
        <v>-14742648</v>
      </c>
      <c r="O14" s="60">
        <v>-3058194</v>
      </c>
      <c r="P14" s="60">
        <v>-2700614</v>
      </c>
      <c r="Q14" s="60">
        <v>-2789305</v>
      </c>
      <c r="R14" s="60">
        <v>-8548113</v>
      </c>
      <c r="S14" s="60">
        <v>-2689401</v>
      </c>
      <c r="T14" s="60">
        <v>-2743751</v>
      </c>
      <c r="U14" s="60">
        <v>-4059004</v>
      </c>
      <c r="V14" s="60">
        <v>-9492156</v>
      </c>
      <c r="W14" s="60">
        <v>-47351187</v>
      </c>
      <c r="X14" s="60">
        <v>-47313567</v>
      </c>
      <c r="Y14" s="60">
        <v>-37620</v>
      </c>
      <c r="Z14" s="140">
        <v>0.08</v>
      </c>
      <c r="AA14" s="62">
        <v>-47313567</v>
      </c>
    </row>
    <row r="15" spans="1:27" ht="13.5">
      <c r="A15" s="249" t="s">
        <v>40</v>
      </c>
      <c r="B15" s="182"/>
      <c r="C15" s="155">
        <v>-2039900</v>
      </c>
      <c r="D15" s="155"/>
      <c r="E15" s="59">
        <v>-305000</v>
      </c>
      <c r="F15" s="60">
        <v>-305004</v>
      </c>
      <c r="G15" s="60"/>
      <c r="H15" s="60"/>
      <c r="I15" s="60"/>
      <c r="J15" s="60"/>
      <c r="K15" s="60"/>
      <c r="L15" s="60"/>
      <c r="M15" s="60"/>
      <c r="N15" s="60"/>
      <c r="O15" s="60">
        <v>-10793</v>
      </c>
      <c r="P15" s="60">
        <v>-10043</v>
      </c>
      <c r="Q15" s="60">
        <v>-10668</v>
      </c>
      <c r="R15" s="60">
        <v>-31504</v>
      </c>
      <c r="S15" s="60">
        <v>-10265</v>
      </c>
      <c r="T15" s="60">
        <v>-10555</v>
      </c>
      <c r="U15" s="60">
        <v>-75106</v>
      </c>
      <c r="V15" s="60">
        <v>-95926</v>
      </c>
      <c r="W15" s="60">
        <v>-127430</v>
      </c>
      <c r="X15" s="60">
        <v>-305004</v>
      </c>
      <c r="Y15" s="60">
        <v>177574</v>
      </c>
      <c r="Z15" s="140">
        <v>-58.22</v>
      </c>
      <c r="AA15" s="62">
        <v>-305004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>
        <v>-73300</v>
      </c>
      <c r="H16" s="60">
        <v>-40527</v>
      </c>
      <c r="I16" s="60">
        <v>-83127</v>
      </c>
      <c r="J16" s="60">
        <v>-196954</v>
      </c>
      <c r="K16" s="60">
        <v>-67611</v>
      </c>
      <c r="L16" s="60">
        <v>-89645</v>
      </c>
      <c r="M16" s="60">
        <v>-224966</v>
      </c>
      <c r="N16" s="60">
        <v>-382222</v>
      </c>
      <c r="O16" s="60">
        <v>-78</v>
      </c>
      <c r="P16" s="60">
        <v>-44000</v>
      </c>
      <c r="Q16" s="60"/>
      <c r="R16" s="60">
        <v>-44078</v>
      </c>
      <c r="S16" s="60"/>
      <c r="T16" s="60">
        <v>-4000</v>
      </c>
      <c r="U16" s="60"/>
      <c r="V16" s="60">
        <v>-4000</v>
      </c>
      <c r="W16" s="60">
        <v>-627254</v>
      </c>
      <c r="X16" s="60"/>
      <c r="Y16" s="60">
        <v>-627254</v>
      </c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10886672</v>
      </c>
      <c r="D17" s="168">
        <f t="shared" si="0"/>
        <v>0</v>
      </c>
      <c r="E17" s="72">
        <f t="shared" si="0"/>
        <v>8310000</v>
      </c>
      <c r="F17" s="73">
        <f t="shared" si="0"/>
        <v>11310353</v>
      </c>
      <c r="G17" s="73">
        <f t="shared" si="0"/>
        <v>8385007</v>
      </c>
      <c r="H17" s="73">
        <f t="shared" si="0"/>
        <v>-4613563</v>
      </c>
      <c r="I17" s="73">
        <f t="shared" si="0"/>
        <v>-1593646</v>
      </c>
      <c r="J17" s="73">
        <f t="shared" si="0"/>
        <v>2177798</v>
      </c>
      <c r="K17" s="73">
        <f t="shared" si="0"/>
        <v>-929066</v>
      </c>
      <c r="L17" s="73">
        <f t="shared" si="0"/>
        <v>4901652</v>
      </c>
      <c r="M17" s="73">
        <f t="shared" si="0"/>
        <v>-2333657</v>
      </c>
      <c r="N17" s="73">
        <f t="shared" si="0"/>
        <v>1638929</v>
      </c>
      <c r="O17" s="73">
        <f t="shared" si="0"/>
        <v>-254659</v>
      </c>
      <c r="P17" s="73">
        <f t="shared" si="0"/>
        <v>-770716</v>
      </c>
      <c r="Q17" s="73">
        <f t="shared" si="0"/>
        <v>3767382</v>
      </c>
      <c r="R17" s="73">
        <f t="shared" si="0"/>
        <v>2742007</v>
      </c>
      <c r="S17" s="73">
        <f t="shared" si="0"/>
        <v>-490605</v>
      </c>
      <c r="T17" s="73">
        <f t="shared" si="0"/>
        <v>272559</v>
      </c>
      <c r="U17" s="73">
        <f t="shared" si="0"/>
        <v>-1546751</v>
      </c>
      <c r="V17" s="73">
        <f t="shared" si="0"/>
        <v>-1764797</v>
      </c>
      <c r="W17" s="73">
        <f t="shared" si="0"/>
        <v>4793937</v>
      </c>
      <c r="X17" s="73">
        <f t="shared" si="0"/>
        <v>11310353</v>
      </c>
      <c r="Y17" s="73">
        <f t="shared" si="0"/>
        <v>-6516416</v>
      </c>
      <c r="Z17" s="170">
        <f>+IF(X17&lt;&gt;0,+(Y17/X17)*100,0)</f>
        <v>-57.614612028466304</v>
      </c>
      <c r="AA17" s="74">
        <f>SUM(AA6:AA16)</f>
        <v>11310353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>
        <v>50000</v>
      </c>
      <c r="F21" s="60">
        <v>50000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50000</v>
      </c>
      <c r="Y21" s="159">
        <v>-50000</v>
      </c>
      <c r="Z21" s="141">
        <v>-100</v>
      </c>
      <c r="AA21" s="225">
        <v>50000</v>
      </c>
    </row>
    <row r="22" spans="1:27" ht="13.5">
      <c r="A22" s="249" t="s">
        <v>188</v>
      </c>
      <c r="B22" s="182"/>
      <c r="C22" s="155">
        <v>-132178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-10720794</v>
      </c>
      <c r="D26" s="155"/>
      <c r="E26" s="59">
        <v>-8005000</v>
      </c>
      <c r="F26" s="60">
        <v>-11005000</v>
      </c>
      <c r="G26" s="60"/>
      <c r="H26" s="60"/>
      <c r="I26" s="60"/>
      <c r="J26" s="60"/>
      <c r="K26" s="60">
        <v>-842802</v>
      </c>
      <c r="L26" s="60"/>
      <c r="M26" s="60">
        <v>-198403</v>
      </c>
      <c r="N26" s="60">
        <v>-1041205</v>
      </c>
      <c r="O26" s="60">
        <v>-298531</v>
      </c>
      <c r="P26" s="60">
        <v>-952556</v>
      </c>
      <c r="Q26" s="60">
        <v>-3065932</v>
      </c>
      <c r="R26" s="60">
        <v>-4317019</v>
      </c>
      <c r="S26" s="60">
        <v>-199278</v>
      </c>
      <c r="T26" s="60">
        <v>-470931</v>
      </c>
      <c r="U26" s="60">
        <v>-1607786</v>
      </c>
      <c r="V26" s="60">
        <v>-2277995</v>
      </c>
      <c r="W26" s="60">
        <v>-7636219</v>
      </c>
      <c r="X26" s="60">
        <v>-11005000</v>
      </c>
      <c r="Y26" s="60">
        <v>3368781</v>
      </c>
      <c r="Z26" s="140">
        <v>-30.61</v>
      </c>
      <c r="AA26" s="62">
        <v>-11005000</v>
      </c>
    </row>
    <row r="27" spans="1:27" ht="13.5">
      <c r="A27" s="250" t="s">
        <v>192</v>
      </c>
      <c r="B27" s="251"/>
      <c r="C27" s="168">
        <f aca="true" t="shared" si="1" ref="C27:Y27">SUM(C21:C26)</f>
        <v>-10852972</v>
      </c>
      <c r="D27" s="168">
        <f>SUM(D21:D26)</f>
        <v>0</v>
      </c>
      <c r="E27" s="72">
        <f t="shared" si="1"/>
        <v>-7955000</v>
      </c>
      <c r="F27" s="73">
        <f t="shared" si="1"/>
        <v>-10955000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-842802</v>
      </c>
      <c r="L27" s="73">
        <f t="shared" si="1"/>
        <v>0</v>
      </c>
      <c r="M27" s="73">
        <f t="shared" si="1"/>
        <v>-198403</v>
      </c>
      <c r="N27" s="73">
        <f t="shared" si="1"/>
        <v>-1041205</v>
      </c>
      <c r="O27" s="73">
        <f t="shared" si="1"/>
        <v>-298531</v>
      </c>
      <c r="P27" s="73">
        <f t="shared" si="1"/>
        <v>-952556</v>
      </c>
      <c r="Q27" s="73">
        <f t="shared" si="1"/>
        <v>-3065932</v>
      </c>
      <c r="R27" s="73">
        <f t="shared" si="1"/>
        <v>-4317019</v>
      </c>
      <c r="S27" s="73">
        <f t="shared" si="1"/>
        <v>-199278</v>
      </c>
      <c r="T27" s="73">
        <f t="shared" si="1"/>
        <v>-470931</v>
      </c>
      <c r="U27" s="73">
        <f t="shared" si="1"/>
        <v>-1607786</v>
      </c>
      <c r="V27" s="73">
        <f t="shared" si="1"/>
        <v>-2277995</v>
      </c>
      <c r="W27" s="73">
        <f t="shared" si="1"/>
        <v>-7636219</v>
      </c>
      <c r="X27" s="73">
        <f t="shared" si="1"/>
        <v>-10955000</v>
      </c>
      <c r="Y27" s="73">
        <f t="shared" si="1"/>
        <v>3318781</v>
      </c>
      <c r="Z27" s="170">
        <f>+IF(X27&lt;&gt;0,+(Y27/X27)*100,0)</f>
        <v>-30.294669100867182</v>
      </c>
      <c r="AA27" s="74">
        <f>SUM(AA21:AA26)</f>
        <v>-10955000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-116475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>
        <v>-523</v>
      </c>
      <c r="P33" s="159">
        <v>-144</v>
      </c>
      <c r="Q33" s="159">
        <v>-1522</v>
      </c>
      <c r="R33" s="60">
        <v>-2189</v>
      </c>
      <c r="S33" s="60">
        <v>800</v>
      </c>
      <c r="T33" s="60">
        <v>172896</v>
      </c>
      <c r="U33" s="60">
        <v>489</v>
      </c>
      <c r="V33" s="159">
        <v>174185</v>
      </c>
      <c r="W33" s="159">
        <v>171996</v>
      </c>
      <c r="X33" s="159"/>
      <c r="Y33" s="60">
        <v>171996</v>
      </c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-147934</v>
      </c>
      <c r="D35" s="155"/>
      <c r="E35" s="59">
        <v>-305000</v>
      </c>
      <c r="F35" s="60">
        <v>-305000</v>
      </c>
      <c r="G35" s="60"/>
      <c r="H35" s="60">
        <v>-57134</v>
      </c>
      <c r="I35" s="60">
        <v>-33368</v>
      </c>
      <c r="J35" s="60">
        <v>-90502</v>
      </c>
      <c r="K35" s="60">
        <v>-38475</v>
      </c>
      <c r="L35" s="60">
        <v>-39136</v>
      </c>
      <c r="M35" s="60">
        <v>-38370</v>
      </c>
      <c r="N35" s="60">
        <v>-115981</v>
      </c>
      <c r="O35" s="60"/>
      <c r="P35" s="60"/>
      <c r="Q35" s="60"/>
      <c r="R35" s="60"/>
      <c r="S35" s="60"/>
      <c r="T35" s="60"/>
      <c r="U35" s="60"/>
      <c r="V35" s="60"/>
      <c r="W35" s="60">
        <v>-206483</v>
      </c>
      <c r="X35" s="60">
        <v>-305000</v>
      </c>
      <c r="Y35" s="60">
        <v>98517</v>
      </c>
      <c r="Z35" s="140">
        <v>-32.3</v>
      </c>
      <c r="AA35" s="62">
        <v>-305000</v>
      </c>
    </row>
    <row r="36" spans="1:27" ht="13.5">
      <c r="A36" s="250" t="s">
        <v>198</v>
      </c>
      <c r="B36" s="251"/>
      <c r="C36" s="168">
        <f aca="true" t="shared" si="2" ref="C36:Y36">SUM(C31:C35)</f>
        <v>-264409</v>
      </c>
      <c r="D36" s="168">
        <f>SUM(D31:D35)</f>
        <v>0</v>
      </c>
      <c r="E36" s="72">
        <f t="shared" si="2"/>
        <v>-305000</v>
      </c>
      <c r="F36" s="73">
        <f t="shared" si="2"/>
        <v>-305000</v>
      </c>
      <c r="G36" s="73">
        <f t="shared" si="2"/>
        <v>0</v>
      </c>
      <c r="H36" s="73">
        <f t="shared" si="2"/>
        <v>-57134</v>
      </c>
      <c r="I36" s="73">
        <f t="shared" si="2"/>
        <v>-33368</v>
      </c>
      <c r="J36" s="73">
        <f t="shared" si="2"/>
        <v>-90502</v>
      </c>
      <c r="K36" s="73">
        <f t="shared" si="2"/>
        <v>-38475</v>
      </c>
      <c r="L36" s="73">
        <f t="shared" si="2"/>
        <v>-39136</v>
      </c>
      <c r="M36" s="73">
        <f t="shared" si="2"/>
        <v>-38370</v>
      </c>
      <c r="N36" s="73">
        <f t="shared" si="2"/>
        <v>-115981</v>
      </c>
      <c r="O36" s="73">
        <f t="shared" si="2"/>
        <v>-523</v>
      </c>
      <c r="P36" s="73">
        <f t="shared" si="2"/>
        <v>-144</v>
      </c>
      <c r="Q36" s="73">
        <f t="shared" si="2"/>
        <v>-1522</v>
      </c>
      <c r="R36" s="73">
        <f t="shared" si="2"/>
        <v>-2189</v>
      </c>
      <c r="S36" s="73">
        <f t="shared" si="2"/>
        <v>800</v>
      </c>
      <c r="T36" s="73">
        <f t="shared" si="2"/>
        <v>172896</v>
      </c>
      <c r="U36" s="73">
        <f t="shared" si="2"/>
        <v>489</v>
      </c>
      <c r="V36" s="73">
        <f t="shared" si="2"/>
        <v>174185</v>
      </c>
      <c r="W36" s="73">
        <f t="shared" si="2"/>
        <v>-34487</v>
      </c>
      <c r="X36" s="73">
        <f t="shared" si="2"/>
        <v>-305000</v>
      </c>
      <c r="Y36" s="73">
        <f t="shared" si="2"/>
        <v>270513</v>
      </c>
      <c r="Z36" s="170">
        <f>+IF(X36&lt;&gt;0,+(Y36/X36)*100,0)</f>
        <v>-88.6927868852459</v>
      </c>
      <c r="AA36" s="74">
        <f>SUM(AA31:AA35)</f>
        <v>-305000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-230709</v>
      </c>
      <c r="D38" s="153">
        <f>+D17+D27+D36</f>
        <v>0</v>
      </c>
      <c r="E38" s="99">
        <f t="shared" si="3"/>
        <v>50000</v>
      </c>
      <c r="F38" s="100">
        <f t="shared" si="3"/>
        <v>50353</v>
      </c>
      <c r="G38" s="100">
        <f t="shared" si="3"/>
        <v>8385007</v>
      </c>
      <c r="H38" s="100">
        <f t="shared" si="3"/>
        <v>-4670697</v>
      </c>
      <c r="I38" s="100">
        <f t="shared" si="3"/>
        <v>-1627014</v>
      </c>
      <c r="J38" s="100">
        <f t="shared" si="3"/>
        <v>2087296</v>
      </c>
      <c r="K38" s="100">
        <f t="shared" si="3"/>
        <v>-1810343</v>
      </c>
      <c r="L38" s="100">
        <f t="shared" si="3"/>
        <v>4862516</v>
      </c>
      <c r="M38" s="100">
        <f t="shared" si="3"/>
        <v>-2570430</v>
      </c>
      <c r="N38" s="100">
        <f t="shared" si="3"/>
        <v>481743</v>
      </c>
      <c r="O38" s="100">
        <f t="shared" si="3"/>
        <v>-553713</v>
      </c>
      <c r="P38" s="100">
        <f t="shared" si="3"/>
        <v>-1723416</v>
      </c>
      <c r="Q38" s="100">
        <f t="shared" si="3"/>
        <v>699928</v>
      </c>
      <c r="R38" s="100">
        <f t="shared" si="3"/>
        <v>-1577201</v>
      </c>
      <c r="S38" s="100">
        <f t="shared" si="3"/>
        <v>-689083</v>
      </c>
      <c r="T38" s="100">
        <f t="shared" si="3"/>
        <v>-25476</v>
      </c>
      <c r="U38" s="100">
        <f t="shared" si="3"/>
        <v>-3154048</v>
      </c>
      <c r="V38" s="100">
        <f t="shared" si="3"/>
        <v>-3868607</v>
      </c>
      <c r="W38" s="100">
        <f t="shared" si="3"/>
        <v>-2876769</v>
      </c>
      <c r="X38" s="100">
        <f t="shared" si="3"/>
        <v>50353</v>
      </c>
      <c r="Y38" s="100">
        <f t="shared" si="3"/>
        <v>-2927122</v>
      </c>
      <c r="Z38" s="137">
        <f>+IF(X38&lt;&gt;0,+(Y38/X38)*100,0)</f>
        <v>-5813.2027883145</v>
      </c>
      <c r="AA38" s="102">
        <f>+AA17+AA27+AA36</f>
        <v>50353</v>
      </c>
    </row>
    <row r="39" spans="1:27" ht="13.5">
      <c r="A39" s="249" t="s">
        <v>200</v>
      </c>
      <c r="B39" s="182"/>
      <c r="C39" s="153">
        <v>3149182</v>
      </c>
      <c r="D39" s="153"/>
      <c r="E39" s="99">
        <v>2780000</v>
      </c>
      <c r="F39" s="100">
        <v>2780000</v>
      </c>
      <c r="G39" s="100">
        <v>2318539</v>
      </c>
      <c r="H39" s="100">
        <v>10703546</v>
      </c>
      <c r="I39" s="100">
        <v>6032849</v>
      </c>
      <c r="J39" s="100">
        <v>2318539</v>
      </c>
      <c r="K39" s="100">
        <v>4405835</v>
      </c>
      <c r="L39" s="100">
        <v>2595492</v>
      </c>
      <c r="M39" s="100">
        <v>7458008</v>
      </c>
      <c r="N39" s="100">
        <v>4405835</v>
      </c>
      <c r="O39" s="100">
        <v>4887578</v>
      </c>
      <c r="P39" s="100">
        <v>4333865</v>
      </c>
      <c r="Q39" s="100">
        <v>2610449</v>
      </c>
      <c r="R39" s="100">
        <v>4887578</v>
      </c>
      <c r="S39" s="100">
        <v>3310377</v>
      </c>
      <c r="T39" s="100">
        <v>2621294</v>
      </c>
      <c r="U39" s="100">
        <v>2595818</v>
      </c>
      <c r="V39" s="100">
        <v>3310377</v>
      </c>
      <c r="W39" s="100">
        <v>2318539</v>
      </c>
      <c r="X39" s="100">
        <v>2780000</v>
      </c>
      <c r="Y39" s="100">
        <v>-461461</v>
      </c>
      <c r="Z39" s="137">
        <v>-16.6</v>
      </c>
      <c r="AA39" s="102">
        <v>2780000</v>
      </c>
    </row>
    <row r="40" spans="1:27" ht="13.5">
      <c r="A40" s="269" t="s">
        <v>201</v>
      </c>
      <c r="B40" s="256"/>
      <c r="C40" s="257">
        <v>2918473</v>
      </c>
      <c r="D40" s="257"/>
      <c r="E40" s="258">
        <v>2830000</v>
      </c>
      <c r="F40" s="259">
        <v>2830352</v>
      </c>
      <c r="G40" s="259">
        <v>10703546</v>
      </c>
      <c r="H40" s="259">
        <v>6032849</v>
      </c>
      <c r="I40" s="259">
        <v>4405835</v>
      </c>
      <c r="J40" s="259">
        <v>4405835</v>
      </c>
      <c r="K40" s="259">
        <v>2595492</v>
      </c>
      <c r="L40" s="259">
        <v>7458008</v>
      </c>
      <c r="M40" s="259">
        <v>4887578</v>
      </c>
      <c r="N40" s="259">
        <v>4887578</v>
      </c>
      <c r="O40" s="259">
        <v>4333865</v>
      </c>
      <c r="P40" s="259">
        <v>2610449</v>
      </c>
      <c r="Q40" s="259">
        <v>3310377</v>
      </c>
      <c r="R40" s="259">
        <v>4333865</v>
      </c>
      <c r="S40" s="259">
        <v>2621294</v>
      </c>
      <c r="T40" s="259">
        <v>2595818</v>
      </c>
      <c r="U40" s="259">
        <v>-558230</v>
      </c>
      <c r="V40" s="259">
        <v>-558230</v>
      </c>
      <c r="W40" s="259">
        <v>-558230</v>
      </c>
      <c r="X40" s="259">
        <v>2830352</v>
      </c>
      <c r="Y40" s="259">
        <v>-3388582</v>
      </c>
      <c r="Z40" s="260">
        <v>-119.72</v>
      </c>
      <c r="AA40" s="261">
        <v>2830352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10530792</v>
      </c>
      <c r="D5" s="200">
        <f t="shared" si="0"/>
        <v>0</v>
      </c>
      <c r="E5" s="106">
        <f t="shared" si="0"/>
        <v>8005000</v>
      </c>
      <c r="F5" s="106">
        <f t="shared" si="0"/>
        <v>11005000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842802</v>
      </c>
      <c r="L5" s="106">
        <f t="shared" si="0"/>
        <v>0</v>
      </c>
      <c r="M5" s="106">
        <f t="shared" si="0"/>
        <v>0</v>
      </c>
      <c r="N5" s="106">
        <f t="shared" si="0"/>
        <v>842802</v>
      </c>
      <c r="O5" s="106">
        <f t="shared" si="0"/>
        <v>0</v>
      </c>
      <c r="P5" s="106">
        <f t="shared" si="0"/>
        <v>340589</v>
      </c>
      <c r="Q5" s="106">
        <f t="shared" si="0"/>
        <v>3155069</v>
      </c>
      <c r="R5" s="106">
        <f t="shared" si="0"/>
        <v>3495658</v>
      </c>
      <c r="S5" s="106">
        <f t="shared" si="0"/>
        <v>92472</v>
      </c>
      <c r="T5" s="106">
        <f t="shared" si="0"/>
        <v>195750</v>
      </c>
      <c r="U5" s="106">
        <f t="shared" si="0"/>
        <v>1114777</v>
      </c>
      <c r="V5" s="106">
        <f t="shared" si="0"/>
        <v>1402999</v>
      </c>
      <c r="W5" s="106">
        <f t="shared" si="0"/>
        <v>5741459</v>
      </c>
      <c r="X5" s="106">
        <f t="shared" si="0"/>
        <v>11005000</v>
      </c>
      <c r="Y5" s="106">
        <f t="shared" si="0"/>
        <v>-5263541</v>
      </c>
      <c r="Z5" s="201">
        <f>+IF(X5&lt;&gt;0,+(Y5/X5)*100,0)</f>
        <v>-47.82863243980009</v>
      </c>
      <c r="AA5" s="199">
        <f>SUM(AA11:AA18)</f>
        <v>11005000</v>
      </c>
    </row>
    <row r="6" spans="1:27" ht="13.5">
      <c r="A6" s="291" t="s">
        <v>205</v>
      </c>
      <c r="B6" s="142"/>
      <c r="C6" s="62">
        <v>8721269</v>
      </c>
      <c r="D6" s="156"/>
      <c r="E6" s="60">
        <v>4111000</v>
      </c>
      <c r="F6" s="60">
        <v>5111000</v>
      </c>
      <c r="G6" s="60"/>
      <c r="H6" s="60"/>
      <c r="I6" s="60"/>
      <c r="J6" s="60"/>
      <c r="K6" s="60">
        <v>48648</v>
      </c>
      <c r="L6" s="60"/>
      <c r="M6" s="60"/>
      <c r="N6" s="60">
        <v>48648</v>
      </c>
      <c r="O6" s="60"/>
      <c r="P6" s="60">
        <v>113491</v>
      </c>
      <c r="Q6" s="60">
        <v>881861</v>
      </c>
      <c r="R6" s="60">
        <v>995352</v>
      </c>
      <c r="S6" s="60">
        <v>92472</v>
      </c>
      <c r="T6" s="60"/>
      <c r="U6" s="60">
        <v>201668</v>
      </c>
      <c r="V6" s="60">
        <v>294140</v>
      </c>
      <c r="W6" s="60">
        <v>1338140</v>
      </c>
      <c r="X6" s="60">
        <v>5111000</v>
      </c>
      <c r="Y6" s="60">
        <v>-3772860</v>
      </c>
      <c r="Z6" s="140">
        <v>-73.82</v>
      </c>
      <c r="AA6" s="155">
        <v>5111000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>
        <v>933100</v>
      </c>
      <c r="D8" s="156"/>
      <c r="E8" s="60">
        <v>3894000</v>
      </c>
      <c r="F8" s="60">
        <v>5894000</v>
      </c>
      <c r="G8" s="60"/>
      <c r="H8" s="60"/>
      <c r="I8" s="60"/>
      <c r="J8" s="60"/>
      <c r="K8" s="60">
        <v>794154</v>
      </c>
      <c r="L8" s="60"/>
      <c r="M8" s="60"/>
      <c r="N8" s="60">
        <v>794154</v>
      </c>
      <c r="O8" s="60"/>
      <c r="P8" s="60">
        <v>227098</v>
      </c>
      <c r="Q8" s="60">
        <v>2273208</v>
      </c>
      <c r="R8" s="60">
        <v>2500306</v>
      </c>
      <c r="S8" s="60"/>
      <c r="T8" s="60">
        <v>195750</v>
      </c>
      <c r="U8" s="60">
        <v>913109</v>
      </c>
      <c r="V8" s="60">
        <v>1108859</v>
      </c>
      <c r="W8" s="60">
        <v>4403319</v>
      </c>
      <c r="X8" s="60">
        <v>5894000</v>
      </c>
      <c r="Y8" s="60">
        <v>-1490681</v>
      </c>
      <c r="Z8" s="140">
        <v>-25.29</v>
      </c>
      <c r="AA8" s="155">
        <v>5894000</v>
      </c>
    </row>
    <row r="9" spans="1:27" ht="13.5">
      <c r="A9" s="291" t="s">
        <v>208</v>
      </c>
      <c r="B9" s="142"/>
      <c r="C9" s="62">
        <v>876423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10530792</v>
      </c>
      <c r="D11" s="294">
        <f t="shared" si="1"/>
        <v>0</v>
      </c>
      <c r="E11" s="295">
        <f t="shared" si="1"/>
        <v>8005000</v>
      </c>
      <c r="F11" s="295">
        <f t="shared" si="1"/>
        <v>11005000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842802</v>
      </c>
      <c r="L11" s="295">
        <f t="shared" si="1"/>
        <v>0</v>
      </c>
      <c r="M11" s="295">
        <f t="shared" si="1"/>
        <v>0</v>
      </c>
      <c r="N11" s="295">
        <f t="shared" si="1"/>
        <v>842802</v>
      </c>
      <c r="O11" s="295">
        <f t="shared" si="1"/>
        <v>0</v>
      </c>
      <c r="P11" s="295">
        <f t="shared" si="1"/>
        <v>340589</v>
      </c>
      <c r="Q11" s="295">
        <f t="shared" si="1"/>
        <v>3155069</v>
      </c>
      <c r="R11" s="295">
        <f t="shared" si="1"/>
        <v>3495658</v>
      </c>
      <c r="S11" s="295">
        <f t="shared" si="1"/>
        <v>92472</v>
      </c>
      <c r="T11" s="295">
        <f t="shared" si="1"/>
        <v>195750</v>
      </c>
      <c r="U11" s="295">
        <f t="shared" si="1"/>
        <v>1114777</v>
      </c>
      <c r="V11" s="295">
        <f t="shared" si="1"/>
        <v>1402999</v>
      </c>
      <c r="W11" s="295">
        <f t="shared" si="1"/>
        <v>5741459</v>
      </c>
      <c r="X11" s="295">
        <f t="shared" si="1"/>
        <v>11005000</v>
      </c>
      <c r="Y11" s="295">
        <f t="shared" si="1"/>
        <v>-5263541</v>
      </c>
      <c r="Z11" s="296">
        <f>+IF(X11&lt;&gt;0,+(Y11/X11)*100,0)</f>
        <v>-47.82863243980009</v>
      </c>
      <c r="AA11" s="297">
        <f>SUM(AA6:AA10)</f>
        <v>11005000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198403</v>
      </c>
      <c r="N20" s="100">
        <f t="shared" si="2"/>
        <v>198403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198403</v>
      </c>
      <c r="X20" s="100">
        <f t="shared" si="2"/>
        <v>0</v>
      </c>
      <c r="Y20" s="100">
        <f t="shared" si="2"/>
        <v>198403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>
        <v>198403</v>
      </c>
      <c r="N23" s="60">
        <v>198403</v>
      </c>
      <c r="O23" s="60"/>
      <c r="P23" s="60"/>
      <c r="Q23" s="60"/>
      <c r="R23" s="60"/>
      <c r="S23" s="60"/>
      <c r="T23" s="60"/>
      <c r="U23" s="60"/>
      <c r="V23" s="60"/>
      <c r="W23" s="60">
        <v>198403</v>
      </c>
      <c r="X23" s="60"/>
      <c r="Y23" s="60">
        <v>198403</v>
      </c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198403</v>
      </c>
      <c r="N26" s="295">
        <f t="shared" si="3"/>
        <v>198403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198403</v>
      </c>
      <c r="X26" s="295">
        <f t="shared" si="3"/>
        <v>0</v>
      </c>
      <c r="Y26" s="295">
        <f t="shared" si="3"/>
        <v>198403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8721269</v>
      </c>
      <c r="D36" s="156">
        <f t="shared" si="4"/>
        <v>0</v>
      </c>
      <c r="E36" s="60">
        <f t="shared" si="4"/>
        <v>4111000</v>
      </c>
      <c r="F36" s="60">
        <f t="shared" si="4"/>
        <v>5111000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48648</v>
      </c>
      <c r="L36" s="60">
        <f t="shared" si="4"/>
        <v>0</v>
      </c>
      <c r="M36" s="60">
        <f t="shared" si="4"/>
        <v>0</v>
      </c>
      <c r="N36" s="60">
        <f t="shared" si="4"/>
        <v>48648</v>
      </c>
      <c r="O36" s="60">
        <f t="shared" si="4"/>
        <v>0</v>
      </c>
      <c r="P36" s="60">
        <f t="shared" si="4"/>
        <v>113491</v>
      </c>
      <c r="Q36" s="60">
        <f t="shared" si="4"/>
        <v>881861</v>
      </c>
      <c r="R36" s="60">
        <f t="shared" si="4"/>
        <v>995352</v>
      </c>
      <c r="S36" s="60">
        <f t="shared" si="4"/>
        <v>92472</v>
      </c>
      <c r="T36" s="60">
        <f t="shared" si="4"/>
        <v>0</v>
      </c>
      <c r="U36" s="60">
        <f t="shared" si="4"/>
        <v>201668</v>
      </c>
      <c r="V36" s="60">
        <f t="shared" si="4"/>
        <v>294140</v>
      </c>
      <c r="W36" s="60">
        <f t="shared" si="4"/>
        <v>1338140</v>
      </c>
      <c r="X36" s="60">
        <f t="shared" si="4"/>
        <v>5111000</v>
      </c>
      <c r="Y36" s="60">
        <f t="shared" si="4"/>
        <v>-3772860</v>
      </c>
      <c r="Z36" s="140">
        <f aca="true" t="shared" si="5" ref="Z36:Z49">+IF(X36&lt;&gt;0,+(Y36/X36)*100,0)</f>
        <v>-73.81843083545294</v>
      </c>
      <c r="AA36" s="155">
        <f>AA6+AA21</f>
        <v>5111000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933100</v>
      </c>
      <c r="D38" s="156">
        <f t="shared" si="4"/>
        <v>0</v>
      </c>
      <c r="E38" s="60">
        <f t="shared" si="4"/>
        <v>3894000</v>
      </c>
      <c r="F38" s="60">
        <f t="shared" si="4"/>
        <v>5894000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794154</v>
      </c>
      <c r="L38" s="60">
        <f t="shared" si="4"/>
        <v>0</v>
      </c>
      <c r="M38" s="60">
        <f t="shared" si="4"/>
        <v>198403</v>
      </c>
      <c r="N38" s="60">
        <f t="shared" si="4"/>
        <v>992557</v>
      </c>
      <c r="O38" s="60">
        <f t="shared" si="4"/>
        <v>0</v>
      </c>
      <c r="P38" s="60">
        <f t="shared" si="4"/>
        <v>227098</v>
      </c>
      <c r="Q38" s="60">
        <f t="shared" si="4"/>
        <v>2273208</v>
      </c>
      <c r="R38" s="60">
        <f t="shared" si="4"/>
        <v>2500306</v>
      </c>
      <c r="S38" s="60">
        <f t="shared" si="4"/>
        <v>0</v>
      </c>
      <c r="T38" s="60">
        <f t="shared" si="4"/>
        <v>195750</v>
      </c>
      <c r="U38" s="60">
        <f t="shared" si="4"/>
        <v>913109</v>
      </c>
      <c r="V38" s="60">
        <f t="shared" si="4"/>
        <v>1108859</v>
      </c>
      <c r="W38" s="60">
        <f t="shared" si="4"/>
        <v>4601722</v>
      </c>
      <c r="X38" s="60">
        <f t="shared" si="4"/>
        <v>5894000</v>
      </c>
      <c r="Y38" s="60">
        <f t="shared" si="4"/>
        <v>-1292278</v>
      </c>
      <c r="Z38" s="140">
        <f t="shared" si="5"/>
        <v>-21.92531387852053</v>
      </c>
      <c r="AA38" s="155">
        <f>AA8+AA23</f>
        <v>5894000</v>
      </c>
    </row>
    <row r="39" spans="1:27" ht="13.5">
      <c r="A39" s="291" t="s">
        <v>208</v>
      </c>
      <c r="B39" s="142"/>
      <c r="C39" s="62">
        <f t="shared" si="4"/>
        <v>876423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10530792</v>
      </c>
      <c r="D41" s="294">
        <f t="shared" si="6"/>
        <v>0</v>
      </c>
      <c r="E41" s="295">
        <f t="shared" si="6"/>
        <v>8005000</v>
      </c>
      <c r="F41" s="295">
        <f t="shared" si="6"/>
        <v>11005000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842802</v>
      </c>
      <c r="L41" s="295">
        <f t="shared" si="6"/>
        <v>0</v>
      </c>
      <c r="M41" s="295">
        <f t="shared" si="6"/>
        <v>198403</v>
      </c>
      <c r="N41" s="295">
        <f t="shared" si="6"/>
        <v>1041205</v>
      </c>
      <c r="O41" s="295">
        <f t="shared" si="6"/>
        <v>0</v>
      </c>
      <c r="P41" s="295">
        <f t="shared" si="6"/>
        <v>340589</v>
      </c>
      <c r="Q41" s="295">
        <f t="shared" si="6"/>
        <v>3155069</v>
      </c>
      <c r="R41" s="295">
        <f t="shared" si="6"/>
        <v>3495658</v>
      </c>
      <c r="S41" s="295">
        <f t="shared" si="6"/>
        <v>92472</v>
      </c>
      <c r="T41" s="295">
        <f t="shared" si="6"/>
        <v>195750</v>
      </c>
      <c r="U41" s="295">
        <f t="shared" si="6"/>
        <v>1114777</v>
      </c>
      <c r="V41" s="295">
        <f t="shared" si="6"/>
        <v>1402999</v>
      </c>
      <c r="W41" s="295">
        <f t="shared" si="6"/>
        <v>5939862</v>
      </c>
      <c r="X41" s="295">
        <f t="shared" si="6"/>
        <v>11005000</v>
      </c>
      <c r="Y41" s="295">
        <f t="shared" si="6"/>
        <v>-5065138</v>
      </c>
      <c r="Z41" s="296">
        <f t="shared" si="5"/>
        <v>-46.02578827805543</v>
      </c>
      <c r="AA41" s="297">
        <f>SUM(AA36:AA40)</f>
        <v>11005000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10530792</v>
      </c>
      <c r="D49" s="218">
        <f t="shared" si="9"/>
        <v>0</v>
      </c>
      <c r="E49" s="220">
        <f t="shared" si="9"/>
        <v>8005000</v>
      </c>
      <c r="F49" s="220">
        <f t="shared" si="9"/>
        <v>11005000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842802</v>
      </c>
      <c r="L49" s="220">
        <f t="shared" si="9"/>
        <v>0</v>
      </c>
      <c r="M49" s="220">
        <f t="shared" si="9"/>
        <v>198403</v>
      </c>
      <c r="N49" s="220">
        <f t="shared" si="9"/>
        <v>1041205</v>
      </c>
      <c r="O49" s="220">
        <f t="shared" si="9"/>
        <v>0</v>
      </c>
      <c r="P49" s="220">
        <f t="shared" si="9"/>
        <v>340589</v>
      </c>
      <c r="Q49" s="220">
        <f t="shared" si="9"/>
        <v>3155069</v>
      </c>
      <c r="R49" s="220">
        <f t="shared" si="9"/>
        <v>3495658</v>
      </c>
      <c r="S49" s="220">
        <f t="shared" si="9"/>
        <v>92472</v>
      </c>
      <c r="T49" s="220">
        <f t="shared" si="9"/>
        <v>195750</v>
      </c>
      <c r="U49" s="220">
        <f t="shared" si="9"/>
        <v>1114777</v>
      </c>
      <c r="V49" s="220">
        <f t="shared" si="9"/>
        <v>1402999</v>
      </c>
      <c r="W49" s="220">
        <f t="shared" si="9"/>
        <v>5939862</v>
      </c>
      <c r="X49" s="220">
        <f t="shared" si="9"/>
        <v>11005000</v>
      </c>
      <c r="Y49" s="220">
        <f t="shared" si="9"/>
        <v>-5065138</v>
      </c>
      <c r="Z49" s="221">
        <f t="shared" si="5"/>
        <v>-46.02578827805543</v>
      </c>
      <c r="AA49" s="222">
        <f>SUM(AA41:AA48)</f>
        <v>11005000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3076000</v>
      </c>
      <c r="D51" s="129">
        <f t="shared" si="10"/>
        <v>0</v>
      </c>
      <c r="E51" s="54">
        <f t="shared" si="10"/>
        <v>2028000</v>
      </c>
      <c r="F51" s="54">
        <f t="shared" si="10"/>
        <v>2028000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2028000</v>
      </c>
      <c r="Y51" s="54">
        <f t="shared" si="10"/>
        <v>-2028000</v>
      </c>
      <c r="Z51" s="184">
        <f>+IF(X51&lt;&gt;0,+(Y51/X51)*100,0)</f>
        <v>-100</v>
      </c>
      <c r="AA51" s="130">
        <f>SUM(AA57:AA61)</f>
        <v>2028000</v>
      </c>
    </row>
    <row r="52" spans="1:27" ht="13.5">
      <c r="A52" s="310" t="s">
        <v>205</v>
      </c>
      <c r="B52" s="142"/>
      <c r="C52" s="62">
        <v>76000</v>
      </c>
      <c r="D52" s="156"/>
      <c r="E52" s="60">
        <v>145000</v>
      </c>
      <c r="F52" s="60">
        <v>145000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145000</v>
      </c>
      <c r="Y52" s="60">
        <v>-145000</v>
      </c>
      <c r="Z52" s="140">
        <v>-100</v>
      </c>
      <c r="AA52" s="155">
        <v>145000</v>
      </c>
    </row>
    <row r="53" spans="1:27" ht="13.5">
      <c r="A53" s="310" t="s">
        <v>206</v>
      </c>
      <c r="B53" s="142"/>
      <c r="C53" s="62">
        <v>328000</v>
      </c>
      <c r="D53" s="156"/>
      <c r="E53" s="60">
        <v>153000</v>
      </c>
      <c r="F53" s="60">
        <v>153000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153000</v>
      </c>
      <c r="Y53" s="60">
        <v>-153000</v>
      </c>
      <c r="Z53" s="140">
        <v>-100</v>
      </c>
      <c r="AA53" s="155">
        <v>153000</v>
      </c>
    </row>
    <row r="54" spans="1:27" ht="13.5">
      <c r="A54" s="310" t="s">
        <v>207</v>
      </c>
      <c r="B54" s="142"/>
      <c r="C54" s="62">
        <v>163000</v>
      </c>
      <c r="D54" s="156"/>
      <c r="E54" s="60">
        <v>106000</v>
      </c>
      <c r="F54" s="60">
        <v>106000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106000</v>
      </c>
      <c r="Y54" s="60">
        <v>-106000</v>
      </c>
      <c r="Z54" s="140">
        <v>-100</v>
      </c>
      <c r="AA54" s="155">
        <v>106000</v>
      </c>
    </row>
    <row r="55" spans="1:27" ht="13.5">
      <c r="A55" s="310" t="s">
        <v>208</v>
      </c>
      <c r="B55" s="142"/>
      <c r="C55" s="62">
        <v>977000</v>
      </c>
      <c r="D55" s="156"/>
      <c r="E55" s="60">
        <v>80000</v>
      </c>
      <c r="F55" s="60">
        <v>80000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80000</v>
      </c>
      <c r="Y55" s="60">
        <v>-80000</v>
      </c>
      <c r="Z55" s="140">
        <v>-100</v>
      </c>
      <c r="AA55" s="155">
        <v>80000</v>
      </c>
    </row>
    <row r="56" spans="1:27" ht="13.5">
      <c r="A56" s="310" t="s">
        <v>209</v>
      </c>
      <c r="B56" s="142"/>
      <c r="C56" s="62">
        <v>71000</v>
      </c>
      <c r="D56" s="156"/>
      <c r="E56" s="60">
        <v>85000</v>
      </c>
      <c r="F56" s="60">
        <v>85000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85000</v>
      </c>
      <c r="Y56" s="60">
        <v>-85000</v>
      </c>
      <c r="Z56" s="140">
        <v>-100</v>
      </c>
      <c r="AA56" s="155">
        <v>85000</v>
      </c>
    </row>
    <row r="57" spans="1:27" ht="13.5">
      <c r="A57" s="138" t="s">
        <v>210</v>
      </c>
      <c r="B57" s="142"/>
      <c r="C57" s="293">
        <f aca="true" t="shared" si="11" ref="C57:Y57">SUM(C52:C56)</f>
        <v>1615000</v>
      </c>
      <c r="D57" s="294">
        <f t="shared" si="11"/>
        <v>0</v>
      </c>
      <c r="E57" s="295">
        <f t="shared" si="11"/>
        <v>569000</v>
      </c>
      <c r="F57" s="295">
        <f t="shared" si="11"/>
        <v>569000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569000</v>
      </c>
      <c r="Y57" s="295">
        <f t="shared" si="11"/>
        <v>-569000</v>
      </c>
      <c r="Z57" s="296">
        <f>+IF(X57&lt;&gt;0,+(Y57/X57)*100,0)</f>
        <v>-100</v>
      </c>
      <c r="AA57" s="297">
        <f>SUM(AA52:AA56)</f>
        <v>569000</v>
      </c>
    </row>
    <row r="58" spans="1:27" ht="13.5">
      <c r="A58" s="311" t="s">
        <v>211</v>
      </c>
      <c r="B58" s="136"/>
      <c r="C58" s="62">
        <v>34000</v>
      </c>
      <c r="D58" s="156"/>
      <c r="E58" s="60">
        <v>526000</v>
      </c>
      <c r="F58" s="60">
        <v>526000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526000</v>
      </c>
      <c r="Y58" s="60">
        <v>-526000</v>
      </c>
      <c r="Z58" s="140">
        <v>-100</v>
      </c>
      <c r="AA58" s="155">
        <v>526000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1427000</v>
      </c>
      <c r="D61" s="156"/>
      <c r="E61" s="60">
        <v>933000</v>
      </c>
      <c r="F61" s="60">
        <v>933000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933000</v>
      </c>
      <c r="Y61" s="60">
        <v>-933000</v>
      </c>
      <c r="Z61" s="140">
        <v>-100</v>
      </c>
      <c r="AA61" s="155">
        <v>933000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3076273</v>
      </c>
      <c r="D68" s="156"/>
      <c r="E68" s="60">
        <v>2027520</v>
      </c>
      <c r="F68" s="60">
        <v>2028000</v>
      </c>
      <c r="G68" s="60">
        <v>11736</v>
      </c>
      <c r="H68" s="60">
        <v>111581</v>
      </c>
      <c r="I68" s="60">
        <v>151645</v>
      </c>
      <c r="J68" s="60">
        <v>274962</v>
      </c>
      <c r="K68" s="60">
        <v>354995</v>
      </c>
      <c r="L68" s="60">
        <v>45645</v>
      </c>
      <c r="M68" s="60">
        <v>54308</v>
      </c>
      <c r="N68" s="60">
        <v>454948</v>
      </c>
      <c r="O68" s="60">
        <v>47968</v>
      </c>
      <c r="P68" s="60">
        <v>40497</v>
      </c>
      <c r="Q68" s="60">
        <v>120202</v>
      </c>
      <c r="R68" s="60">
        <v>208667</v>
      </c>
      <c r="S68" s="60">
        <v>51704</v>
      </c>
      <c r="T68" s="60">
        <v>115207</v>
      </c>
      <c r="U68" s="60">
        <v>314133</v>
      </c>
      <c r="V68" s="60">
        <v>481044</v>
      </c>
      <c r="W68" s="60">
        <v>1419621</v>
      </c>
      <c r="X68" s="60">
        <v>2028000</v>
      </c>
      <c r="Y68" s="60">
        <v>-608379</v>
      </c>
      <c r="Z68" s="140">
        <v>-30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3076273</v>
      </c>
      <c r="D69" s="218">
        <f t="shared" si="12"/>
        <v>0</v>
      </c>
      <c r="E69" s="220">
        <f t="shared" si="12"/>
        <v>2027520</v>
      </c>
      <c r="F69" s="220">
        <f t="shared" si="12"/>
        <v>2028000</v>
      </c>
      <c r="G69" s="220">
        <f t="shared" si="12"/>
        <v>11736</v>
      </c>
      <c r="H69" s="220">
        <f t="shared" si="12"/>
        <v>111581</v>
      </c>
      <c r="I69" s="220">
        <f t="shared" si="12"/>
        <v>151645</v>
      </c>
      <c r="J69" s="220">
        <f t="shared" si="12"/>
        <v>274962</v>
      </c>
      <c r="K69" s="220">
        <f t="shared" si="12"/>
        <v>354995</v>
      </c>
      <c r="L69" s="220">
        <f t="shared" si="12"/>
        <v>45645</v>
      </c>
      <c r="M69" s="220">
        <f t="shared" si="12"/>
        <v>54308</v>
      </c>
      <c r="N69" s="220">
        <f t="shared" si="12"/>
        <v>454948</v>
      </c>
      <c r="O69" s="220">
        <f t="shared" si="12"/>
        <v>47968</v>
      </c>
      <c r="P69" s="220">
        <f t="shared" si="12"/>
        <v>40497</v>
      </c>
      <c r="Q69" s="220">
        <f t="shared" si="12"/>
        <v>120202</v>
      </c>
      <c r="R69" s="220">
        <f t="shared" si="12"/>
        <v>208667</v>
      </c>
      <c r="S69" s="220">
        <f t="shared" si="12"/>
        <v>51704</v>
      </c>
      <c r="T69" s="220">
        <f t="shared" si="12"/>
        <v>115207</v>
      </c>
      <c r="U69" s="220">
        <f t="shared" si="12"/>
        <v>314133</v>
      </c>
      <c r="V69" s="220">
        <f t="shared" si="12"/>
        <v>481044</v>
      </c>
      <c r="W69" s="220">
        <f t="shared" si="12"/>
        <v>1419621</v>
      </c>
      <c r="X69" s="220">
        <f t="shared" si="12"/>
        <v>2028000</v>
      </c>
      <c r="Y69" s="220">
        <f t="shared" si="12"/>
        <v>-608379</v>
      </c>
      <c r="Z69" s="221">
        <f>+IF(X69&lt;&gt;0,+(Y69/X69)*100,0)</f>
        <v>-29.99896449704142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10530792</v>
      </c>
      <c r="D5" s="357">
        <f t="shared" si="0"/>
        <v>0</v>
      </c>
      <c r="E5" s="356">
        <f t="shared" si="0"/>
        <v>8005000</v>
      </c>
      <c r="F5" s="358">
        <f t="shared" si="0"/>
        <v>11005000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842802</v>
      </c>
      <c r="L5" s="356">
        <f t="shared" si="0"/>
        <v>0</v>
      </c>
      <c r="M5" s="356">
        <f t="shared" si="0"/>
        <v>0</v>
      </c>
      <c r="N5" s="358">
        <f t="shared" si="0"/>
        <v>842802</v>
      </c>
      <c r="O5" s="358">
        <f t="shared" si="0"/>
        <v>0</v>
      </c>
      <c r="P5" s="356">
        <f t="shared" si="0"/>
        <v>340589</v>
      </c>
      <c r="Q5" s="356">
        <f t="shared" si="0"/>
        <v>3155069</v>
      </c>
      <c r="R5" s="358">
        <f t="shared" si="0"/>
        <v>3495658</v>
      </c>
      <c r="S5" s="358">
        <f t="shared" si="0"/>
        <v>92472</v>
      </c>
      <c r="T5" s="356">
        <f t="shared" si="0"/>
        <v>195750</v>
      </c>
      <c r="U5" s="356">
        <f t="shared" si="0"/>
        <v>1114777</v>
      </c>
      <c r="V5" s="358">
        <f t="shared" si="0"/>
        <v>1402999</v>
      </c>
      <c r="W5" s="358">
        <f t="shared" si="0"/>
        <v>5741459</v>
      </c>
      <c r="X5" s="356">
        <f t="shared" si="0"/>
        <v>11005000</v>
      </c>
      <c r="Y5" s="358">
        <f t="shared" si="0"/>
        <v>-5263541</v>
      </c>
      <c r="Z5" s="359">
        <f>+IF(X5&lt;&gt;0,+(Y5/X5)*100,0)</f>
        <v>-47.82863243980009</v>
      </c>
      <c r="AA5" s="360">
        <f>+AA6+AA8+AA11+AA13+AA15</f>
        <v>11005000</v>
      </c>
    </row>
    <row r="6" spans="1:27" ht="13.5">
      <c r="A6" s="361" t="s">
        <v>205</v>
      </c>
      <c r="B6" s="142"/>
      <c r="C6" s="60">
        <f>+C7</f>
        <v>8721269</v>
      </c>
      <c r="D6" s="340">
        <f aca="true" t="shared" si="1" ref="D6:AA6">+D7</f>
        <v>0</v>
      </c>
      <c r="E6" s="60">
        <f t="shared" si="1"/>
        <v>4111000</v>
      </c>
      <c r="F6" s="59">
        <f t="shared" si="1"/>
        <v>5111000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48648</v>
      </c>
      <c r="L6" s="60">
        <f t="shared" si="1"/>
        <v>0</v>
      </c>
      <c r="M6" s="60">
        <f t="shared" si="1"/>
        <v>0</v>
      </c>
      <c r="N6" s="59">
        <f t="shared" si="1"/>
        <v>48648</v>
      </c>
      <c r="O6" s="59">
        <f t="shared" si="1"/>
        <v>0</v>
      </c>
      <c r="P6" s="60">
        <f t="shared" si="1"/>
        <v>113491</v>
      </c>
      <c r="Q6" s="60">
        <f t="shared" si="1"/>
        <v>881861</v>
      </c>
      <c r="R6" s="59">
        <f t="shared" si="1"/>
        <v>995352</v>
      </c>
      <c r="S6" s="59">
        <f t="shared" si="1"/>
        <v>92472</v>
      </c>
      <c r="T6" s="60">
        <f t="shared" si="1"/>
        <v>0</v>
      </c>
      <c r="U6" s="60">
        <f t="shared" si="1"/>
        <v>201668</v>
      </c>
      <c r="V6" s="59">
        <f t="shared" si="1"/>
        <v>294140</v>
      </c>
      <c r="W6" s="59">
        <f t="shared" si="1"/>
        <v>1338140</v>
      </c>
      <c r="X6" s="60">
        <f t="shared" si="1"/>
        <v>5111000</v>
      </c>
      <c r="Y6" s="59">
        <f t="shared" si="1"/>
        <v>-3772860</v>
      </c>
      <c r="Z6" s="61">
        <f>+IF(X6&lt;&gt;0,+(Y6/X6)*100,0)</f>
        <v>-73.81843083545294</v>
      </c>
      <c r="AA6" s="62">
        <f t="shared" si="1"/>
        <v>5111000</v>
      </c>
    </row>
    <row r="7" spans="1:27" ht="13.5">
      <c r="A7" s="291" t="s">
        <v>229</v>
      </c>
      <c r="B7" s="142"/>
      <c r="C7" s="60">
        <v>8721269</v>
      </c>
      <c r="D7" s="340"/>
      <c r="E7" s="60">
        <v>4111000</v>
      </c>
      <c r="F7" s="59">
        <v>5111000</v>
      </c>
      <c r="G7" s="59"/>
      <c r="H7" s="60"/>
      <c r="I7" s="60"/>
      <c r="J7" s="59"/>
      <c r="K7" s="59">
        <v>48648</v>
      </c>
      <c r="L7" s="60"/>
      <c r="M7" s="60"/>
      <c r="N7" s="59">
        <v>48648</v>
      </c>
      <c r="O7" s="59"/>
      <c r="P7" s="60">
        <v>113491</v>
      </c>
      <c r="Q7" s="60">
        <v>881861</v>
      </c>
      <c r="R7" s="59">
        <v>995352</v>
      </c>
      <c r="S7" s="59">
        <v>92472</v>
      </c>
      <c r="T7" s="60"/>
      <c r="U7" s="60">
        <v>201668</v>
      </c>
      <c r="V7" s="59">
        <v>294140</v>
      </c>
      <c r="W7" s="59">
        <v>1338140</v>
      </c>
      <c r="X7" s="60">
        <v>5111000</v>
      </c>
      <c r="Y7" s="59">
        <v>-3772860</v>
      </c>
      <c r="Z7" s="61">
        <v>-73.82</v>
      </c>
      <c r="AA7" s="62">
        <v>5111000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933100</v>
      </c>
      <c r="D11" s="363">
        <f aca="true" t="shared" si="3" ref="D11:AA11">+D12</f>
        <v>0</v>
      </c>
      <c r="E11" s="362">
        <f t="shared" si="3"/>
        <v>3894000</v>
      </c>
      <c r="F11" s="364">
        <f t="shared" si="3"/>
        <v>5894000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794154</v>
      </c>
      <c r="L11" s="362">
        <f t="shared" si="3"/>
        <v>0</v>
      </c>
      <c r="M11" s="362">
        <f t="shared" si="3"/>
        <v>0</v>
      </c>
      <c r="N11" s="364">
        <f t="shared" si="3"/>
        <v>794154</v>
      </c>
      <c r="O11" s="364">
        <f t="shared" si="3"/>
        <v>0</v>
      </c>
      <c r="P11" s="362">
        <f t="shared" si="3"/>
        <v>227098</v>
      </c>
      <c r="Q11" s="362">
        <f t="shared" si="3"/>
        <v>2273208</v>
      </c>
      <c r="R11" s="364">
        <f t="shared" si="3"/>
        <v>2500306</v>
      </c>
      <c r="S11" s="364">
        <f t="shared" si="3"/>
        <v>0</v>
      </c>
      <c r="T11" s="362">
        <f t="shared" si="3"/>
        <v>195750</v>
      </c>
      <c r="U11" s="362">
        <f t="shared" si="3"/>
        <v>913109</v>
      </c>
      <c r="V11" s="364">
        <f t="shared" si="3"/>
        <v>1108859</v>
      </c>
      <c r="W11" s="364">
        <f t="shared" si="3"/>
        <v>4403319</v>
      </c>
      <c r="X11" s="362">
        <f t="shared" si="3"/>
        <v>5894000</v>
      </c>
      <c r="Y11" s="364">
        <f t="shared" si="3"/>
        <v>-1490681</v>
      </c>
      <c r="Z11" s="365">
        <f>+IF(X11&lt;&gt;0,+(Y11/X11)*100,0)</f>
        <v>-25.291499830335933</v>
      </c>
      <c r="AA11" s="366">
        <f t="shared" si="3"/>
        <v>5894000</v>
      </c>
    </row>
    <row r="12" spans="1:27" ht="13.5">
      <c r="A12" s="291" t="s">
        <v>232</v>
      </c>
      <c r="B12" s="136"/>
      <c r="C12" s="60">
        <v>933100</v>
      </c>
      <c r="D12" s="340"/>
      <c r="E12" s="60">
        <v>3894000</v>
      </c>
      <c r="F12" s="59">
        <v>5894000</v>
      </c>
      <c r="G12" s="59"/>
      <c r="H12" s="60"/>
      <c r="I12" s="60"/>
      <c r="J12" s="59"/>
      <c r="K12" s="59">
        <v>794154</v>
      </c>
      <c r="L12" s="60"/>
      <c r="M12" s="60"/>
      <c r="N12" s="59">
        <v>794154</v>
      </c>
      <c r="O12" s="59"/>
      <c r="P12" s="60">
        <v>227098</v>
      </c>
      <c r="Q12" s="60">
        <v>2273208</v>
      </c>
      <c r="R12" s="59">
        <v>2500306</v>
      </c>
      <c r="S12" s="59"/>
      <c r="T12" s="60">
        <v>195750</v>
      </c>
      <c r="U12" s="60">
        <v>913109</v>
      </c>
      <c r="V12" s="59">
        <v>1108859</v>
      </c>
      <c r="W12" s="59">
        <v>4403319</v>
      </c>
      <c r="X12" s="60">
        <v>5894000</v>
      </c>
      <c r="Y12" s="59">
        <v>-1490681</v>
      </c>
      <c r="Z12" s="61">
        <v>-25.29</v>
      </c>
      <c r="AA12" s="62">
        <v>5894000</v>
      </c>
    </row>
    <row r="13" spans="1:27" ht="13.5">
      <c r="A13" s="361" t="s">
        <v>208</v>
      </c>
      <c r="B13" s="136"/>
      <c r="C13" s="275">
        <f>+C14</f>
        <v>876423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>
        <v>876423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10530792</v>
      </c>
      <c r="D60" s="346">
        <f t="shared" si="14"/>
        <v>0</v>
      </c>
      <c r="E60" s="219">
        <f t="shared" si="14"/>
        <v>8005000</v>
      </c>
      <c r="F60" s="264">
        <f t="shared" si="14"/>
        <v>11005000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842802</v>
      </c>
      <c r="L60" s="219">
        <f t="shared" si="14"/>
        <v>0</v>
      </c>
      <c r="M60" s="219">
        <f t="shared" si="14"/>
        <v>0</v>
      </c>
      <c r="N60" s="264">
        <f t="shared" si="14"/>
        <v>842802</v>
      </c>
      <c r="O60" s="264">
        <f t="shared" si="14"/>
        <v>0</v>
      </c>
      <c r="P60" s="219">
        <f t="shared" si="14"/>
        <v>340589</v>
      </c>
      <c r="Q60" s="219">
        <f t="shared" si="14"/>
        <v>3155069</v>
      </c>
      <c r="R60" s="264">
        <f t="shared" si="14"/>
        <v>3495658</v>
      </c>
      <c r="S60" s="264">
        <f t="shared" si="14"/>
        <v>92472</v>
      </c>
      <c r="T60" s="219">
        <f t="shared" si="14"/>
        <v>195750</v>
      </c>
      <c r="U60" s="219">
        <f t="shared" si="14"/>
        <v>1114777</v>
      </c>
      <c r="V60" s="264">
        <f t="shared" si="14"/>
        <v>1402999</v>
      </c>
      <c r="W60" s="264">
        <f t="shared" si="14"/>
        <v>5741459</v>
      </c>
      <c r="X60" s="219">
        <f t="shared" si="14"/>
        <v>11005000</v>
      </c>
      <c r="Y60" s="264">
        <f t="shared" si="14"/>
        <v>-5263541</v>
      </c>
      <c r="Z60" s="337">
        <f>+IF(X60&lt;&gt;0,+(Y60/X60)*100,0)</f>
        <v>-47.82863243980009</v>
      </c>
      <c r="AA60" s="232">
        <f>+AA57+AA54+AA51+AA40+AA37+AA34+AA22+AA5</f>
        <v>11005000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198403</v>
      </c>
      <c r="N5" s="358">
        <f t="shared" si="0"/>
        <v>198403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198403</v>
      </c>
      <c r="X5" s="356">
        <f t="shared" si="0"/>
        <v>0</v>
      </c>
      <c r="Y5" s="358">
        <f t="shared" si="0"/>
        <v>198403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198403</v>
      </c>
      <c r="N11" s="364">
        <f t="shared" si="3"/>
        <v>198403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198403</v>
      </c>
      <c r="X11" s="362">
        <f t="shared" si="3"/>
        <v>0</v>
      </c>
      <c r="Y11" s="364">
        <f t="shared" si="3"/>
        <v>198403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>
        <v>198403</v>
      </c>
      <c r="N12" s="59">
        <v>198403</v>
      </c>
      <c r="O12" s="59"/>
      <c r="P12" s="60"/>
      <c r="Q12" s="60"/>
      <c r="R12" s="59"/>
      <c r="S12" s="59"/>
      <c r="T12" s="60"/>
      <c r="U12" s="60"/>
      <c r="V12" s="59"/>
      <c r="W12" s="59">
        <v>198403</v>
      </c>
      <c r="X12" s="60"/>
      <c r="Y12" s="59">
        <v>198403</v>
      </c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198403</v>
      </c>
      <c r="N60" s="264">
        <f t="shared" si="14"/>
        <v>198403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198403</v>
      </c>
      <c r="X60" s="219">
        <f t="shared" si="14"/>
        <v>0</v>
      </c>
      <c r="Y60" s="264">
        <f t="shared" si="14"/>
        <v>198403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2016-08-11T09:18:52Z</dcterms:created>
  <dcterms:modified xsi:type="dcterms:W3CDTF">2016-08-11T09:19:00Z</dcterms:modified>
  <cp:category/>
  <cp:version/>
  <cp:contentType/>
  <cp:contentStatus/>
</cp:coreProperties>
</file>