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<sst xmlns="http://schemas.openxmlformats.org/spreadsheetml/2006/main" count="857" uniqueCount="303">
  <si>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Emthanjeni(NC073)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</si>
  <si>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</si>
  <si>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</si>
  <si>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</si>
  <si>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</si>
  <si>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</si>
  <si>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</si>
  <si>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</si>
  <si>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</si>
  <si>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</si>
  <si>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</si>
  <si>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</si>
  <si>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</si>
  <si>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</si>
  <si>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</si>
  <si>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</si>
  <si>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</si>
  <si>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</si>
  <si>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</si>
  <si>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</si>
  <si>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</si>
  <si>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</si>
  <si>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</si>
  <si>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</si>
  <si>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</si>
  <si>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</si>
  <si>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</si>
  <si>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</si>
  <si>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</si>
  <si>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</si>
  <si>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</si>
  <si>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</si>
  <si>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</si>
  <si>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</si>
  <si>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</si>
  <si>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</si>
  <si>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</si>
  <si>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</si>
  <si>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</si>
  <si>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</si>
  <si>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</si>
  <si>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</si>
  <si>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</si>
  <si>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</si>
  <si>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</si>
  <si>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</si>
  <si>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</si>
  <si>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</si>
  <si>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</si>
  <si>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</si>
  <si>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</si>
  <si>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</si>
  <si>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</si>
  <si>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</si>
  <si>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</si>
  <si>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</si>
  <si>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</si>
  <si>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</si>
  <si>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</si>
  <si>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</si>
  <si>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</si>
  <si>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</si>
  <si>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</si>
  <si>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</si>
  <si>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</si>
  <si>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</si>
  <si>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</si>
  <si>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</si>
  <si>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</si>
  <si>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</si>
  <si>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Emthanjeni(NC073)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</si>
  <si>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</si>
  <si>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</si>
  <si>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</si>
  <si>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</si>
  <si>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</si>
  <si>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</si>
  <si>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</si>
  <si>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</si>
  <si>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</si>
  <si>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</si>
  <si>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</si>
  <si>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</si>
  <si>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</si>
  <si>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</si>
  <si>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</si>
  <si>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</si>
  <si>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</si>
  <si>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</si>
  <si>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</si>
  <si>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</si>
  <si>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</si>
  <si>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</si>
  <si>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</si>
  <si>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</si>
  <si>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</si>
  <si>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</si>
  <si>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</si>
  <si>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</si>
  <si>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</si>
  <si>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Emthanjeni(NC073)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</si>
  <si>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</si>
  <si>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</si>
  <si>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</si>
  <si>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</si>
  <si>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</si>
  <si>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</si>
  <si>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</si>
  <si>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</si>
  <si>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</si>
  <si>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</si>
  <si>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</si>
  <si>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</si>
  <si>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</si>
  <si>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</si>
  <si>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</si>
  <si>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</si>
  <si>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</si>
  <si>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</si>
  <si>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</si>
  <si>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</si>
  <si>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</si>
  <si>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</si>
  <si>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</si>
  <si>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</si>
  <si>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</si>
  <si>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</si>
  <si>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</si>
  <si>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</si>
  <si>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Emthanjeni(NC073)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</si>
  <si>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</si>
  <si>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</si>
  <si>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</si>
  <si>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</si>
  <si>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</si>
  <si>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</si>
  <si>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</si>
  <si>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</si>
  <si>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</si>
  <si>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</si>
  <si>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Emthanjeni(NC073)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</si>
  <si>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</si>
  <si>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</si>
  <si>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</si>
  <si>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</si>
  <si>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</si>
  <si>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</si>
  <si>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</si>
  <si>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</si>
  <si>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</si>
  <si>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</si>
  <si>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</si>
  <si>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</si>
  <si>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</si>
  <si>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</si>
  <si>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</si>
  <si>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</si>
  <si>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</si>
  <si>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</si>
  <si>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</si>
  <si>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</si>
  <si>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</si>
  <si>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</si>
  <si>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</si>
  <si>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</si>
  <si>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</si>
  <si>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</si>
  <si>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</si>
  <si>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</si>
  <si>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</si>
  <si>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</si>
  <si>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</si>
  <si>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</si>
  <si>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</si>
  <si>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Emthanjeni(NC073)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</si>
  <si>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</si>
  <si>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</si>
  <si>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</si>
  <si>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</si>
  <si>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</si>
  <si>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</si>
  <si>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</si>
  <si>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</si>
  <si>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</si>
  <si>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</si>
  <si>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</si>
  <si>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</si>
  <si>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</si>
  <si>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</si>
  <si>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</si>
  <si>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</si>
  <si>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</si>
  <si>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</si>
  <si>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</si>
  <si>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</si>
  <si>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</si>
  <si>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</si>
  <si>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</si>
  <si>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</si>
  <si>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</si>
  <si>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</si>
  <si>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</si>
  <si>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Emthanjeni(NC073)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</si>
  <si>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</si>
  <si>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</si>
  <si>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</si>
  <si>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</si>
  <si>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</si>
  <si>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</si>
  <si>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</si>
  <si>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</si>
  <si>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</si>
  <si>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</si>
  <si>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</si>
  <si>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</si>
  <si>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</si>
  <si>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</si>
  <si>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</si>
  <si>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</si>
  <si>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</si>
  <si>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</si>
  <si>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</si>
  <si>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</si>
  <si>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</si>
  <si>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</si>
  <si>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</si>
  <si>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</si>
  <si>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Emthanjeni(NC073)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</si>
  <si>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</si>
  <si>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</si>
  <si>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</si>
  <si>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</si>
  <si>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</si>
  <si>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</si>
  <si>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</si>
  <si>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</si>
  <si>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</si>
  <si>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</si>
  <si>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</si>
  <si>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</si>
  <si>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</si>
  <si>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</si>
  <si>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</si>
  <si>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</si>
  <si>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</si>
  <si>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</si>
  <si>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</si>
  <si>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</si>
  <si>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</si>
  <si>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</si>
  <si>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</si>
  <si>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</si>
  <si>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</si>
  <si>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</si>
  <si>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</si>
  <si>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</si>
  <si>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</si>
  <si>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</si>
  <si>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</si>
  <si>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</si>
  <si>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</si>
  <si>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</si>
  <si>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</si>
  <si>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Emthanjeni(NC073)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</si>
  <si>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</si>
  <si>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</si>
  <si>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Northern Cape: Emthanjeni(NC073)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</si>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</sst>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22075410</v>
      </c>
      <c r="C5" s="19">
        <v>0</v>
      </c>
      <c r="D5" s="59">
        <v>27502699</v>
      </c>
      <c r="E5" s="60">
        <v>27502699</v>
      </c>
      <c r="F5" s="60">
        <v>13936429</v>
      </c>
      <c r="G5" s="60">
        <v>1091880</v>
      </c>
      <c r="H5" s="60">
        <v>998804</v>
      </c>
      <c r="I5" s="60">
        <v>16027113</v>
      </c>
      <c r="J5" s="60">
        <v>1036443</v>
      </c>
      <c r="K5" s="60">
        <v>1035224</v>
      </c>
      <c r="L5" s="60">
        <v>1135844</v>
      </c>
      <c r="M5" s="60">
        <v>3207511</v>
      </c>
      <c r="N5" s="60">
        <v>1132898</v>
      </c>
      <c r="O5" s="60">
        <v>1794529</v>
      </c>
      <c r="P5" s="60">
        <v>1135844</v>
      </c>
      <c r="Q5" s="60">
        <v>4063271</v>
      </c>
      <c r="R5" s="60">
        <v>1135844</v>
      </c>
      <c r="S5" s="60">
        <v>772181</v>
      </c>
      <c r="T5" s="60">
        <v>1093822</v>
      </c>
      <c r="U5" s="60">
        <v>3001847</v>
      </c>
      <c r="V5" s="60">
        <v>26299742</v>
      </c>
      <c r="W5" s="60">
        <v>27502699</v>
      </c>
      <c r="X5" s="60">
        <v>-1202957</v>
      </c>
      <c r="Y5" s="61">
        <v>-4.37</v>
      </c>
      <c r="Z5" s="62">
        <v>27502699</v>
      </c>
    </row>
    <row r="6" spans="1:26" ht="12.75">
      <c r="A6" s="58" t="s">
        <v>32</v>
      </c>
      <c r="B6" s="19">
        <v>97740808</v>
      </c>
      <c r="C6" s="19">
        <v>0</v>
      </c>
      <c r="D6" s="59">
        <v>108110549</v>
      </c>
      <c r="E6" s="60">
        <v>103110549</v>
      </c>
      <c r="F6" s="60">
        <v>8036700</v>
      </c>
      <c r="G6" s="60">
        <v>9287524</v>
      </c>
      <c r="H6" s="60">
        <v>8091804</v>
      </c>
      <c r="I6" s="60">
        <v>25416028</v>
      </c>
      <c r="J6" s="60">
        <v>7077765</v>
      </c>
      <c r="K6" s="60">
        <v>7900025</v>
      </c>
      <c r="L6" s="60">
        <v>18329029</v>
      </c>
      <c r="M6" s="60">
        <v>33306819</v>
      </c>
      <c r="N6" s="60">
        <v>8708737</v>
      </c>
      <c r="O6" s="60">
        <v>10327744</v>
      </c>
      <c r="P6" s="60">
        <v>8399383</v>
      </c>
      <c r="Q6" s="60">
        <v>27435864</v>
      </c>
      <c r="R6" s="60">
        <v>6204486</v>
      </c>
      <c r="S6" s="60">
        <v>7748561</v>
      </c>
      <c r="T6" s="60">
        <v>9453835</v>
      </c>
      <c r="U6" s="60">
        <v>23406882</v>
      </c>
      <c r="V6" s="60">
        <v>109565593</v>
      </c>
      <c r="W6" s="60">
        <v>108110544</v>
      </c>
      <c r="X6" s="60">
        <v>1455049</v>
      </c>
      <c r="Y6" s="61">
        <v>1.35</v>
      </c>
      <c r="Z6" s="62">
        <v>103110549</v>
      </c>
    </row>
    <row r="7" spans="1:26" ht="12.75">
      <c r="A7" s="58" t="s">
        <v>33</v>
      </c>
      <c r="B7" s="19">
        <v>950400</v>
      </c>
      <c r="C7" s="19">
        <v>0</v>
      </c>
      <c r="D7" s="59">
        <v>715200</v>
      </c>
      <c r="E7" s="60">
        <v>715200</v>
      </c>
      <c r="F7" s="60">
        <v>14846</v>
      </c>
      <c r="G7" s="60">
        <v>11857</v>
      </c>
      <c r="H7" s="60">
        <v>1423</v>
      </c>
      <c r="I7" s="60">
        <v>28126</v>
      </c>
      <c r="J7" s="60">
        <v>6101</v>
      </c>
      <c r="K7" s="60">
        <v>3417</v>
      </c>
      <c r="L7" s="60">
        <v>15989</v>
      </c>
      <c r="M7" s="60">
        <v>25507</v>
      </c>
      <c r="N7" s="60">
        <v>1067</v>
      </c>
      <c r="O7" s="60">
        <v>30634</v>
      </c>
      <c r="P7" s="60">
        <v>10124</v>
      </c>
      <c r="Q7" s="60">
        <v>41825</v>
      </c>
      <c r="R7" s="60">
        <v>7557</v>
      </c>
      <c r="S7" s="60">
        <v>1842</v>
      </c>
      <c r="T7" s="60">
        <v>1057947</v>
      </c>
      <c r="U7" s="60">
        <v>1067346</v>
      </c>
      <c r="V7" s="60">
        <v>1162804</v>
      </c>
      <c r="W7" s="60">
        <v>715200</v>
      </c>
      <c r="X7" s="60">
        <v>447604</v>
      </c>
      <c r="Y7" s="61">
        <v>62.58</v>
      </c>
      <c r="Z7" s="62">
        <v>715200</v>
      </c>
    </row>
    <row r="8" spans="1:26" ht="12.75">
      <c r="A8" s="58" t="s">
        <v>34</v>
      </c>
      <c r="B8" s="19">
        <v>39549697</v>
      </c>
      <c r="C8" s="19">
        <v>0</v>
      </c>
      <c r="D8" s="59">
        <v>40601000</v>
      </c>
      <c r="E8" s="60">
        <v>40601000</v>
      </c>
      <c r="F8" s="60">
        <v>16022379</v>
      </c>
      <c r="G8" s="60">
        <v>544124</v>
      </c>
      <c r="H8" s="60">
        <v>172667</v>
      </c>
      <c r="I8" s="60">
        <v>16739170</v>
      </c>
      <c r="J8" s="60">
        <v>736714</v>
      </c>
      <c r="K8" s="60">
        <v>10261727</v>
      </c>
      <c r="L8" s="60">
        <v>2166357</v>
      </c>
      <c r="M8" s="60">
        <v>13164798</v>
      </c>
      <c r="N8" s="60">
        <v>710545</v>
      </c>
      <c r="O8" s="60">
        <v>117185</v>
      </c>
      <c r="P8" s="60">
        <v>9203055</v>
      </c>
      <c r="Q8" s="60">
        <v>10030785</v>
      </c>
      <c r="R8" s="60">
        <v>315810</v>
      </c>
      <c r="S8" s="60">
        <v>1933999</v>
      </c>
      <c r="T8" s="60">
        <v>2102146</v>
      </c>
      <c r="U8" s="60">
        <v>4351955</v>
      </c>
      <c r="V8" s="60">
        <v>44286708</v>
      </c>
      <c r="W8" s="60">
        <v>40601000</v>
      </c>
      <c r="X8" s="60">
        <v>3685708</v>
      </c>
      <c r="Y8" s="61">
        <v>9.08</v>
      </c>
      <c r="Z8" s="62">
        <v>40601000</v>
      </c>
    </row>
    <row r="9" spans="1:26" ht="12.75">
      <c r="A9" s="58" t="s">
        <v>35</v>
      </c>
      <c r="B9" s="19">
        <v>34336694</v>
      </c>
      <c r="C9" s="19">
        <v>0</v>
      </c>
      <c r="D9" s="59">
        <v>34768008</v>
      </c>
      <c r="E9" s="60">
        <v>35568008</v>
      </c>
      <c r="F9" s="60">
        <v>770233</v>
      </c>
      <c r="G9" s="60">
        <v>2198547</v>
      </c>
      <c r="H9" s="60">
        <v>3152638</v>
      </c>
      <c r="I9" s="60">
        <v>6121418</v>
      </c>
      <c r="J9" s="60">
        <v>2655642</v>
      </c>
      <c r="K9" s="60">
        <v>2158551</v>
      </c>
      <c r="L9" s="60">
        <v>2056641</v>
      </c>
      <c r="M9" s="60">
        <v>6870834</v>
      </c>
      <c r="N9" s="60">
        <v>2811243</v>
      </c>
      <c r="O9" s="60">
        <v>2930931</v>
      </c>
      <c r="P9" s="60">
        <v>2098700</v>
      </c>
      <c r="Q9" s="60">
        <v>7840874</v>
      </c>
      <c r="R9" s="60">
        <v>2693623</v>
      </c>
      <c r="S9" s="60">
        <v>2456449</v>
      </c>
      <c r="T9" s="60">
        <v>3594149</v>
      </c>
      <c r="U9" s="60">
        <v>8744221</v>
      </c>
      <c r="V9" s="60">
        <v>29577347</v>
      </c>
      <c r="W9" s="60">
        <v>34768010</v>
      </c>
      <c r="X9" s="60">
        <v>-5190663</v>
      </c>
      <c r="Y9" s="61">
        <v>-14.93</v>
      </c>
      <c r="Z9" s="62">
        <v>35568008</v>
      </c>
    </row>
    <row r="10" spans="1:26" ht="22.5">
      <c r="A10" s="63" t="s">
        <v>278</v>
      </c>
      <c r="B10" s="64">
        <f>SUM(B5:B9)</f>
        <v>194653009</v>
      </c>
      <c r="C10" s="64">
        <f>SUM(C5:C9)</f>
        <v>0</v>
      </c>
      <c r="D10" s="65">
        <f aca="true" t="shared" si="0" ref="D10:Z10">SUM(D5:D9)</f>
        <v>211697456</v>
      </c>
      <c r="E10" s="66">
        <f t="shared" si="0"/>
        <v>207497456</v>
      </c>
      <c r="F10" s="66">
        <f t="shared" si="0"/>
        <v>38780587</v>
      </c>
      <c r="G10" s="66">
        <f t="shared" si="0"/>
        <v>13133932</v>
      </c>
      <c r="H10" s="66">
        <f t="shared" si="0"/>
        <v>12417336</v>
      </c>
      <c r="I10" s="66">
        <f t="shared" si="0"/>
        <v>64331855</v>
      </c>
      <c r="J10" s="66">
        <f t="shared" si="0"/>
        <v>11512665</v>
      </c>
      <c r="K10" s="66">
        <f t="shared" si="0"/>
        <v>21358944</v>
      </c>
      <c r="L10" s="66">
        <f t="shared" si="0"/>
        <v>23703860</v>
      </c>
      <c r="M10" s="66">
        <f t="shared" si="0"/>
        <v>56575469</v>
      </c>
      <c r="N10" s="66">
        <f t="shared" si="0"/>
        <v>13364490</v>
      </c>
      <c r="O10" s="66">
        <f t="shared" si="0"/>
        <v>15201023</v>
      </c>
      <c r="P10" s="66">
        <f t="shared" si="0"/>
        <v>20847106</v>
      </c>
      <c r="Q10" s="66">
        <f t="shared" si="0"/>
        <v>49412619</v>
      </c>
      <c r="R10" s="66">
        <f t="shared" si="0"/>
        <v>10357320</v>
      </c>
      <c r="S10" s="66">
        <f t="shared" si="0"/>
        <v>12913032</v>
      </c>
      <c r="T10" s="66">
        <f t="shared" si="0"/>
        <v>17301899</v>
      </c>
      <c r="U10" s="66">
        <f t="shared" si="0"/>
        <v>40572251</v>
      </c>
      <c r="V10" s="66">
        <f t="shared" si="0"/>
        <v>210892194</v>
      </c>
      <c r="W10" s="66">
        <f t="shared" si="0"/>
        <v>211697453</v>
      </c>
      <c r="X10" s="66">
        <f t="shared" si="0"/>
        <v>-805259</v>
      </c>
      <c r="Y10" s="67">
        <f>+IF(W10&lt;&gt;0,(X10/W10)*100,0)</f>
        <v>-0.38038199732143213</v>
      </c>
      <c r="Z10" s="68">
        <f t="shared" si="0"/>
        <v>207497456</v>
      </c>
    </row>
    <row r="11" spans="1:26" ht="12.75">
      <c r="A11" s="58" t="s">
        <v>37</v>
      </c>
      <c r="B11" s="19">
        <v>66864269</v>
      </c>
      <c r="C11" s="19">
        <v>0</v>
      </c>
      <c r="D11" s="59">
        <v>66803570</v>
      </c>
      <c r="E11" s="60">
        <v>66803570</v>
      </c>
      <c r="F11" s="60">
        <v>5189689</v>
      </c>
      <c r="G11" s="60">
        <v>4972479</v>
      </c>
      <c r="H11" s="60">
        <v>6230355</v>
      </c>
      <c r="I11" s="60">
        <v>16392523</v>
      </c>
      <c r="J11" s="60">
        <v>5777538</v>
      </c>
      <c r="K11" s="60">
        <v>5797230</v>
      </c>
      <c r="L11" s="60">
        <v>5608007</v>
      </c>
      <c r="M11" s="60">
        <v>17182775</v>
      </c>
      <c r="N11" s="60">
        <v>6250865</v>
      </c>
      <c r="O11" s="60">
        <v>5547772</v>
      </c>
      <c r="P11" s="60">
        <v>5535559</v>
      </c>
      <c r="Q11" s="60">
        <v>17334196</v>
      </c>
      <c r="R11" s="60">
        <v>5663189</v>
      </c>
      <c r="S11" s="60">
        <v>5555736</v>
      </c>
      <c r="T11" s="60">
        <v>6096896</v>
      </c>
      <c r="U11" s="60">
        <v>17315821</v>
      </c>
      <c r="V11" s="60">
        <v>68225315</v>
      </c>
      <c r="W11" s="60">
        <v>66803570</v>
      </c>
      <c r="X11" s="60">
        <v>1421745</v>
      </c>
      <c r="Y11" s="61">
        <v>2.13</v>
      </c>
      <c r="Z11" s="62">
        <v>66803570</v>
      </c>
    </row>
    <row r="12" spans="1:26" ht="12.75">
      <c r="A12" s="58" t="s">
        <v>38</v>
      </c>
      <c r="B12" s="19">
        <v>4126459</v>
      </c>
      <c r="C12" s="19">
        <v>0</v>
      </c>
      <c r="D12" s="59">
        <v>4579928</v>
      </c>
      <c r="E12" s="60">
        <v>4579928</v>
      </c>
      <c r="F12" s="60">
        <v>328056</v>
      </c>
      <c r="G12" s="60">
        <v>338010</v>
      </c>
      <c r="H12" s="60">
        <v>338010</v>
      </c>
      <c r="I12" s="60">
        <v>1004076</v>
      </c>
      <c r="J12" s="60">
        <v>338010</v>
      </c>
      <c r="K12" s="60">
        <v>338010</v>
      </c>
      <c r="L12" s="60">
        <v>338010</v>
      </c>
      <c r="M12" s="60">
        <v>1014030</v>
      </c>
      <c r="N12" s="60">
        <v>510301</v>
      </c>
      <c r="O12" s="60">
        <v>371024</v>
      </c>
      <c r="P12" s="60">
        <v>366824</v>
      </c>
      <c r="Q12" s="60">
        <v>1248149</v>
      </c>
      <c r="R12" s="60">
        <v>366824</v>
      </c>
      <c r="S12" s="60">
        <v>366824</v>
      </c>
      <c r="T12" s="60">
        <v>366824</v>
      </c>
      <c r="U12" s="60">
        <v>1100472</v>
      </c>
      <c r="V12" s="60">
        <v>4366727</v>
      </c>
      <c r="W12" s="60">
        <v>4579926</v>
      </c>
      <c r="X12" s="60">
        <v>-213199</v>
      </c>
      <c r="Y12" s="61">
        <v>-4.66</v>
      </c>
      <c r="Z12" s="62">
        <v>4579928</v>
      </c>
    </row>
    <row r="13" spans="1:26" ht="12.75">
      <c r="A13" s="58" t="s">
        <v>279</v>
      </c>
      <c r="B13" s="19">
        <v>61385741</v>
      </c>
      <c r="C13" s="19">
        <v>0</v>
      </c>
      <c r="D13" s="59">
        <v>9248185</v>
      </c>
      <c r="E13" s="60">
        <v>9248185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9248185</v>
      </c>
      <c r="X13" s="60">
        <v>-9248185</v>
      </c>
      <c r="Y13" s="61">
        <v>-100</v>
      </c>
      <c r="Z13" s="62">
        <v>9248185</v>
      </c>
    </row>
    <row r="14" spans="1:26" ht="12.75">
      <c r="A14" s="58" t="s">
        <v>40</v>
      </c>
      <c r="B14" s="19">
        <v>1336550</v>
      </c>
      <c r="C14" s="19">
        <v>0</v>
      </c>
      <c r="D14" s="59">
        <v>2555663</v>
      </c>
      <c r="E14" s="60">
        <v>3555663</v>
      </c>
      <c r="F14" s="60">
        <v>18133</v>
      </c>
      <c r="G14" s="60">
        <v>15782</v>
      </c>
      <c r="H14" s="60">
        <v>166045</v>
      </c>
      <c r="I14" s="60">
        <v>199960</v>
      </c>
      <c r="J14" s="60">
        <v>22021</v>
      </c>
      <c r="K14" s="60">
        <v>13345</v>
      </c>
      <c r="L14" s="60">
        <v>8599</v>
      </c>
      <c r="M14" s="60">
        <v>43965</v>
      </c>
      <c r="N14" s="60">
        <v>14434</v>
      </c>
      <c r="O14" s="60">
        <v>297</v>
      </c>
      <c r="P14" s="60">
        <v>169502</v>
      </c>
      <c r="Q14" s="60">
        <v>184233</v>
      </c>
      <c r="R14" s="60">
        <v>108572</v>
      </c>
      <c r="S14" s="60">
        <v>-88382</v>
      </c>
      <c r="T14" s="60">
        <v>190590</v>
      </c>
      <c r="U14" s="60">
        <v>210780</v>
      </c>
      <c r="V14" s="60">
        <v>638938</v>
      </c>
      <c r="W14" s="60">
        <v>2555664</v>
      </c>
      <c r="X14" s="60">
        <v>-1916726</v>
      </c>
      <c r="Y14" s="61">
        <v>-75</v>
      </c>
      <c r="Z14" s="62">
        <v>3555663</v>
      </c>
    </row>
    <row r="15" spans="1:26" ht="12.75">
      <c r="A15" s="58" t="s">
        <v>41</v>
      </c>
      <c r="B15" s="19">
        <v>58263469</v>
      </c>
      <c r="C15" s="19">
        <v>0</v>
      </c>
      <c r="D15" s="59">
        <v>61742728</v>
      </c>
      <c r="E15" s="60">
        <v>69712586</v>
      </c>
      <c r="F15" s="60">
        <v>6897688</v>
      </c>
      <c r="G15" s="60">
        <v>7282980</v>
      </c>
      <c r="H15" s="60">
        <v>7067006</v>
      </c>
      <c r="I15" s="60">
        <v>21247674</v>
      </c>
      <c r="J15" s="60">
        <v>2665776</v>
      </c>
      <c r="K15" s="60">
        <v>4278988</v>
      </c>
      <c r="L15" s="60">
        <v>3879052</v>
      </c>
      <c r="M15" s="60">
        <v>10823816</v>
      </c>
      <c r="N15" s="60">
        <v>4150221</v>
      </c>
      <c r="O15" s="60">
        <v>5149254</v>
      </c>
      <c r="P15" s="60">
        <v>4274483</v>
      </c>
      <c r="Q15" s="60">
        <v>13573958</v>
      </c>
      <c r="R15" s="60">
        <v>4098377</v>
      </c>
      <c r="S15" s="60">
        <v>4242031</v>
      </c>
      <c r="T15" s="60">
        <v>7923441</v>
      </c>
      <c r="U15" s="60">
        <v>16263849</v>
      </c>
      <c r="V15" s="60">
        <v>61909297</v>
      </c>
      <c r="W15" s="60">
        <v>61742729</v>
      </c>
      <c r="X15" s="60">
        <v>166568</v>
      </c>
      <c r="Y15" s="61">
        <v>0.27</v>
      </c>
      <c r="Z15" s="62">
        <v>69712586</v>
      </c>
    </row>
    <row r="16" spans="1:26" ht="12.75">
      <c r="A16" s="69" t="s">
        <v>42</v>
      </c>
      <c r="B16" s="19">
        <v>225467</v>
      </c>
      <c r="C16" s="19">
        <v>0</v>
      </c>
      <c r="D16" s="59">
        <v>12938351</v>
      </c>
      <c r="E16" s="60">
        <v>11661951</v>
      </c>
      <c r="F16" s="60">
        <v>1108865</v>
      </c>
      <c r="G16" s="60">
        <v>1435209</v>
      </c>
      <c r="H16" s="60">
        <v>959000</v>
      </c>
      <c r="I16" s="60">
        <v>3503074</v>
      </c>
      <c r="J16" s="60">
        <v>1014840</v>
      </c>
      <c r="K16" s="60">
        <v>947134</v>
      </c>
      <c r="L16" s="60">
        <v>1005448</v>
      </c>
      <c r="M16" s="60">
        <v>2967422</v>
      </c>
      <c r="N16" s="60">
        <v>974723</v>
      </c>
      <c r="O16" s="60">
        <v>1755148</v>
      </c>
      <c r="P16" s="60">
        <v>1243316</v>
      </c>
      <c r="Q16" s="60">
        <v>3973187</v>
      </c>
      <c r="R16" s="60">
        <v>1192849</v>
      </c>
      <c r="S16" s="60">
        <v>627410</v>
      </c>
      <c r="T16" s="60">
        <v>1575611</v>
      </c>
      <c r="U16" s="60">
        <v>3395870</v>
      </c>
      <c r="V16" s="60">
        <v>13839553</v>
      </c>
      <c r="W16" s="60">
        <v>12938350</v>
      </c>
      <c r="X16" s="60">
        <v>901203</v>
      </c>
      <c r="Y16" s="61">
        <v>6.97</v>
      </c>
      <c r="Z16" s="62">
        <v>11661951</v>
      </c>
    </row>
    <row r="17" spans="1:26" ht="12.75">
      <c r="A17" s="58" t="s">
        <v>43</v>
      </c>
      <c r="B17" s="19">
        <v>66235384</v>
      </c>
      <c r="C17" s="19">
        <v>0</v>
      </c>
      <c r="D17" s="59">
        <v>63027533</v>
      </c>
      <c r="E17" s="60">
        <v>50302248</v>
      </c>
      <c r="F17" s="60">
        <v>2366534</v>
      </c>
      <c r="G17" s="60">
        <v>1582059</v>
      </c>
      <c r="H17" s="60">
        <v>2352068</v>
      </c>
      <c r="I17" s="60">
        <v>6300661</v>
      </c>
      <c r="J17" s="60">
        <v>3537404</v>
      </c>
      <c r="K17" s="60">
        <v>2810908</v>
      </c>
      <c r="L17" s="60">
        <v>3097704</v>
      </c>
      <c r="M17" s="60">
        <v>9446016</v>
      </c>
      <c r="N17" s="60">
        <v>1501414</v>
      </c>
      <c r="O17" s="60">
        <v>2753722</v>
      </c>
      <c r="P17" s="60">
        <v>2982642</v>
      </c>
      <c r="Q17" s="60">
        <v>7237778</v>
      </c>
      <c r="R17" s="60">
        <v>2180350</v>
      </c>
      <c r="S17" s="60">
        <v>1288785</v>
      </c>
      <c r="T17" s="60">
        <v>2998860</v>
      </c>
      <c r="U17" s="60">
        <v>6467995</v>
      </c>
      <c r="V17" s="60">
        <v>29452450</v>
      </c>
      <c r="W17" s="60">
        <v>63027533</v>
      </c>
      <c r="X17" s="60">
        <v>-33575083</v>
      </c>
      <c r="Y17" s="61">
        <v>-53.27</v>
      </c>
      <c r="Z17" s="62">
        <v>50302248</v>
      </c>
    </row>
    <row r="18" spans="1:26" ht="12.75">
      <c r="A18" s="70" t="s">
        <v>44</v>
      </c>
      <c r="B18" s="71">
        <f>SUM(B11:B17)</f>
        <v>258437339</v>
      </c>
      <c r="C18" s="71">
        <f>SUM(C11:C17)</f>
        <v>0</v>
      </c>
      <c r="D18" s="72">
        <f aca="true" t="shared" si="1" ref="D18:Z18">SUM(D11:D17)</f>
        <v>220895958</v>
      </c>
      <c r="E18" s="73">
        <f t="shared" si="1"/>
        <v>215864131</v>
      </c>
      <c r="F18" s="73">
        <f t="shared" si="1"/>
        <v>15908965</v>
      </c>
      <c r="G18" s="73">
        <f t="shared" si="1"/>
        <v>15626519</v>
      </c>
      <c r="H18" s="73">
        <f t="shared" si="1"/>
        <v>17112484</v>
      </c>
      <c r="I18" s="73">
        <f t="shared" si="1"/>
        <v>48647968</v>
      </c>
      <c r="J18" s="73">
        <f t="shared" si="1"/>
        <v>13355589</v>
      </c>
      <c r="K18" s="73">
        <f t="shared" si="1"/>
        <v>14185615</v>
      </c>
      <c r="L18" s="73">
        <f t="shared" si="1"/>
        <v>13936820</v>
      </c>
      <c r="M18" s="73">
        <f t="shared" si="1"/>
        <v>41478024</v>
      </c>
      <c r="N18" s="73">
        <f t="shared" si="1"/>
        <v>13401958</v>
      </c>
      <c r="O18" s="73">
        <f t="shared" si="1"/>
        <v>15577217</v>
      </c>
      <c r="P18" s="73">
        <f t="shared" si="1"/>
        <v>14572326</v>
      </c>
      <c r="Q18" s="73">
        <f t="shared" si="1"/>
        <v>43551501</v>
      </c>
      <c r="R18" s="73">
        <f t="shared" si="1"/>
        <v>13610161</v>
      </c>
      <c r="S18" s="73">
        <f t="shared" si="1"/>
        <v>11992404</v>
      </c>
      <c r="T18" s="73">
        <f t="shared" si="1"/>
        <v>19152222</v>
      </c>
      <c r="U18" s="73">
        <f t="shared" si="1"/>
        <v>44754787</v>
      </c>
      <c r="V18" s="73">
        <f t="shared" si="1"/>
        <v>178432280</v>
      </c>
      <c r="W18" s="73">
        <f t="shared" si="1"/>
        <v>220895957</v>
      </c>
      <c r="X18" s="73">
        <f t="shared" si="1"/>
        <v>-42463677</v>
      </c>
      <c r="Y18" s="67">
        <f>+IF(W18&lt;&gt;0,(X18/W18)*100,0)</f>
        <v>-19.223383522587515</v>
      </c>
      <c r="Z18" s="74">
        <f t="shared" si="1"/>
        <v>215864131</v>
      </c>
    </row>
    <row r="19" spans="1:26" ht="12.75">
      <c r="A19" s="70" t="s">
        <v>45</v>
      </c>
      <c r="B19" s="75">
        <f>+B10-B18</f>
        <v>-63784330</v>
      </c>
      <c r="C19" s="75">
        <f>+C10-C18</f>
        <v>0</v>
      </c>
      <c r="D19" s="76">
        <f aca="true" t="shared" si="2" ref="D19:Z19">+D10-D18</f>
        <v>-9198502</v>
      </c>
      <c r="E19" s="77">
        <f t="shared" si="2"/>
        <v>-8366675</v>
      </c>
      <c r="F19" s="77">
        <f t="shared" si="2"/>
        <v>22871622</v>
      </c>
      <c r="G19" s="77">
        <f t="shared" si="2"/>
        <v>-2492587</v>
      </c>
      <c r="H19" s="77">
        <f t="shared" si="2"/>
        <v>-4695148</v>
      </c>
      <c r="I19" s="77">
        <f t="shared" si="2"/>
        <v>15683887</v>
      </c>
      <c r="J19" s="77">
        <f t="shared" si="2"/>
        <v>-1842924</v>
      </c>
      <c r="K19" s="77">
        <f t="shared" si="2"/>
        <v>7173329</v>
      </c>
      <c r="L19" s="77">
        <f t="shared" si="2"/>
        <v>9767040</v>
      </c>
      <c r="M19" s="77">
        <f t="shared" si="2"/>
        <v>15097445</v>
      </c>
      <c r="N19" s="77">
        <f t="shared" si="2"/>
        <v>-37468</v>
      </c>
      <c r="O19" s="77">
        <f t="shared" si="2"/>
        <v>-376194</v>
      </c>
      <c r="P19" s="77">
        <f t="shared" si="2"/>
        <v>6274780</v>
      </c>
      <c r="Q19" s="77">
        <f t="shared" si="2"/>
        <v>5861118</v>
      </c>
      <c r="R19" s="77">
        <f t="shared" si="2"/>
        <v>-3252841</v>
      </c>
      <c r="S19" s="77">
        <f t="shared" si="2"/>
        <v>920628</v>
      </c>
      <c r="T19" s="77">
        <f t="shared" si="2"/>
        <v>-1850323</v>
      </c>
      <c r="U19" s="77">
        <f t="shared" si="2"/>
        <v>-4182536</v>
      </c>
      <c r="V19" s="77">
        <f t="shared" si="2"/>
        <v>32459914</v>
      </c>
      <c r="W19" s="77">
        <f>IF(E10=E18,0,W10-W18)</f>
        <v>-9198504</v>
      </c>
      <c r="X19" s="77">
        <f t="shared" si="2"/>
        <v>41658418</v>
      </c>
      <c r="Y19" s="78">
        <f>+IF(W19&lt;&gt;0,(X19/W19)*100,0)</f>
        <v>-452.8825339424759</v>
      </c>
      <c r="Z19" s="79">
        <f t="shared" si="2"/>
        <v>-8366675</v>
      </c>
    </row>
    <row r="20" spans="1:26" ht="12.75">
      <c r="A20" s="58" t="s">
        <v>46</v>
      </c>
      <c r="B20" s="19">
        <v>14693558</v>
      </c>
      <c r="C20" s="19">
        <v>0</v>
      </c>
      <c r="D20" s="59">
        <v>56565000</v>
      </c>
      <c r="E20" s="60">
        <v>13398000</v>
      </c>
      <c r="F20" s="60">
        <v>1000000</v>
      </c>
      <c r="G20" s="60">
        <v>0</v>
      </c>
      <c r="H20" s="60">
        <v>500000</v>
      </c>
      <c r="I20" s="60">
        <v>1500000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35000</v>
      </c>
      <c r="S20" s="60">
        <v>0</v>
      </c>
      <c r="T20" s="60">
        <v>0</v>
      </c>
      <c r="U20" s="60">
        <v>35000</v>
      </c>
      <c r="V20" s="60">
        <v>1535000</v>
      </c>
      <c r="W20" s="60">
        <v>56565000</v>
      </c>
      <c r="X20" s="60">
        <v>-55030000</v>
      </c>
      <c r="Y20" s="61">
        <v>-97.29</v>
      </c>
      <c r="Z20" s="62">
        <v>13398000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-49090772</v>
      </c>
      <c r="C22" s="86">
        <f>SUM(C19:C21)</f>
        <v>0</v>
      </c>
      <c r="D22" s="87">
        <f aca="true" t="shared" si="3" ref="D22:Z22">SUM(D19:D21)</f>
        <v>47366498</v>
      </c>
      <c r="E22" s="88">
        <f t="shared" si="3"/>
        <v>5031325</v>
      </c>
      <c r="F22" s="88">
        <f t="shared" si="3"/>
        <v>23871622</v>
      </c>
      <c r="G22" s="88">
        <f t="shared" si="3"/>
        <v>-2492587</v>
      </c>
      <c r="H22" s="88">
        <f t="shared" si="3"/>
        <v>-4195148</v>
      </c>
      <c r="I22" s="88">
        <f t="shared" si="3"/>
        <v>17183887</v>
      </c>
      <c r="J22" s="88">
        <f t="shared" si="3"/>
        <v>-1842924</v>
      </c>
      <c r="K22" s="88">
        <f t="shared" si="3"/>
        <v>7173329</v>
      </c>
      <c r="L22" s="88">
        <f t="shared" si="3"/>
        <v>9767040</v>
      </c>
      <c r="M22" s="88">
        <f t="shared" si="3"/>
        <v>15097445</v>
      </c>
      <c r="N22" s="88">
        <f t="shared" si="3"/>
        <v>-37468</v>
      </c>
      <c r="O22" s="88">
        <f t="shared" si="3"/>
        <v>-376194</v>
      </c>
      <c r="P22" s="88">
        <f t="shared" si="3"/>
        <v>6274780</v>
      </c>
      <c r="Q22" s="88">
        <f t="shared" si="3"/>
        <v>5861118</v>
      </c>
      <c r="R22" s="88">
        <f t="shared" si="3"/>
        <v>-3217841</v>
      </c>
      <c r="S22" s="88">
        <f t="shared" si="3"/>
        <v>920628</v>
      </c>
      <c r="T22" s="88">
        <f t="shared" si="3"/>
        <v>-1850323</v>
      </c>
      <c r="U22" s="88">
        <f t="shared" si="3"/>
        <v>-4147536</v>
      </c>
      <c r="V22" s="88">
        <f t="shared" si="3"/>
        <v>33994914</v>
      </c>
      <c r="W22" s="88">
        <f t="shared" si="3"/>
        <v>47366496</v>
      </c>
      <c r="X22" s="88">
        <f t="shared" si="3"/>
        <v>-13371582</v>
      </c>
      <c r="Y22" s="89">
        <f>+IF(W22&lt;&gt;0,(X22/W22)*100,0)</f>
        <v>-28.23004260226469</v>
      </c>
      <c r="Z22" s="90">
        <f t="shared" si="3"/>
        <v>5031325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-49090772</v>
      </c>
      <c r="C24" s="75">
        <f>SUM(C22:C23)</f>
        <v>0</v>
      </c>
      <c r="D24" s="76">
        <f aca="true" t="shared" si="4" ref="D24:Z24">SUM(D22:D23)</f>
        <v>47366498</v>
      </c>
      <c r="E24" s="77">
        <f t="shared" si="4"/>
        <v>5031325</v>
      </c>
      <c r="F24" s="77">
        <f t="shared" si="4"/>
        <v>23871622</v>
      </c>
      <c r="G24" s="77">
        <f t="shared" si="4"/>
        <v>-2492587</v>
      </c>
      <c r="H24" s="77">
        <f t="shared" si="4"/>
        <v>-4195148</v>
      </c>
      <c r="I24" s="77">
        <f t="shared" si="4"/>
        <v>17183887</v>
      </c>
      <c r="J24" s="77">
        <f t="shared" si="4"/>
        <v>-1842924</v>
      </c>
      <c r="K24" s="77">
        <f t="shared" si="4"/>
        <v>7173329</v>
      </c>
      <c r="L24" s="77">
        <f t="shared" si="4"/>
        <v>9767040</v>
      </c>
      <c r="M24" s="77">
        <f t="shared" si="4"/>
        <v>15097445</v>
      </c>
      <c r="N24" s="77">
        <f t="shared" si="4"/>
        <v>-37468</v>
      </c>
      <c r="O24" s="77">
        <f t="shared" si="4"/>
        <v>-376194</v>
      </c>
      <c r="P24" s="77">
        <f t="shared" si="4"/>
        <v>6274780</v>
      </c>
      <c r="Q24" s="77">
        <f t="shared" si="4"/>
        <v>5861118</v>
      </c>
      <c r="R24" s="77">
        <f t="shared" si="4"/>
        <v>-3217841</v>
      </c>
      <c r="S24" s="77">
        <f t="shared" si="4"/>
        <v>920628</v>
      </c>
      <c r="T24" s="77">
        <f t="shared" si="4"/>
        <v>-1850323</v>
      </c>
      <c r="U24" s="77">
        <f t="shared" si="4"/>
        <v>-4147536</v>
      </c>
      <c r="V24" s="77">
        <f t="shared" si="4"/>
        <v>33994914</v>
      </c>
      <c r="W24" s="77">
        <f t="shared" si="4"/>
        <v>47366496</v>
      </c>
      <c r="X24" s="77">
        <f t="shared" si="4"/>
        <v>-13371582</v>
      </c>
      <c r="Y24" s="78">
        <f>+IF(W24&lt;&gt;0,(X24/W24)*100,0)</f>
        <v>-28.23004260226469</v>
      </c>
      <c r="Z24" s="79">
        <f t="shared" si="4"/>
        <v>5031325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14194318</v>
      </c>
      <c r="C27" s="22">
        <v>0</v>
      </c>
      <c r="D27" s="99">
        <v>67344191</v>
      </c>
      <c r="E27" s="100">
        <v>19121291</v>
      </c>
      <c r="F27" s="100">
        <v>62698</v>
      </c>
      <c r="G27" s="100">
        <v>529814</v>
      </c>
      <c r="H27" s="100">
        <v>377785</v>
      </c>
      <c r="I27" s="100">
        <v>970297</v>
      </c>
      <c r="J27" s="100">
        <v>2897104</v>
      </c>
      <c r="K27" s="100">
        <v>734207</v>
      </c>
      <c r="L27" s="100">
        <v>39627</v>
      </c>
      <c r="M27" s="100">
        <v>3670938</v>
      </c>
      <c r="N27" s="100">
        <v>1127399</v>
      </c>
      <c r="O27" s="100">
        <v>373309</v>
      </c>
      <c r="P27" s="100">
        <v>327020</v>
      </c>
      <c r="Q27" s="100">
        <v>1827728</v>
      </c>
      <c r="R27" s="100">
        <v>572503</v>
      </c>
      <c r="S27" s="100">
        <v>114492</v>
      </c>
      <c r="T27" s="100">
        <v>2504523</v>
      </c>
      <c r="U27" s="100">
        <v>3191518</v>
      </c>
      <c r="V27" s="100">
        <v>9660481</v>
      </c>
      <c r="W27" s="100">
        <v>19121291</v>
      </c>
      <c r="X27" s="100">
        <v>-9460810</v>
      </c>
      <c r="Y27" s="101">
        <v>-49.48</v>
      </c>
      <c r="Z27" s="102">
        <v>19121291</v>
      </c>
    </row>
    <row r="28" spans="1:26" ht="12.75">
      <c r="A28" s="103" t="s">
        <v>46</v>
      </c>
      <c r="B28" s="19">
        <v>13832615</v>
      </c>
      <c r="C28" s="19">
        <v>0</v>
      </c>
      <c r="D28" s="59">
        <v>55957750</v>
      </c>
      <c r="E28" s="60">
        <v>12790750</v>
      </c>
      <c r="F28" s="60">
        <v>0</v>
      </c>
      <c r="G28" s="60">
        <v>515517</v>
      </c>
      <c r="H28" s="60">
        <v>369285</v>
      </c>
      <c r="I28" s="60">
        <v>884802</v>
      </c>
      <c r="J28" s="60">
        <v>2854838</v>
      </c>
      <c r="K28" s="60">
        <v>675087</v>
      </c>
      <c r="L28" s="60">
        <v>39627</v>
      </c>
      <c r="M28" s="60">
        <v>3569552</v>
      </c>
      <c r="N28" s="60">
        <v>1127399</v>
      </c>
      <c r="O28" s="60">
        <v>183503</v>
      </c>
      <c r="P28" s="60">
        <v>310260</v>
      </c>
      <c r="Q28" s="60">
        <v>1621162</v>
      </c>
      <c r="R28" s="60">
        <v>461130</v>
      </c>
      <c r="S28" s="60">
        <v>204825</v>
      </c>
      <c r="T28" s="60">
        <v>2319293</v>
      </c>
      <c r="U28" s="60">
        <v>2985248</v>
      </c>
      <c r="V28" s="60">
        <v>9060764</v>
      </c>
      <c r="W28" s="60">
        <v>12790750</v>
      </c>
      <c r="X28" s="60">
        <v>-3729986</v>
      </c>
      <c r="Y28" s="61">
        <v>-29.16</v>
      </c>
      <c r="Z28" s="62">
        <v>12790750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5045900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361703</v>
      </c>
      <c r="C31" s="19">
        <v>0</v>
      </c>
      <c r="D31" s="59">
        <v>6340541</v>
      </c>
      <c r="E31" s="60">
        <v>6330541</v>
      </c>
      <c r="F31" s="60">
        <v>62698</v>
      </c>
      <c r="G31" s="60">
        <v>14297</v>
      </c>
      <c r="H31" s="60">
        <v>8500</v>
      </c>
      <c r="I31" s="60">
        <v>85495</v>
      </c>
      <c r="J31" s="60">
        <v>42266</v>
      </c>
      <c r="K31" s="60">
        <v>59120</v>
      </c>
      <c r="L31" s="60">
        <v>0</v>
      </c>
      <c r="M31" s="60">
        <v>101386</v>
      </c>
      <c r="N31" s="60">
        <v>0</v>
      </c>
      <c r="O31" s="60">
        <v>189806</v>
      </c>
      <c r="P31" s="60">
        <v>16760</v>
      </c>
      <c r="Q31" s="60">
        <v>206566</v>
      </c>
      <c r="R31" s="60">
        <v>111373</v>
      </c>
      <c r="S31" s="60">
        <v>-90333</v>
      </c>
      <c r="T31" s="60">
        <v>185230</v>
      </c>
      <c r="U31" s="60">
        <v>206270</v>
      </c>
      <c r="V31" s="60">
        <v>599717</v>
      </c>
      <c r="W31" s="60">
        <v>6330541</v>
      </c>
      <c r="X31" s="60">
        <v>-5730824</v>
      </c>
      <c r="Y31" s="61">
        <v>-90.53</v>
      </c>
      <c r="Z31" s="62">
        <v>6330541</v>
      </c>
    </row>
    <row r="32" spans="1:26" ht="12.75">
      <c r="A32" s="70" t="s">
        <v>54</v>
      </c>
      <c r="B32" s="22">
        <f>SUM(B28:B31)</f>
        <v>14194318</v>
      </c>
      <c r="C32" s="22">
        <f>SUM(C28:C31)</f>
        <v>0</v>
      </c>
      <c r="D32" s="99">
        <f aca="true" t="shared" si="5" ref="D32:Z32">SUM(D28:D31)</f>
        <v>67344191</v>
      </c>
      <c r="E32" s="100">
        <f t="shared" si="5"/>
        <v>19121291</v>
      </c>
      <c r="F32" s="100">
        <f t="shared" si="5"/>
        <v>62698</v>
      </c>
      <c r="G32" s="100">
        <f t="shared" si="5"/>
        <v>529814</v>
      </c>
      <c r="H32" s="100">
        <f t="shared" si="5"/>
        <v>377785</v>
      </c>
      <c r="I32" s="100">
        <f t="shared" si="5"/>
        <v>970297</v>
      </c>
      <c r="J32" s="100">
        <f t="shared" si="5"/>
        <v>2897104</v>
      </c>
      <c r="K32" s="100">
        <f t="shared" si="5"/>
        <v>734207</v>
      </c>
      <c r="L32" s="100">
        <f t="shared" si="5"/>
        <v>39627</v>
      </c>
      <c r="M32" s="100">
        <f t="shared" si="5"/>
        <v>3670938</v>
      </c>
      <c r="N32" s="100">
        <f t="shared" si="5"/>
        <v>1127399</v>
      </c>
      <c r="O32" s="100">
        <f t="shared" si="5"/>
        <v>373309</v>
      </c>
      <c r="P32" s="100">
        <f t="shared" si="5"/>
        <v>327020</v>
      </c>
      <c r="Q32" s="100">
        <f t="shared" si="5"/>
        <v>1827728</v>
      </c>
      <c r="R32" s="100">
        <f t="shared" si="5"/>
        <v>572503</v>
      </c>
      <c r="S32" s="100">
        <f t="shared" si="5"/>
        <v>114492</v>
      </c>
      <c r="T32" s="100">
        <f t="shared" si="5"/>
        <v>2504523</v>
      </c>
      <c r="U32" s="100">
        <f t="shared" si="5"/>
        <v>3191518</v>
      </c>
      <c r="V32" s="100">
        <f t="shared" si="5"/>
        <v>9660481</v>
      </c>
      <c r="W32" s="100">
        <f t="shared" si="5"/>
        <v>19121291</v>
      </c>
      <c r="X32" s="100">
        <f t="shared" si="5"/>
        <v>-9460810</v>
      </c>
      <c r="Y32" s="101">
        <f>+IF(W32&lt;&gt;0,(X32/W32)*100,0)</f>
        <v>-49.477883057163865</v>
      </c>
      <c r="Z32" s="102">
        <f t="shared" si="5"/>
        <v>19121291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125401186</v>
      </c>
      <c r="C35" s="19">
        <v>0</v>
      </c>
      <c r="D35" s="59">
        <v>109841511</v>
      </c>
      <c r="E35" s="60">
        <v>99317872</v>
      </c>
      <c r="F35" s="60">
        <v>137356103</v>
      </c>
      <c r="G35" s="60">
        <v>126293483</v>
      </c>
      <c r="H35" s="60">
        <v>130016618</v>
      </c>
      <c r="I35" s="60">
        <v>130016618</v>
      </c>
      <c r="J35" s="60">
        <v>126936051</v>
      </c>
      <c r="K35" s="60">
        <v>129661415</v>
      </c>
      <c r="L35" s="60">
        <v>154223450</v>
      </c>
      <c r="M35" s="60">
        <v>154223450</v>
      </c>
      <c r="N35" s="60">
        <v>154171860</v>
      </c>
      <c r="O35" s="60">
        <v>144441966</v>
      </c>
      <c r="P35" s="60">
        <v>138783037</v>
      </c>
      <c r="Q35" s="60">
        <v>138783037</v>
      </c>
      <c r="R35" s="60">
        <v>142113428</v>
      </c>
      <c r="S35" s="60">
        <v>139969894</v>
      </c>
      <c r="T35" s="60">
        <v>142124645</v>
      </c>
      <c r="U35" s="60">
        <v>142124645</v>
      </c>
      <c r="V35" s="60">
        <v>142124645</v>
      </c>
      <c r="W35" s="60">
        <v>99317872</v>
      </c>
      <c r="X35" s="60">
        <v>42806773</v>
      </c>
      <c r="Y35" s="61">
        <v>43.1</v>
      </c>
      <c r="Z35" s="62">
        <v>99317872</v>
      </c>
    </row>
    <row r="36" spans="1:26" ht="12.75">
      <c r="A36" s="58" t="s">
        <v>57</v>
      </c>
      <c r="B36" s="19">
        <v>883981930</v>
      </c>
      <c r="C36" s="19">
        <v>0</v>
      </c>
      <c r="D36" s="59">
        <v>944096907</v>
      </c>
      <c r="E36" s="60">
        <v>946896907</v>
      </c>
      <c r="F36" s="60">
        <v>940409615</v>
      </c>
      <c r="G36" s="60">
        <v>898297027</v>
      </c>
      <c r="H36" s="60">
        <v>903946026</v>
      </c>
      <c r="I36" s="60">
        <v>903946026</v>
      </c>
      <c r="J36" s="60">
        <v>899470026</v>
      </c>
      <c r="K36" s="60">
        <v>899470027</v>
      </c>
      <c r="L36" s="60">
        <v>885691447</v>
      </c>
      <c r="M36" s="60">
        <v>885691447</v>
      </c>
      <c r="N36" s="60">
        <v>882254235</v>
      </c>
      <c r="O36" s="60">
        <v>882333882</v>
      </c>
      <c r="P36" s="60">
        <v>881671365</v>
      </c>
      <c r="Q36" s="60">
        <v>881671365</v>
      </c>
      <c r="R36" s="60">
        <v>877901268</v>
      </c>
      <c r="S36" s="60">
        <v>879901268</v>
      </c>
      <c r="T36" s="60">
        <v>881383309</v>
      </c>
      <c r="U36" s="60">
        <v>881383309</v>
      </c>
      <c r="V36" s="60">
        <v>881383309</v>
      </c>
      <c r="W36" s="60">
        <v>946896907</v>
      </c>
      <c r="X36" s="60">
        <v>-65513598</v>
      </c>
      <c r="Y36" s="61">
        <v>-6.92</v>
      </c>
      <c r="Z36" s="62">
        <v>946896907</v>
      </c>
    </row>
    <row r="37" spans="1:26" ht="12.75">
      <c r="A37" s="58" t="s">
        <v>58</v>
      </c>
      <c r="B37" s="19">
        <v>45642541</v>
      </c>
      <c r="C37" s="19">
        <v>0</v>
      </c>
      <c r="D37" s="59">
        <v>33312913</v>
      </c>
      <c r="E37" s="60">
        <v>33327270</v>
      </c>
      <c r="F37" s="60">
        <v>96240961</v>
      </c>
      <c r="G37" s="60">
        <v>84565023</v>
      </c>
      <c r="H37" s="60">
        <v>98509589</v>
      </c>
      <c r="I37" s="60">
        <v>98509589</v>
      </c>
      <c r="J37" s="60">
        <v>95361622</v>
      </c>
      <c r="K37" s="60">
        <v>91648767</v>
      </c>
      <c r="L37" s="60">
        <v>93286962</v>
      </c>
      <c r="M37" s="60">
        <v>93286962</v>
      </c>
      <c r="N37" s="60">
        <v>98340711</v>
      </c>
      <c r="O37" s="60">
        <v>101034873</v>
      </c>
      <c r="P37" s="60">
        <v>88765664</v>
      </c>
      <c r="Q37" s="60">
        <v>88765664</v>
      </c>
      <c r="R37" s="60">
        <v>92176309</v>
      </c>
      <c r="S37" s="60">
        <v>92886850</v>
      </c>
      <c r="T37" s="60">
        <v>105102735</v>
      </c>
      <c r="U37" s="60">
        <v>105102735</v>
      </c>
      <c r="V37" s="60">
        <v>105102735</v>
      </c>
      <c r="W37" s="60">
        <v>33327270</v>
      </c>
      <c r="X37" s="60">
        <v>71775465</v>
      </c>
      <c r="Y37" s="61">
        <v>215.37</v>
      </c>
      <c r="Z37" s="62">
        <v>33327270</v>
      </c>
    </row>
    <row r="38" spans="1:26" ht="12.75">
      <c r="A38" s="58" t="s">
        <v>59</v>
      </c>
      <c r="B38" s="19">
        <v>54197955</v>
      </c>
      <c r="C38" s="19">
        <v>0</v>
      </c>
      <c r="D38" s="59">
        <v>67489711</v>
      </c>
      <c r="E38" s="60">
        <v>63470928</v>
      </c>
      <c r="F38" s="60">
        <v>2347827</v>
      </c>
      <c r="G38" s="60">
        <v>2347827</v>
      </c>
      <c r="H38" s="60">
        <v>2347827</v>
      </c>
      <c r="I38" s="60">
        <v>2347827</v>
      </c>
      <c r="J38" s="60">
        <v>2347827</v>
      </c>
      <c r="K38" s="60">
        <v>2347827</v>
      </c>
      <c r="L38" s="60">
        <v>2347827</v>
      </c>
      <c r="M38" s="60">
        <v>2347827</v>
      </c>
      <c r="N38" s="60">
        <v>2347827</v>
      </c>
      <c r="O38" s="60">
        <v>2347827</v>
      </c>
      <c r="P38" s="60">
        <v>2347827</v>
      </c>
      <c r="Q38" s="60">
        <v>2347827</v>
      </c>
      <c r="R38" s="60">
        <v>2347827</v>
      </c>
      <c r="S38" s="60">
        <v>937403</v>
      </c>
      <c r="T38" s="60">
        <v>1913708</v>
      </c>
      <c r="U38" s="60">
        <v>1913708</v>
      </c>
      <c r="V38" s="60">
        <v>1913708</v>
      </c>
      <c r="W38" s="60">
        <v>63470928</v>
      </c>
      <c r="X38" s="60">
        <v>-61557220</v>
      </c>
      <c r="Y38" s="61">
        <v>-96.98</v>
      </c>
      <c r="Z38" s="62">
        <v>63470928</v>
      </c>
    </row>
    <row r="39" spans="1:26" ht="12.75">
      <c r="A39" s="58" t="s">
        <v>60</v>
      </c>
      <c r="B39" s="19">
        <v>909542620</v>
      </c>
      <c r="C39" s="19">
        <v>0</v>
      </c>
      <c r="D39" s="59">
        <v>953135794</v>
      </c>
      <c r="E39" s="60">
        <v>949416581</v>
      </c>
      <c r="F39" s="60">
        <v>979176929</v>
      </c>
      <c r="G39" s="60">
        <v>937677661</v>
      </c>
      <c r="H39" s="60">
        <v>933105228</v>
      </c>
      <c r="I39" s="60">
        <v>933105228</v>
      </c>
      <c r="J39" s="60">
        <v>928696627</v>
      </c>
      <c r="K39" s="60">
        <v>935134848</v>
      </c>
      <c r="L39" s="60">
        <v>944280109</v>
      </c>
      <c r="M39" s="60">
        <v>944280109</v>
      </c>
      <c r="N39" s="60">
        <v>935737556</v>
      </c>
      <c r="O39" s="60">
        <v>923393149</v>
      </c>
      <c r="P39" s="60">
        <v>929340911</v>
      </c>
      <c r="Q39" s="60">
        <v>929340911</v>
      </c>
      <c r="R39" s="60">
        <v>925490560</v>
      </c>
      <c r="S39" s="60">
        <v>926046909</v>
      </c>
      <c r="T39" s="60">
        <v>916491511</v>
      </c>
      <c r="U39" s="60">
        <v>916491511</v>
      </c>
      <c r="V39" s="60">
        <v>916491511</v>
      </c>
      <c r="W39" s="60">
        <v>949416581</v>
      </c>
      <c r="X39" s="60">
        <v>-32925070</v>
      </c>
      <c r="Y39" s="61">
        <v>-3.47</v>
      </c>
      <c r="Z39" s="62">
        <v>949416581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14269486</v>
      </c>
      <c r="C42" s="19">
        <v>0</v>
      </c>
      <c r="D42" s="59">
        <v>55260394</v>
      </c>
      <c r="E42" s="60">
        <v>25549765</v>
      </c>
      <c r="F42" s="60">
        <v>27287523</v>
      </c>
      <c r="G42" s="60">
        <v>-5383823</v>
      </c>
      <c r="H42" s="60">
        <v>-5727379</v>
      </c>
      <c r="I42" s="60">
        <v>16176321</v>
      </c>
      <c r="J42" s="60">
        <v>-1410710</v>
      </c>
      <c r="K42" s="60">
        <v>9983379</v>
      </c>
      <c r="L42" s="60">
        <v>368077</v>
      </c>
      <c r="M42" s="60">
        <v>8940746</v>
      </c>
      <c r="N42" s="60">
        <v>-2860630</v>
      </c>
      <c r="O42" s="60">
        <v>-3516121</v>
      </c>
      <c r="P42" s="60">
        <v>17414824</v>
      </c>
      <c r="Q42" s="60">
        <v>11038073</v>
      </c>
      <c r="R42" s="60">
        <v>-1904120</v>
      </c>
      <c r="S42" s="60">
        <v>214971</v>
      </c>
      <c r="T42" s="60">
        <v>-3468655</v>
      </c>
      <c r="U42" s="60">
        <v>-5157804</v>
      </c>
      <c r="V42" s="60">
        <v>30997336</v>
      </c>
      <c r="W42" s="60">
        <v>25549765</v>
      </c>
      <c r="X42" s="60">
        <v>5447571</v>
      </c>
      <c r="Y42" s="61">
        <v>21.32</v>
      </c>
      <c r="Z42" s="62">
        <v>25549765</v>
      </c>
    </row>
    <row r="43" spans="1:26" ht="12.75">
      <c r="A43" s="58" t="s">
        <v>63</v>
      </c>
      <c r="B43" s="19">
        <v>-13008094</v>
      </c>
      <c r="C43" s="19">
        <v>0</v>
      </c>
      <c r="D43" s="59">
        <v>-59373875</v>
      </c>
      <c r="E43" s="60">
        <v>-18966685</v>
      </c>
      <c r="F43" s="60">
        <v>-62698</v>
      </c>
      <c r="G43" s="60">
        <v>-529814</v>
      </c>
      <c r="H43" s="60">
        <v>-377785</v>
      </c>
      <c r="I43" s="60">
        <v>-970297</v>
      </c>
      <c r="J43" s="60">
        <v>-2830369</v>
      </c>
      <c r="K43" s="60">
        <v>-719207</v>
      </c>
      <c r="L43" s="60">
        <v>-39627</v>
      </c>
      <c r="M43" s="60">
        <v>-3589203</v>
      </c>
      <c r="N43" s="60">
        <v>-1121399</v>
      </c>
      <c r="O43" s="60">
        <v>-311157</v>
      </c>
      <c r="P43" s="60">
        <v>-324545</v>
      </c>
      <c r="Q43" s="60">
        <v>-1757101</v>
      </c>
      <c r="R43" s="60">
        <v>-572503</v>
      </c>
      <c r="S43" s="60">
        <v>169853</v>
      </c>
      <c r="T43" s="60">
        <v>-2414758</v>
      </c>
      <c r="U43" s="60">
        <v>-2817408</v>
      </c>
      <c r="V43" s="60">
        <v>-9134009</v>
      </c>
      <c r="W43" s="60">
        <v>-18966685</v>
      </c>
      <c r="X43" s="60">
        <v>9832676</v>
      </c>
      <c r="Y43" s="61">
        <v>-51.84</v>
      </c>
      <c r="Z43" s="62">
        <v>-18966685</v>
      </c>
    </row>
    <row r="44" spans="1:26" ht="12.75">
      <c r="A44" s="58" t="s">
        <v>64</v>
      </c>
      <c r="B44" s="19">
        <v>-2776889</v>
      </c>
      <c r="C44" s="19">
        <v>0</v>
      </c>
      <c r="D44" s="59">
        <v>1096405</v>
      </c>
      <c r="E44" s="60">
        <v>-893526</v>
      </c>
      <c r="F44" s="60">
        <v>-165435</v>
      </c>
      <c r="G44" s="60">
        <v>-162006</v>
      </c>
      <c r="H44" s="60">
        <v>-508112</v>
      </c>
      <c r="I44" s="60">
        <v>-835553</v>
      </c>
      <c r="J44" s="60">
        <v>-172796</v>
      </c>
      <c r="K44" s="60">
        <v>-181448</v>
      </c>
      <c r="L44" s="60">
        <v>-181533</v>
      </c>
      <c r="M44" s="60">
        <v>-535777</v>
      </c>
      <c r="N44" s="60">
        <v>-182319</v>
      </c>
      <c r="O44" s="60">
        <v>-216516</v>
      </c>
      <c r="P44" s="60">
        <v>-582308</v>
      </c>
      <c r="Q44" s="60">
        <v>-981143</v>
      </c>
      <c r="R44" s="60">
        <v>-305617</v>
      </c>
      <c r="S44" s="60">
        <v>10653</v>
      </c>
      <c r="T44" s="60">
        <v>-5236</v>
      </c>
      <c r="U44" s="60">
        <v>-300200</v>
      </c>
      <c r="V44" s="60">
        <v>-2652673</v>
      </c>
      <c r="W44" s="60">
        <v>-893526</v>
      </c>
      <c r="X44" s="60">
        <v>-1759147</v>
      </c>
      <c r="Y44" s="61">
        <v>196.88</v>
      </c>
      <c r="Z44" s="62">
        <v>-893526</v>
      </c>
    </row>
    <row r="45" spans="1:26" ht="12.75">
      <c r="A45" s="70" t="s">
        <v>65</v>
      </c>
      <c r="B45" s="22">
        <v>-1282696</v>
      </c>
      <c r="C45" s="22">
        <v>0</v>
      </c>
      <c r="D45" s="99">
        <v>606459</v>
      </c>
      <c r="E45" s="100">
        <v>4406857</v>
      </c>
      <c r="F45" s="100">
        <v>28654578</v>
      </c>
      <c r="G45" s="100">
        <v>22578935</v>
      </c>
      <c r="H45" s="100">
        <v>15965659</v>
      </c>
      <c r="I45" s="100">
        <v>15965659</v>
      </c>
      <c r="J45" s="100">
        <v>11551784</v>
      </c>
      <c r="K45" s="100">
        <v>20634508</v>
      </c>
      <c r="L45" s="100">
        <v>20781425</v>
      </c>
      <c r="M45" s="100">
        <v>20781425</v>
      </c>
      <c r="N45" s="100">
        <v>16617077</v>
      </c>
      <c r="O45" s="100">
        <v>12573283</v>
      </c>
      <c r="P45" s="100">
        <v>29081254</v>
      </c>
      <c r="Q45" s="100">
        <v>16617077</v>
      </c>
      <c r="R45" s="100">
        <v>26299014</v>
      </c>
      <c r="S45" s="100">
        <v>26694491</v>
      </c>
      <c r="T45" s="100">
        <v>20805842</v>
      </c>
      <c r="U45" s="100">
        <v>20805842</v>
      </c>
      <c r="V45" s="100">
        <v>20805842</v>
      </c>
      <c r="W45" s="100">
        <v>4406857</v>
      </c>
      <c r="X45" s="100">
        <v>16398985</v>
      </c>
      <c r="Y45" s="101">
        <v>372.12</v>
      </c>
      <c r="Z45" s="102">
        <v>4406857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8390617</v>
      </c>
      <c r="E49" s="54">
        <v>3743854</v>
      </c>
      <c r="F49" s="54">
        <v>0</v>
      </c>
      <c r="G49" s="54">
        <v>0</v>
      </c>
      <c r="H49" s="54">
        <v>0</v>
      </c>
      <c r="I49" s="54">
        <v>2817138</v>
      </c>
      <c r="J49" s="54">
        <v>0</v>
      </c>
      <c r="K49" s="54">
        <v>0</v>
      </c>
      <c r="L49" s="54">
        <v>0</v>
      </c>
      <c r="M49" s="54">
        <v>2575869</v>
      </c>
      <c r="N49" s="54">
        <v>0</v>
      </c>
      <c r="O49" s="54">
        <v>0</v>
      </c>
      <c r="P49" s="54">
        <v>0</v>
      </c>
      <c r="Q49" s="54">
        <v>2765243</v>
      </c>
      <c r="R49" s="54">
        <v>0</v>
      </c>
      <c r="S49" s="54">
        <v>0</v>
      </c>
      <c r="T49" s="54">
        <v>0</v>
      </c>
      <c r="U49" s="54">
        <v>19817338</v>
      </c>
      <c r="V49" s="54">
        <v>0</v>
      </c>
      <c r="W49" s="54">
        <v>40110059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4489781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4489781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62.44475831682297</v>
      </c>
      <c r="C58" s="5">
        <f>IF(C67=0,0,+(C76/C67)*100)</f>
        <v>0</v>
      </c>
      <c r="D58" s="6">
        <f aca="true" t="shared" si="6" ref="D58:Z58">IF(D67=0,0,+(D76/D67)*100)</f>
        <v>91.62714660319513</v>
      </c>
      <c r="E58" s="7">
        <f t="shared" si="6"/>
        <v>93.8563518309178</v>
      </c>
      <c r="F58" s="7">
        <f t="shared" si="6"/>
        <v>94.49299198015424</v>
      </c>
      <c r="G58" s="7">
        <f t="shared" si="6"/>
        <v>73.61753852840984</v>
      </c>
      <c r="H58" s="7">
        <f t="shared" si="6"/>
        <v>85.08843153911076</v>
      </c>
      <c r="I58" s="7">
        <f t="shared" si="6"/>
        <v>87.19490274787518</v>
      </c>
      <c r="J58" s="7">
        <f t="shared" si="6"/>
        <v>108.11993743134258</v>
      </c>
      <c r="K58" s="7">
        <f t="shared" si="6"/>
        <v>80.3486061964094</v>
      </c>
      <c r="L58" s="7">
        <f t="shared" si="6"/>
        <v>52.65172960607046</v>
      </c>
      <c r="M58" s="7">
        <f t="shared" si="6"/>
        <v>71.80990447941247</v>
      </c>
      <c r="N58" s="7">
        <f t="shared" si="6"/>
        <v>73.17391739069713</v>
      </c>
      <c r="O58" s="7">
        <f t="shared" si="6"/>
        <v>75.71588683409564</v>
      </c>
      <c r="P58" s="7">
        <f t="shared" si="6"/>
        <v>169.6430726069649</v>
      </c>
      <c r="Q58" s="7">
        <f t="shared" si="6"/>
        <v>103.3231606143554</v>
      </c>
      <c r="R58" s="7">
        <f t="shared" si="6"/>
        <v>122.02406036581164</v>
      </c>
      <c r="S58" s="7">
        <f t="shared" si="6"/>
        <v>92.41750447427333</v>
      </c>
      <c r="T58" s="7">
        <f t="shared" si="6"/>
        <v>106.68435873950439</v>
      </c>
      <c r="U58" s="7">
        <f t="shared" si="6"/>
        <v>106.35108492837145</v>
      </c>
      <c r="V58" s="7">
        <f t="shared" si="6"/>
        <v>90.54187317504268</v>
      </c>
      <c r="W58" s="7">
        <f t="shared" si="6"/>
        <v>90.41804489560164</v>
      </c>
      <c r="X58" s="7">
        <f t="shared" si="6"/>
        <v>0</v>
      </c>
      <c r="Y58" s="7">
        <f t="shared" si="6"/>
        <v>0</v>
      </c>
      <c r="Z58" s="8">
        <f t="shared" si="6"/>
        <v>93.8563518309178</v>
      </c>
    </row>
    <row r="59" spans="1:26" ht="12.75">
      <c r="A59" s="37" t="s">
        <v>31</v>
      </c>
      <c r="B59" s="9">
        <f aca="true" t="shared" si="7" ref="B59:Z66">IF(B68=0,0,+(B77/B68)*100)</f>
        <v>107.56137803361305</v>
      </c>
      <c r="C59" s="9">
        <f t="shared" si="7"/>
        <v>0</v>
      </c>
      <c r="D59" s="2">
        <f t="shared" si="7"/>
        <v>93.00000338148631</v>
      </c>
      <c r="E59" s="10">
        <f t="shared" si="7"/>
        <v>93.00000338148631</v>
      </c>
      <c r="F59" s="10">
        <f t="shared" si="7"/>
        <v>100</v>
      </c>
      <c r="G59" s="10">
        <f t="shared" si="7"/>
        <v>100</v>
      </c>
      <c r="H59" s="10">
        <f t="shared" si="7"/>
        <v>123.64187568331724</v>
      </c>
      <c r="I59" s="10">
        <f t="shared" si="7"/>
        <v>101.4733533107304</v>
      </c>
      <c r="J59" s="10">
        <f t="shared" si="7"/>
        <v>100</v>
      </c>
      <c r="K59" s="10">
        <f t="shared" si="7"/>
        <v>100</v>
      </c>
      <c r="L59" s="10">
        <f t="shared" si="7"/>
        <v>98.2593560383292</v>
      </c>
      <c r="M59" s="10">
        <f t="shared" si="7"/>
        <v>99.38360304921791</v>
      </c>
      <c r="N59" s="10">
        <f t="shared" si="7"/>
        <v>100.51266751287406</v>
      </c>
      <c r="O59" s="10">
        <f t="shared" si="7"/>
        <v>67.3196699523942</v>
      </c>
      <c r="P59" s="10">
        <f t="shared" si="7"/>
        <v>141.92890925162257</v>
      </c>
      <c r="Q59" s="10">
        <f t="shared" si="7"/>
        <v>97.43056763873244</v>
      </c>
      <c r="R59" s="10">
        <f t="shared" si="7"/>
        <v>92.09072724775585</v>
      </c>
      <c r="S59" s="10">
        <f t="shared" si="7"/>
        <v>137.54223426890846</v>
      </c>
      <c r="T59" s="10">
        <f t="shared" si="7"/>
        <v>308.70891241902245</v>
      </c>
      <c r="U59" s="10">
        <f t="shared" si="7"/>
        <v>182.71444214178806</v>
      </c>
      <c r="V59" s="10">
        <f t="shared" si="7"/>
        <v>109.86672416786448</v>
      </c>
      <c r="W59" s="10">
        <f t="shared" si="7"/>
        <v>93.00000338148631</v>
      </c>
      <c r="X59" s="10">
        <f t="shared" si="7"/>
        <v>0</v>
      </c>
      <c r="Y59" s="10">
        <f t="shared" si="7"/>
        <v>0</v>
      </c>
      <c r="Z59" s="11">
        <f t="shared" si="7"/>
        <v>93.00000338148631</v>
      </c>
    </row>
    <row r="60" spans="1:26" ht="12.75">
      <c r="A60" s="38" t="s">
        <v>32</v>
      </c>
      <c r="B60" s="12">
        <f t="shared" si="7"/>
        <v>52.08537666273436</v>
      </c>
      <c r="C60" s="12">
        <f t="shared" si="7"/>
        <v>0</v>
      </c>
      <c r="D60" s="3">
        <f t="shared" si="7"/>
        <v>92.01771975091904</v>
      </c>
      <c r="E60" s="13">
        <f t="shared" si="7"/>
        <v>94.87933286050101</v>
      </c>
      <c r="F60" s="13">
        <f t="shared" si="7"/>
        <v>85.2979332313014</v>
      </c>
      <c r="G60" s="13">
        <f t="shared" si="7"/>
        <v>70.77935949344518</v>
      </c>
      <c r="H60" s="13">
        <f t="shared" si="7"/>
        <v>80.61245675253626</v>
      </c>
      <c r="I60" s="13">
        <f t="shared" si="7"/>
        <v>78.50082239443552</v>
      </c>
      <c r="J60" s="13">
        <f t="shared" si="7"/>
        <v>110.39908784764683</v>
      </c>
      <c r="K60" s="13">
        <f t="shared" si="7"/>
        <v>78.25594222803093</v>
      </c>
      <c r="L60" s="13">
        <f t="shared" si="7"/>
        <v>49.97647174872166</v>
      </c>
      <c r="M60" s="13">
        <f t="shared" si="7"/>
        <v>69.52398846614562</v>
      </c>
      <c r="N60" s="13">
        <f t="shared" si="7"/>
        <v>70.791792196733</v>
      </c>
      <c r="O60" s="13">
        <f t="shared" si="7"/>
        <v>77.55779965111451</v>
      </c>
      <c r="P60" s="13">
        <f t="shared" si="7"/>
        <v>174.8103759526146</v>
      </c>
      <c r="Q60" s="13">
        <f t="shared" si="7"/>
        <v>105.18362024246804</v>
      </c>
      <c r="R60" s="13">
        <f t="shared" si="7"/>
        <v>128.6556049929035</v>
      </c>
      <c r="S60" s="13">
        <f t="shared" si="7"/>
        <v>88.58269296711995</v>
      </c>
      <c r="T60" s="13">
        <f t="shared" si="7"/>
        <v>83.9881275693938</v>
      </c>
      <c r="U60" s="13">
        <f t="shared" si="7"/>
        <v>97.34915568848513</v>
      </c>
      <c r="V60" s="13">
        <f t="shared" si="7"/>
        <v>86.48012063422136</v>
      </c>
      <c r="W60" s="13">
        <f t="shared" si="7"/>
        <v>90.4912669757725</v>
      </c>
      <c r="X60" s="13">
        <f t="shared" si="7"/>
        <v>0</v>
      </c>
      <c r="Y60" s="13">
        <f t="shared" si="7"/>
        <v>0</v>
      </c>
      <c r="Z60" s="14">
        <f t="shared" si="7"/>
        <v>94.87933286050101</v>
      </c>
    </row>
    <row r="61" spans="1:26" ht="12.75">
      <c r="A61" s="39" t="s">
        <v>103</v>
      </c>
      <c r="B61" s="12">
        <f t="shared" si="7"/>
        <v>52.076721709547</v>
      </c>
      <c r="C61" s="12">
        <f t="shared" si="7"/>
        <v>0</v>
      </c>
      <c r="D61" s="3">
        <f t="shared" si="7"/>
        <v>92.0000013118241</v>
      </c>
      <c r="E61" s="13">
        <f t="shared" si="7"/>
        <v>97.7273120929761</v>
      </c>
      <c r="F61" s="13">
        <f t="shared" si="7"/>
        <v>100.69792955520602</v>
      </c>
      <c r="G61" s="13">
        <f t="shared" si="7"/>
        <v>86.41149802346047</v>
      </c>
      <c r="H61" s="13">
        <f t="shared" si="7"/>
        <v>90.81078993701888</v>
      </c>
      <c r="I61" s="13">
        <f t="shared" si="7"/>
        <v>92.4638037837977</v>
      </c>
      <c r="J61" s="13">
        <f t="shared" si="7"/>
        <v>119.67403034468998</v>
      </c>
      <c r="K61" s="13">
        <f t="shared" si="7"/>
        <v>85.15913125018749</v>
      </c>
      <c r="L61" s="13">
        <f t="shared" si="7"/>
        <v>167.1138733300153</v>
      </c>
      <c r="M61" s="13">
        <f t="shared" si="7"/>
        <v>122.63066901634035</v>
      </c>
      <c r="N61" s="13">
        <f t="shared" si="7"/>
        <v>74.52726853960043</v>
      </c>
      <c r="O61" s="13">
        <f t="shared" si="7"/>
        <v>79.40647973591925</v>
      </c>
      <c r="P61" s="13">
        <f t="shared" si="7"/>
        <v>240.319374166855</v>
      </c>
      <c r="Q61" s="13">
        <f t="shared" si="7"/>
        <v>129.80724647330135</v>
      </c>
      <c r="R61" s="13">
        <f t="shared" si="7"/>
        <v>206.75934076797424</v>
      </c>
      <c r="S61" s="13">
        <f t="shared" si="7"/>
        <v>95.28749614721264</v>
      </c>
      <c r="T61" s="13">
        <f t="shared" si="7"/>
        <v>84.14463910986304</v>
      </c>
      <c r="U61" s="13">
        <f t="shared" si="7"/>
        <v>111.9388987549714</v>
      </c>
      <c r="V61" s="13">
        <f t="shared" si="7"/>
        <v>114.34381165428158</v>
      </c>
      <c r="W61" s="13">
        <f t="shared" si="7"/>
        <v>90.47383206963535</v>
      </c>
      <c r="X61" s="13">
        <f t="shared" si="7"/>
        <v>0</v>
      </c>
      <c r="Y61" s="13">
        <f t="shared" si="7"/>
        <v>0</v>
      </c>
      <c r="Z61" s="14">
        <f t="shared" si="7"/>
        <v>97.7273120929761</v>
      </c>
    </row>
    <row r="62" spans="1:26" ht="12.75">
      <c r="A62" s="39" t="s">
        <v>104</v>
      </c>
      <c r="B62" s="12">
        <f t="shared" si="7"/>
        <v>52.107664833752274</v>
      </c>
      <c r="C62" s="12">
        <f t="shared" si="7"/>
        <v>0</v>
      </c>
      <c r="D62" s="3">
        <f t="shared" si="7"/>
        <v>91.99999525113401</v>
      </c>
      <c r="E62" s="13">
        <f t="shared" si="7"/>
        <v>92.96608145517754</v>
      </c>
      <c r="F62" s="13">
        <f t="shared" si="7"/>
        <v>69.09816476050982</v>
      </c>
      <c r="G62" s="13">
        <f t="shared" si="7"/>
        <v>43.99575840501734</v>
      </c>
      <c r="H62" s="13">
        <f t="shared" si="7"/>
        <v>58.37370616276898</v>
      </c>
      <c r="I62" s="13">
        <f t="shared" si="7"/>
        <v>55.33687377708157</v>
      </c>
      <c r="J62" s="13">
        <f t="shared" si="7"/>
        <v>108.09779278925458</v>
      </c>
      <c r="K62" s="13">
        <f t="shared" si="7"/>
        <v>59.4334465900287</v>
      </c>
      <c r="L62" s="13">
        <f t="shared" si="7"/>
        <v>12.43227334541804</v>
      </c>
      <c r="M62" s="13">
        <f t="shared" si="7"/>
        <v>25.90259434004725</v>
      </c>
      <c r="N62" s="13">
        <f t="shared" si="7"/>
        <v>51.811807910467614</v>
      </c>
      <c r="O62" s="13">
        <f t="shared" si="7"/>
        <v>65.89032261547123</v>
      </c>
      <c r="P62" s="13">
        <f t="shared" si="7"/>
        <v>107.90514127626318</v>
      </c>
      <c r="Q62" s="13">
        <f t="shared" si="7"/>
        <v>71.88215680358869</v>
      </c>
      <c r="R62" s="13">
        <f t="shared" si="7"/>
        <v>86.70249127375492</v>
      </c>
      <c r="S62" s="13">
        <f t="shared" si="7"/>
        <v>72.03867937499413</v>
      </c>
      <c r="T62" s="13">
        <f t="shared" si="7"/>
        <v>73.96076004013491</v>
      </c>
      <c r="U62" s="13">
        <f t="shared" si="7"/>
        <v>77.48620525071621</v>
      </c>
      <c r="V62" s="13">
        <f t="shared" si="7"/>
        <v>49.87905845445212</v>
      </c>
      <c r="W62" s="13">
        <f t="shared" si="7"/>
        <v>90.47383610369026</v>
      </c>
      <c r="X62" s="13">
        <f t="shared" si="7"/>
        <v>0</v>
      </c>
      <c r="Y62" s="13">
        <f t="shared" si="7"/>
        <v>0</v>
      </c>
      <c r="Z62" s="14">
        <f t="shared" si="7"/>
        <v>92.96608145517754</v>
      </c>
    </row>
    <row r="63" spans="1:26" ht="12.75">
      <c r="A63" s="39" t="s">
        <v>105</v>
      </c>
      <c r="B63" s="12">
        <f t="shared" si="7"/>
        <v>28.38092754436021</v>
      </c>
      <c r="C63" s="12">
        <f t="shared" si="7"/>
        <v>0</v>
      </c>
      <c r="D63" s="3">
        <f t="shared" si="7"/>
        <v>92.00001101541064</v>
      </c>
      <c r="E63" s="13">
        <f t="shared" si="7"/>
        <v>90.47383930651812</v>
      </c>
      <c r="F63" s="13">
        <f t="shared" si="7"/>
        <v>70.91390995471515</v>
      </c>
      <c r="G63" s="13">
        <f t="shared" si="7"/>
        <v>72.28798038950373</v>
      </c>
      <c r="H63" s="13">
        <f t="shared" si="7"/>
        <v>76.54266717519434</v>
      </c>
      <c r="I63" s="13">
        <f t="shared" si="7"/>
        <v>73.24933997978368</v>
      </c>
      <c r="J63" s="13">
        <f t="shared" si="7"/>
        <v>90.6955399894366</v>
      </c>
      <c r="K63" s="13">
        <f t="shared" si="7"/>
        <v>80.4943765918082</v>
      </c>
      <c r="L63" s="13">
        <f t="shared" si="7"/>
        <v>79.35455821932347</v>
      </c>
      <c r="M63" s="13">
        <f t="shared" si="7"/>
        <v>83.50992157737085</v>
      </c>
      <c r="N63" s="13">
        <f t="shared" si="7"/>
        <v>81.94942172992344</v>
      </c>
      <c r="O63" s="13">
        <f t="shared" si="7"/>
        <v>87.42126155976577</v>
      </c>
      <c r="P63" s="13">
        <f t="shared" si="7"/>
        <v>99.36947128603975</v>
      </c>
      <c r="Q63" s="13">
        <f t="shared" si="7"/>
        <v>89.57231933998584</v>
      </c>
      <c r="R63" s="13">
        <f t="shared" si="7"/>
        <v>78.60077906504337</v>
      </c>
      <c r="S63" s="13">
        <f t="shared" si="7"/>
        <v>91.97740326302922</v>
      </c>
      <c r="T63" s="13">
        <f t="shared" si="7"/>
        <v>90.05994477433386</v>
      </c>
      <c r="U63" s="13">
        <f t="shared" si="7"/>
        <v>86.85007054266312</v>
      </c>
      <c r="V63" s="13">
        <f t="shared" si="7"/>
        <v>83.29254672278861</v>
      </c>
      <c r="W63" s="13">
        <f t="shared" si="7"/>
        <v>90.47384538338736</v>
      </c>
      <c r="X63" s="13">
        <f t="shared" si="7"/>
        <v>0</v>
      </c>
      <c r="Y63" s="13">
        <f t="shared" si="7"/>
        <v>0</v>
      </c>
      <c r="Z63" s="14">
        <f t="shared" si="7"/>
        <v>90.47383930651812</v>
      </c>
    </row>
    <row r="64" spans="1:26" ht="12.75">
      <c r="A64" s="39" t="s">
        <v>106</v>
      </c>
      <c r="B64" s="12">
        <f t="shared" si="7"/>
        <v>95.39117668678865</v>
      </c>
      <c r="C64" s="12">
        <f t="shared" si="7"/>
        <v>0</v>
      </c>
      <c r="D64" s="3">
        <f t="shared" si="7"/>
        <v>91.99999731445155</v>
      </c>
      <c r="E64" s="13">
        <f t="shared" si="7"/>
        <v>90.47382250449326</v>
      </c>
      <c r="F64" s="13">
        <f t="shared" si="7"/>
        <v>68.74975271198211</v>
      </c>
      <c r="G64" s="13">
        <f t="shared" si="7"/>
        <v>80.64146011372691</v>
      </c>
      <c r="H64" s="13">
        <f t="shared" si="7"/>
        <v>86.8275433024459</v>
      </c>
      <c r="I64" s="13">
        <f t="shared" si="7"/>
        <v>78.7397352972074</v>
      </c>
      <c r="J64" s="13">
        <f t="shared" si="7"/>
        <v>101.32253910044422</v>
      </c>
      <c r="K64" s="13">
        <f t="shared" si="7"/>
        <v>89.4064683730116</v>
      </c>
      <c r="L64" s="13">
        <f t="shared" si="7"/>
        <v>96.63291863681579</v>
      </c>
      <c r="M64" s="13">
        <f t="shared" si="7"/>
        <v>95.78559330929991</v>
      </c>
      <c r="N64" s="13">
        <f t="shared" si="7"/>
        <v>99.21907693230409</v>
      </c>
      <c r="O64" s="13">
        <f t="shared" si="7"/>
        <v>96.60989244499658</v>
      </c>
      <c r="P64" s="13">
        <f t="shared" si="7"/>
        <v>106.51119138688199</v>
      </c>
      <c r="Q64" s="13">
        <f t="shared" si="7"/>
        <v>100.78042010253914</v>
      </c>
      <c r="R64" s="13">
        <f t="shared" si="7"/>
        <v>94.63528841334524</v>
      </c>
      <c r="S64" s="13">
        <f t="shared" si="7"/>
        <v>88.16042515635554</v>
      </c>
      <c r="T64" s="13">
        <f t="shared" si="7"/>
        <v>106.6138009268527</v>
      </c>
      <c r="U64" s="13">
        <f t="shared" si="7"/>
        <v>96.47024802055239</v>
      </c>
      <c r="V64" s="13">
        <f t="shared" si="7"/>
        <v>92.94870877468931</v>
      </c>
      <c r="W64" s="13">
        <f t="shared" si="7"/>
        <v>90.47386299981716</v>
      </c>
      <c r="X64" s="13">
        <f t="shared" si="7"/>
        <v>0</v>
      </c>
      <c r="Y64" s="13">
        <f t="shared" si="7"/>
        <v>0</v>
      </c>
      <c r="Z64" s="14">
        <f t="shared" si="7"/>
        <v>90.47382250449326</v>
      </c>
    </row>
    <row r="65" spans="1:26" ht="12.75">
      <c r="A65" s="39" t="s">
        <v>107</v>
      </c>
      <c r="B65" s="12">
        <f t="shared" si="7"/>
        <v>55.36296431775659</v>
      </c>
      <c r="C65" s="12">
        <f t="shared" si="7"/>
        <v>0</v>
      </c>
      <c r="D65" s="3">
        <f t="shared" si="7"/>
        <v>99.99832985386222</v>
      </c>
      <c r="E65" s="13">
        <f t="shared" si="7"/>
        <v>98.34154488517746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97.12111990261715</v>
      </c>
      <c r="L65" s="13">
        <f t="shared" si="7"/>
        <v>100</v>
      </c>
      <c r="M65" s="13">
        <f t="shared" si="7"/>
        <v>99.04565906018603</v>
      </c>
      <c r="N65" s="13">
        <f t="shared" si="7"/>
        <v>100</v>
      </c>
      <c r="O65" s="13">
        <f t="shared" si="7"/>
        <v>100.00318887719635</v>
      </c>
      <c r="P65" s="13">
        <f t="shared" si="7"/>
        <v>100</v>
      </c>
      <c r="Q65" s="13">
        <f t="shared" si="7"/>
        <v>100.00098416478855</v>
      </c>
      <c r="R65" s="13">
        <f t="shared" si="7"/>
        <v>384.44010018938235</v>
      </c>
      <c r="S65" s="13">
        <f t="shared" si="7"/>
        <v>82.62919535951362</v>
      </c>
      <c r="T65" s="13">
        <f t="shared" si="7"/>
        <v>100</v>
      </c>
      <c r="U65" s="13">
        <f t="shared" si="7"/>
        <v>189.57393021994332</v>
      </c>
      <c r="V65" s="13">
        <f t="shared" si="7"/>
        <v>121.51423430945707</v>
      </c>
      <c r="W65" s="13">
        <f t="shared" si="7"/>
        <v>98.34154488517746</v>
      </c>
      <c r="X65" s="13">
        <f t="shared" si="7"/>
        <v>0</v>
      </c>
      <c r="Y65" s="13">
        <f t="shared" si="7"/>
        <v>0</v>
      </c>
      <c r="Z65" s="14">
        <f t="shared" si="7"/>
        <v>98.34154488517746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120291637</v>
      </c>
      <c r="C67" s="24"/>
      <c r="D67" s="25">
        <v>136486159</v>
      </c>
      <c r="E67" s="26">
        <v>131486159</v>
      </c>
      <c r="F67" s="26">
        <v>22003291</v>
      </c>
      <c r="G67" s="26">
        <v>10412641</v>
      </c>
      <c r="H67" s="26">
        <v>9117505</v>
      </c>
      <c r="I67" s="26">
        <v>41533437</v>
      </c>
      <c r="J67" s="26">
        <v>8185568</v>
      </c>
      <c r="K67" s="26">
        <v>8982686</v>
      </c>
      <c r="L67" s="26">
        <v>19517450</v>
      </c>
      <c r="M67" s="26">
        <v>36685704</v>
      </c>
      <c r="N67" s="26">
        <v>9981394</v>
      </c>
      <c r="O67" s="26">
        <v>12174515</v>
      </c>
      <c r="P67" s="26">
        <v>9605511</v>
      </c>
      <c r="Q67" s="26">
        <v>31761420</v>
      </c>
      <c r="R67" s="26">
        <v>7398890</v>
      </c>
      <c r="S67" s="26">
        <v>8576253</v>
      </c>
      <c r="T67" s="26">
        <v>10607764</v>
      </c>
      <c r="U67" s="26">
        <v>26582907</v>
      </c>
      <c r="V67" s="26">
        <v>136563468</v>
      </c>
      <c r="W67" s="26">
        <v>136486154</v>
      </c>
      <c r="X67" s="26"/>
      <c r="Y67" s="25"/>
      <c r="Z67" s="27">
        <v>131486159</v>
      </c>
    </row>
    <row r="68" spans="1:26" ht="12.75" hidden="1">
      <c r="A68" s="37" t="s">
        <v>31</v>
      </c>
      <c r="B68" s="19">
        <v>21905068</v>
      </c>
      <c r="C68" s="19"/>
      <c r="D68" s="20">
        <v>27502699</v>
      </c>
      <c r="E68" s="21">
        <v>27502699</v>
      </c>
      <c r="F68" s="21">
        <v>13936429</v>
      </c>
      <c r="G68" s="21">
        <v>1091880</v>
      </c>
      <c r="H68" s="21">
        <v>998804</v>
      </c>
      <c r="I68" s="21">
        <v>16027113</v>
      </c>
      <c r="J68" s="21">
        <v>1036443</v>
      </c>
      <c r="K68" s="21">
        <v>1035224</v>
      </c>
      <c r="L68" s="21">
        <v>1135844</v>
      </c>
      <c r="M68" s="21">
        <v>3207511</v>
      </c>
      <c r="N68" s="21">
        <v>1132898</v>
      </c>
      <c r="O68" s="21">
        <v>1794529</v>
      </c>
      <c r="P68" s="21">
        <v>1135844</v>
      </c>
      <c r="Q68" s="21">
        <v>4063271</v>
      </c>
      <c r="R68" s="21">
        <v>1135844</v>
      </c>
      <c r="S68" s="21">
        <v>772181</v>
      </c>
      <c r="T68" s="21">
        <v>1093822</v>
      </c>
      <c r="U68" s="21">
        <v>3001847</v>
      </c>
      <c r="V68" s="21">
        <v>26299742</v>
      </c>
      <c r="W68" s="21">
        <v>27502699</v>
      </c>
      <c r="X68" s="21"/>
      <c r="Y68" s="20"/>
      <c r="Z68" s="23">
        <v>27502699</v>
      </c>
    </row>
    <row r="69" spans="1:26" ht="12.75" hidden="1">
      <c r="A69" s="38" t="s">
        <v>32</v>
      </c>
      <c r="B69" s="19">
        <v>97740808</v>
      </c>
      <c r="C69" s="19"/>
      <c r="D69" s="20">
        <v>108110549</v>
      </c>
      <c r="E69" s="21">
        <v>103110549</v>
      </c>
      <c r="F69" s="21">
        <v>8036700</v>
      </c>
      <c r="G69" s="21">
        <v>9287524</v>
      </c>
      <c r="H69" s="21">
        <v>8091804</v>
      </c>
      <c r="I69" s="21">
        <v>25416028</v>
      </c>
      <c r="J69" s="21">
        <v>7077765</v>
      </c>
      <c r="K69" s="21">
        <v>7900025</v>
      </c>
      <c r="L69" s="21">
        <v>18329029</v>
      </c>
      <c r="M69" s="21">
        <v>33306819</v>
      </c>
      <c r="N69" s="21">
        <v>8708737</v>
      </c>
      <c r="O69" s="21">
        <v>10327744</v>
      </c>
      <c r="P69" s="21">
        <v>8399383</v>
      </c>
      <c r="Q69" s="21">
        <v>27435864</v>
      </c>
      <c r="R69" s="21">
        <v>6204486</v>
      </c>
      <c r="S69" s="21">
        <v>7748561</v>
      </c>
      <c r="T69" s="21">
        <v>9453835</v>
      </c>
      <c r="U69" s="21">
        <v>23406882</v>
      </c>
      <c r="V69" s="21">
        <v>109565593</v>
      </c>
      <c r="W69" s="21">
        <v>108110544</v>
      </c>
      <c r="X69" s="21"/>
      <c r="Y69" s="20"/>
      <c r="Z69" s="23">
        <v>103110549</v>
      </c>
    </row>
    <row r="70" spans="1:26" ht="12.75" hidden="1">
      <c r="A70" s="39" t="s">
        <v>103</v>
      </c>
      <c r="B70" s="19">
        <v>59934848</v>
      </c>
      <c r="C70" s="19"/>
      <c r="D70" s="20">
        <v>57934597</v>
      </c>
      <c r="E70" s="21">
        <v>53634597</v>
      </c>
      <c r="F70" s="21">
        <v>4022469</v>
      </c>
      <c r="G70" s="21">
        <v>4340920</v>
      </c>
      <c r="H70" s="21">
        <v>4143305</v>
      </c>
      <c r="I70" s="21">
        <v>12506694</v>
      </c>
      <c r="J70" s="21">
        <v>3768633</v>
      </c>
      <c r="K70" s="21">
        <v>3833785</v>
      </c>
      <c r="L70" s="21">
        <v>3479972</v>
      </c>
      <c r="M70" s="21">
        <v>11082390</v>
      </c>
      <c r="N70" s="21">
        <v>3981383</v>
      </c>
      <c r="O70" s="21">
        <v>5140549</v>
      </c>
      <c r="P70" s="21">
        <v>4335980</v>
      </c>
      <c r="Q70" s="21">
        <v>13457912</v>
      </c>
      <c r="R70" s="21">
        <v>2124290</v>
      </c>
      <c r="S70" s="21">
        <v>3899774</v>
      </c>
      <c r="T70" s="21">
        <v>4910705</v>
      </c>
      <c r="U70" s="21">
        <v>10934769</v>
      </c>
      <c r="V70" s="21">
        <v>47981765</v>
      </c>
      <c r="W70" s="21">
        <v>57934597</v>
      </c>
      <c r="X70" s="21"/>
      <c r="Y70" s="20"/>
      <c r="Z70" s="23">
        <v>53634597</v>
      </c>
    </row>
    <row r="71" spans="1:26" ht="12.75" hidden="1">
      <c r="A71" s="39" t="s">
        <v>104</v>
      </c>
      <c r="B71" s="19">
        <v>20888046</v>
      </c>
      <c r="C71" s="19"/>
      <c r="D71" s="20">
        <v>26111497</v>
      </c>
      <c r="E71" s="21">
        <v>25411497</v>
      </c>
      <c r="F71" s="21">
        <v>1977889</v>
      </c>
      <c r="G71" s="21">
        <v>2910226</v>
      </c>
      <c r="H71" s="21">
        <v>1905572</v>
      </c>
      <c r="I71" s="21">
        <v>6793687</v>
      </c>
      <c r="J71" s="21">
        <v>1273100</v>
      </c>
      <c r="K71" s="21">
        <v>2025193</v>
      </c>
      <c r="L71" s="21">
        <v>12809580</v>
      </c>
      <c r="M71" s="21">
        <v>16107873</v>
      </c>
      <c r="N71" s="21">
        <v>2683811</v>
      </c>
      <c r="O71" s="21">
        <v>3149291</v>
      </c>
      <c r="P71" s="21">
        <v>2019129</v>
      </c>
      <c r="Q71" s="21">
        <v>7852231</v>
      </c>
      <c r="R71" s="21">
        <v>2040683</v>
      </c>
      <c r="S71" s="21">
        <v>1810991</v>
      </c>
      <c r="T71" s="21">
        <v>2536445</v>
      </c>
      <c r="U71" s="21">
        <v>6388119</v>
      </c>
      <c r="V71" s="21">
        <v>37141910</v>
      </c>
      <c r="W71" s="21">
        <v>26111497</v>
      </c>
      <c r="X71" s="21"/>
      <c r="Y71" s="20"/>
      <c r="Z71" s="23">
        <v>25411497</v>
      </c>
    </row>
    <row r="72" spans="1:26" ht="12.75" hidden="1">
      <c r="A72" s="39" t="s">
        <v>105</v>
      </c>
      <c r="B72" s="19">
        <v>10690831</v>
      </c>
      <c r="C72" s="19"/>
      <c r="D72" s="20">
        <v>14888233</v>
      </c>
      <c r="E72" s="21">
        <v>14888233</v>
      </c>
      <c r="F72" s="21">
        <v>1269961</v>
      </c>
      <c r="G72" s="21">
        <v>1271156</v>
      </c>
      <c r="H72" s="21">
        <v>1271645</v>
      </c>
      <c r="I72" s="21">
        <v>3812762</v>
      </c>
      <c r="J72" s="21">
        <v>1270423</v>
      </c>
      <c r="K72" s="21">
        <v>1274494</v>
      </c>
      <c r="L72" s="21">
        <v>1271966</v>
      </c>
      <c r="M72" s="21">
        <v>3816883</v>
      </c>
      <c r="N72" s="21">
        <v>1276912</v>
      </c>
      <c r="O72" s="21">
        <v>1272409</v>
      </c>
      <c r="P72" s="21">
        <v>1272900</v>
      </c>
      <c r="Q72" s="21">
        <v>3822221</v>
      </c>
      <c r="R72" s="21">
        <v>1272551</v>
      </c>
      <c r="S72" s="21">
        <v>1271334</v>
      </c>
      <c r="T72" s="21">
        <v>1239641</v>
      </c>
      <c r="U72" s="21">
        <v>3783526</v>
      </c>
      <c r="V72" s="21">
        <v>15235392</v>
      </c>
      <c r="W72" s="21">
        <v>14888232</v>
      </c>
      <c r="X72" s="21"/>
      <c r="Y72" s="20"/>
      <c r="Z72" s="23">
        <v>14888233</v>
      </c>
    </row>
    <row r="73" spans="1:26" ht="12.75" hidden="1">
      <c r="A73" s="39" t="s">
        <v>106</v>
      </c>
      <c r="B73" s="19">
        <v>5822484</v>
      </c>
      <c r="C73" s="19"/>
      <c r="D73" s="20">
        <v>8936722</v>
      </c>
      <c r="E73" s="21">
        <v>8936722</v>
      </c>
      <c r="F73" s="21">
        <v>732951</v>
      </c>
      <c r="G73" s="21">
        <v>732984</v>
      </c>
      <c r="H73" s="21">
        <v>732984</v>
      </c>
      <c r="I73" s="21">
        <v>2198919</v>
      </c>
      <c r="J73" s="21">
        <v>732984</v>
      </c>
      <c r="K73" s="21">
        <v>733693</v>
      </c>
      <c r="L73" s="21">
        <v>733870</v>
      </c>
      <c r="M73" s="21">
        <v>2200547</v>
      </c>
      <c r="N73" s="21">
        <v>733619</v>
      </c>
      <c r="O73" s="21">
        <v>734136</v>
      </c>
      <c r="P73" s="21">
        <v>734136</v>
      </c>
      <c r="Q73" s="21">
        <v>2201891</v>
      </c>
      <c r="R73" s="21">
        <v>734224</v>
      </c>
      <c r="S73" s="21">
        <v>734224</v>
      </c>
      <c r="T73" s="21">
        <v>734313</v>
      </c>
      <c r="U73" s="21">
        <v>2202761</v>
      </c>
      <c r="V73" s="21">
        <v>8804118</v>
      </c>
      <c r="W73" s="21">
        <v>8936718</v>
      </c>
      <c r="X73" s="21"/>
      <c r="Y73" s="20"/>
      <c r="Z73" s="23">
        <v>8936722</v>
      </c>
    </row>
    <row r="74" spans="1:26" ht="12.75" hidden="1">
      <c r="A74" s="39" t="s">
        <v>107</v>
      </c>
      <c r="B74" s="19">
        <v>404599</v>
      </c>
      <c r="C74" s="19"/>
      <c r="D74" s="20">
        <v>239500</v>
      </c>
      <c r="E74" s="21">
        <v>239500</v>
      </c>
      <c r="F74" s="21">
        <v>33430</v>
      </c>
      <c r="G74" s="21">
        <v>32238</v>
      </c>
      <c r="H74" s="21">
        <v>38298</v>
      </c>
      <c r="I74" s="21">
        <v>103966</v>
      </c>
      <c r="J74" s="21">
        <v>32625</v>
      </c>
      <c r="K74" s="21">
        <v>32860</v>
      </c>
      <c r="L74" s="21">
        <v>33641</v>
      </c>
      <c r="M74" s="21">
        <v>99126</v>
      </c>
      <c r="N74" s="21">
        <v>33012</v>
      </c>
      <c r="O74" s="21">
        <v>31359</v>
      </c>
      <c r="P74" s="21">
        <v>37238</v>
      </c>
      <c r="Q74" s="21">
        <v>101609</v>
      </c>
      <c r="R74" s="21">
        <v>32738</v>
      </c>
      <c r="S74" s="21">
        <v>32238</v>
      </c>
      <c r="T74" s="21">
        <v>32731</v>
      </c>
      <c r="U74" s="21">
        <v>97707</v>
      </c>
      <c r="V74" s="21">
        <v>402408</v>
      </c>
      <c r="W74" s="21">
        <v>239500</v>
      </c>
      <c r="X74" s="21"/>
      <c r="Y74" s="20"/>
      <c r="Z74" s="23">
        <v>239500</v>
      </c>
    </row>
    <row r="75" spans="1:26" ht="12.75" hidden="1">
      <c r="A75" s="40" t="s">
        <v>110</v>
      </c>
      <c r="B75" s="28">
        <v>645761</v>
      </c>
      <c r="C75" s="28"/>
      <c r="D75" s="29">
        <v>872911</v>
      </c>
      <c r="E75" s="30">
        <v>872911</v>
      </c>
      <c r="F75" s="30">
        <v>30162</v>
      </c>
      <c r="G75" s="30">
        <v>33237</v>
      </c>
      <c r="H75" s="30">
        <v>26897</v>
      </c>
      <c r="I75" s="30">
        <v>90296</v>
      </c>
      <c r="J75" s="30">
        <v>71360</v>
      </c>
      <c r="K75" s="30">
        <v>47437</v>
      </c>
      <c r="L75" s="30">
        <v>52577</v>
      </c>
      <c r="M75" s="30">
        <v>171374</v>
      </c>
      <c r="N75" s="30">
        <v>139759</v>
      </c>
      <c r="O75" s="30">
        <v>52242</v>
      </c>
      <c r="P75" s="30">
        <v>70284</v>
      </c>
      <c r="Q75" s="30">
        <v>262285</v>
      </c>
      <c r="R75" s="30">
        <v>58560</v>
      </c>
      <c r="S75" s="30">
        <v>55511</v>
      </c>
      <c r="T75" s="30">
        <v>60107</v>
      </c>
      <c r="U75" s="30">
        <v>174178</v>
      </c>
      <c r="V75" s="30">
        <v>698133</v>
      </c>
      <c r="W75" s="30">
        <v>872911</v>
      </c>
      <c r="X75" s="30"/>
      <c r="Y75" s="29"/>
      <c r="Z75" s="31">
        <v>872911</v>
      </c>
    </row>
    <row r="76" spans="1:26" ht="12.75" hidden="1">
      <c r="A76" s="42" t="s">
        <v>287</v>
      </c>
      <c r="B76" s="32">
        <v>75115822</v>
      </c>
      <c r="C76" s="32"/>
      <c r="D76" s="33">
        <v>125058373</v>
      </c>
      <c r="E76" s="34">
        <v>123408112</v>
      </c>
      <c r="F76" s="34">
        <v>20791568</v>
      </c>
      <c r="G76" s="34">
        <v>7665530</v>
      </c>
      <c r="H76" s="34">
        <v>7757942</v>
      </c>
      <c r="I76" s="34">
        <v>36215040</v>
      </c>
      <c r="J76" s="34">
        <v>8850231</v>
      </c>
      <c r="K76" s="34">
        <v>7217463</v>
      </c>
      <c r="L76" s="34">
        <v>10276275</v>
      </c>
      <c r="M76" s="34">
        <v>26343969</v>
      </c>
      <c r="N76" s="34">
        <v>7303777</v>
      </c>
      <c r="O76" s="34">
        <v>9218042</v>
      </c>
      <c r="P76" s="34">
        <v>16295084</v>
      </c>
      <c r="Q76" s="34">
        <v>32816903</v>
      </c>
      <c r="R76" s="34">
        <v>9028426</v>
      </c>
      <c r="S76" s="34">
        <v>7925959</v>
      </c>
      <c r="T76" s="34">
        <v>11316825</v>
      </c>
      <c r="U76" s="34">
        <v>28271210</v>
      </c>
      <c r="V76" s="34">
        <v>123647122</v>
      </c>
      <c r="W76" s="34">
        <v>123408112</v>
      </c>
      <c r="X76" s="34"/>
      <c r="Y76" s="33"/>
      <c r="Z76" s="35">
        <v>123408112</v>
      </c>
    </row>
    <row r="77" spans="1:26" ht="12.75" hidden="1">
      <c r="A77" s="37" t="s">
        <v>31</v>
      </c>
      <c r="B77" s="19">
        <v>23561393</v>
      </c>
      <c r="C77" s="19"/>
      <c r="D77" s="20">
        <v>25577511</v>
      </c>
      <c r="E77" s="21">
        <v>25577511</v>
      </c>
      <c r="F77" s="21">
        <v>13936429</v>
      </c>
      <c r="G77" s="21">
        <v>1091880</v>
      </c>
      <c r="H77" s="21">
        <v>1234940</v>
      </c>
      <c r="I77" s="21">
        <v>16263249</v>
      </c>
      <c r="J77" s="21">
        <v>1036443</v>
      </c>
      <c r="K77" s="21">
        <v>1035224</v>
      </c>
      <c r="L77" s="21">
        <v>1116073</v>
      </c>
      <c r="M77" s="21">
        <v>3187740</v>
      </c>
      <c r="N77" s="21">
        <v>1138706</v>
      </c>
      <c r="O77" s="21">
        <v>1208071</v>
      </c>
      <c r="P77" s="21">
        <v>1612091</v>
      </c>
      <c r="Q77" s="21">
        <v>3958868</v>
      </c>
      <c r="R77" s="21">
        <v>1046007</v>
      </c>
      <c r="S77" s="21">
        <v>1062075</v>
      </c>
      <c r="T77" s="21">
        <v>3376726</v>
      </c>
      <c r="U77" s="21">
        <v>5484808</v>
      </c>
      <c r="V77" s="21">
        <v>28894665</v>
      </c>
      <c r="W77" s="21">
        <v>25577511</v>
      </c>
      <c r="X77" s="21"/>
      <c r="Y77" s="20"/>
      <c r="Z77" s="23">
        <v>25577511</v>
      </c>
    </row>
    <row r="78" spans="1:26" ht="12.75" hidden="1">
      <c r="A78" s="38" t="s">
        <v>32</v>
      </c>
      <c r="B78" s="19">
        <v>50908668</v>
      </c>
      <c r="C78" s="19"/>
      <c r="D78" s="20">
        <v>99480862</v>
      </c>
      <c r="E78" s="21">
        <v>97830601</v>
      </c>
      <c r="F78" s="21">
        <v>6855139</v>
      </c>
      <c r="G78" s="21">
        <v>6573650</v>
      </c>
      <c r="H78" s="21">
        <v>6523002</v>
      </c>
      <c r="I78" s="21">
        <v>19951791</v>
      </c>
      <c r="J78" s="21">
        <v>7813788</v>
      </c>
      <c r="K78" s="21">
        <v>6182239</v>
      </c>
      <c r="L78" s="21">
        <v>9160202</v>
      </c>
      <c r="M78" s="21">
        <v>23156229</v>
      </c>
      <c r="N78" s="21">
        <v>6165071</v>
      </c>
      <c r="O78" s="21">
        <v>8009971</v>
      </c>
      <c r="P78" s="21">
        <v>14682993</v>
      </c>
      <c r="Q78" s="21">
        <v>28858035</v>
      </c>
      <c r="R78" s="21">
        <v>7982419</v>
      </c>
      <c r="S78" s="21">
        <v>6863884</v>
      </c>
      <c r="T78" s="21">
        <v>7940099</v>
      </c>
      <c r="U78" s="21">
        <v>22786402</v>
      </c>
      <c r="V78" s="21">
        <v>94752457</v>
      </c>
      <c r="W78" s="21">
        <v>97830601</v>
      </c>
      <c r="X78" s="21"/>
      <c r="Y78" s="20"/>
      <c r="Z78" s="23">
        <v>97830601</v>
      </c>
    </row>
    <row r="79" spans="1:26" ht="12.75" hidden="1">
      <c r="A79" s="39" t="s">
        <v>103</v>
      </c>
      <c r="B79" s="19">
        <v>31212104</v>
      </c>
      <c r="C79" s="19"/>
      <c r="D79" s="20">
        <v>53299830</v>
      </c>
      <c r="E79" s="21">
        <v>52415650</v>
      </c>
      <c r="F79" s="21">
        <v>4050543</v>
      </c>
      <c r="G79" s="21">
        <v>3751054</v>
      </c>
      <c r="H79" s="21">
        <v>3762568</v>
      </c>
      <c r="I79" s="21">
        <v>11564165</v>
      </c>
      <c r="J79" s="21">
        <v>4510075</v>
      </c>
      <c r="K79" s="21">
        <v>3264818</v>
      </c>
      <c r="L79" s="21">
        <v>5815516</v>
      </c>
      <c r="M79" s="21">
        <v>13590409</v>
      </c>
      <c r="N79" s="21">
        <v>2967216</v>
      </c>
      <c r="O79" s="21">
        <v>4081929</v>
      </c>
      <c r="P79" s="21">
        <v>10420200</v>
      </c>
      <c r="Q79" s="21">
        <v>17469345</v>
      </c>
      <c r="R79" s="21">
        <v>4392168</v>
      </c>
      <c r="S79" s="21">
        <v>3715997</v>
      </c>
      <c r="T79" s="21">
        <v>4132095</v>
      </c>
      <c r="U79" s="21">
        <v>12240260</v>
      </c>
      <c r="V79" s="21">
        <v>54864179</v>
      </c>
      <c r="W79" s="21">
        <v>52415650</v>
      </c>
      <c r="X79" s="21"/>
      <c r="Y79" s="20"/>
      <c r="Z79" s="23">
        <v>52415650</v>
      </c>
    </row>
    <row r="80" spans="1:26" ht="12.75" hidden="1">
      <c r="A80" s="39" t="s">
        <v>104</v>
      </c>
      <c r="B80" s="19">
        <v>10884273</v>
      </c>
      <c r="C80" s="19"/>
      <c r="D80" s="20">
        <v>24022576</v>
      </c>
      <c r="E80" s="21">
        <v>23624073</v>
      </c>
      <c r="F80" s="21">
        <v>1366685</v>
      </c>
      <c r="G80" s="21">
        <v>1280376</v>
      </c>
      <c r="H80" s="21">
        <v>1112353</v>
      </c>
      <c r="I80" s="21">
        <v>3759414</v>
      </c>
      <c r="J80" s="21">
        <v>1376193</v>
      </c>
      <c r="K80" s="21">
        <v>1203642</v>
      </c>
      <c r="L80" s="21">
        <v>1592522</v>
      </c>
      <c r="M80" s="21">
        <v>4172357</v>
      </c>
      <c r="N80" s="21">
        <v>1390531</v>
      </c>
      <c r="O80" s="21">
        <v>2075078</v>
      </c>
      <c r="P80" s="21">
        <v>2178744</v>
      </c>
      <c r="Q80" s="21">
        <v>5644353</v>
      </c>
      <c r="R80" s="21">
        <v>1769323</v>
      </c>
      <c r="S80" s="21">
        <v>1304614</v>
      </c>
      <c r="T80" s="21">
        <v>1875974</v>
      </c>
      <c r="U80" s="21">
        <v>4949911</v>
      </c>
      <c r="V80" s="21">
        <v>18526035</v>
      </c>
      <c r="W80" s="21">
        <v>23624073</v>
      </c>
      <c r="X80" s="21"/>
      <c r="Y80" s="20"/>
      <c r="Z80" s="23">
        <v>23624073</v>
      </c>
    </row>
    <row r="81" spans="1:26" ht="12.75" hidden="1">
      <c r="A81" s="39" t="s">
        <v>105</v>
      </c>
      <c r="B81" s="19">
        <v>3034157</v>
      </c>
      <c r="C81" s="19"/>
      <c r="D81" s="20">
        <v>13697176</v>
      </c>
      <c r="E81" s="21">
        <v>13469956</v>
      </c>
      <c r="F81" s="21">
        <v>900579</v>
      </c>
      <c r="G81" s="21">
        <v>918893</v>
      </c>
      <c r="H81" s="21">
        <v>973351</v>
      </c>
      <c r="I81" s="21">
        <v>2792823</v>
      </c>
      <c r="J81" s="21">
        <v>1152217</v>
      </c>
      <c r="K81" s="21">
        <v>1025896</v>
      </c>
      <c r="L81" s="21">
        <v>1009363</v>
      </c>
      <c r="M81" s="21">
        <v>3187476</v>
      </c>
      <c r="N81" s="21">
        <v>1046422</v>
      </c>
      <c r="O81" s="21">
        <v>1112356</v>
      </c>
      <c r="P81" s="21">
        <v>1264874</v>
      </c>
      <c r="Q81" s="21">
        <v>3423652</v>
      </c>
      <c r="R81" s="21">
        <v>1000235</v>
      </c>
      <c r="S81" s="21">
        <v>1169340</v>
      </c>
      <c r="T81" s="21">
        <v>1116420</v>
      </c>
      <c r="U81" s="21">
        <v>3285995</v>
      </c>
      <c r="V81" s="21">
        <v>12689946</v>
      </c>
      <c r="W81" s="21">
        <v>13469956</v>
      </c>
      <c r="X81" s="21"/>
      <c r="Y81" s="20"/>
      <c r="Z81" s="23">
        <v>13469956</v>
      </c>
    </row>
    <row r="82" spans="1:26" ht="12.75" hidden="1">
      <c r="A82" s="39" t="s">
        <v>106</v>
      </c>
      <c r="B82" s="19">
        <v>5554136</v>
      </c>
      <c r="C82" s="19"/>
      <c r="D82" s="20">
        <v>8221784</v>
      </c>
      <c r="E82" s="21">
        <v>8085394</v>
      </c>
      <c r="F82" s="21">
        <v>503902</v>
      </c>
      <c r="G82" s="21">
        <v>591089</v>
      </c>
      <c r="H82" s="21">
        <v>636432</v>
      </c>
      <c r="I82" s="21">
        <v>1731423</v>
      </c>
      <c r="J82" s="21">
        <v>742678</v>
      </c>
      <c r="K82" s="21">
        <v>655969</v>
      </c>
      <c r="L82" s="21">
        <v>709160</v>
      </c>
      <c r="M82" s="21">
        <v>2107807</v>
      </c>
      <c r="N82" s="21">
        <v>727890</v>
      </c>
      <c r="O82" s="21">
        <v>709248</v>
      </c>
      <c r="P82" s="21">
        <v>781937</v>
      </c>
      <c r="Q82" s="21">
        <v>2219075</v>
      </c>
      <c r="R82" s="21">
        <v>694835</v>
      </c>
      <c r="S82" s="21">
        <v>647295</v>
      </c>
      <c r="T82" s="21">
        <v>782879</v>
      </c>
      <c r="U82" s="21">
        <v>2125009</v>
      </c>
      <c r="V82" s="21">
        <v>8183314</v>
      </c>
      <c r="W82" s="21">
        <v>8085394</v>
      </c>
      <c r="X82" s="21"/>
      <c r="Y82" s="20"/>
      <c r="Z82" s="23">
        <v>8085394</v>
      </c>
    </row>
    <row r="83" spans="1:26" ht="12.75" hidden="1">
      <c r="A83" s="39" t="s">
        <v>107</v>
      </c>
      <c r="B83" s="19">
        <v>223998</v>
      </c>
      <c r="C83" s="19"/>
      <c r="D83" s="20">
        <v>239496</v>
      </c>
      <c r="E83" s="21">
        <v>235528</v>
      </c>
      <c r="F83" s="21">
        <v>33430</v>
      </c>
      <c r="G83" s="21">
        <v>32238</v>
      </c>
      <c r="H83" s="21">
        <v>38298</v>
      </c>
      <c r="I83" s="21">
        <v>103966</v>
      </c>
      <c r="J83" s="21">
        <v>32625</v>
      </c>
      <c r="K83" s="21">
        <v>31914</v>
      </c>
      <c r="L83" s="21">
        <v>33641</v>
      </c>
      <c r="M83" s="21">
        <v>98180</v>
      </c>
      <c r="N83" s="21">
        <v>33012</v>
      </c>
      <c r="O83" s="21">
        <v>31360</v>
      </c>
      <c r="P83" s="21">
        <v>37238</v>
      </c>
      <c r="Q83" s="21">
        <v>101610</v>
      </c>
      <c r="R83" s="21">
        <v>125858</v>
      </c>
      <c r="S83" s="21">
        <v>26638</v>
      </c>
      <c r="T83" s="21">
        <v>32731</v>
      </c>
      <c r="U83" s="21">
        <v>185227</v>
      </c>
      <c r="V83" s="21">
        <v>488983</v>
      </c>
      <c r="W83" s="21">
        <v>235528</v>
      </c>
      <c r="X83" s="21"/>
      <c r="Y83" s="20"/>
      <c r="Z83" s="23">
        <v>235528</v>
      </c>
    </row>
    <row r="84" spans="1:26" ht="12.75" hidden="1">
      <c r="A84" s="40" t="s">
        <v>110</v>
      </c>
      <c r="B84" s="28">
        <v>645761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2398670</v>
      </c>
      <c r="D5" s="357">
        <f t="shared" si="0"/>
        <v>0</v>
      </c>
      <c r="E5" s="356">
        <f t="shared" si="0"/>
        <v>5143331</v>
      </c>
      <c r="F5" s="358">
        <f t="shared" si="0"/>
        <v>5143331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304107</v>
      </c>
      <c r="Q5" s="356">
        <f t="shared" si="0"/>
        <v>73748</v>
      </c>
      <c r="R5" s="358">
        <f t="shared" si="0"/>
        <v>377855</v>
      </c>
      <c r="S5" s="358">
        <f t="shared" si="0"/>
        <v>165614</v>
      </c>
      <c r="T5" s="356">
        <f t="shared" si="0"/>
        <v>-64036</v>
      </c>
      <c r="U5" s="356">
        <f t="shared" si="0"/>
        <v>1165858</v>
      </c>
      <c r="V5" s="358">
        <f t="shared" si="0"/>
        <v>1267436</v>
      </c>
      <c r="W5" s="358">
        <f t="shared" si="0"/>
        <v>1645291</v>
      </c>
      <c r="X5" s="356">
        <f t="shared" si="0"/>
        <v>5143331</v>
      </c>
      <c r="Y5" s="358">
        <f t="shared" si="0"/>
        <v>-3498040</v>
      </c>
      <c r="Z5" s="359">
        <f>+IF(X5&lt;&gt;0,+(Y5/X5)*100,0)</f>
        <v>-68.01117797007426</v>
      </c>
      <c r="AA5" s="360">
        <f>+AA6+AA8+AA11+AA13+AA15</f>
        <v>5143331</v>
      </c>
    </row>
    <row r="6" spans="1:27" ht="12.75">
      <c r="A6" s="361" t="s">
        <v>205</v>
      </c>
      <c r="B6" s="142"/>
      <c r="C6" s="60">
        <f>+C7</f>
        <v>316861</v>
      </c>
      <c r="D6" s="340">
        <f aca="true" t="shared" si="1" ref="D6:AA6">+D7</f>
        <v>0</v>
      </c>
      <c r="E6" s="60">
        <f t="shared" si="1"/>
        <v>616096</v>
      </c>
      <c r="F6" s="59">
        <f t="shared" si="1"/>
        <v>616096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37703</v>
      </c>
      <c r="Q6" s="60">
        <f t="shared" si="1"/>
        <v>10196</v>
      </c>
      <c r="R6" s="59">
        <f t="shared" si="1"/>
        <v>47899</v>
      </c>
      <c r="S6" s="59">
        <f t="shared" si="1"/>
        <v>12463</v>
      </c>
      <c r="T6" s="60">
        <f t="shared" si="1"/>
        <v>7942</v>
      </c>
      <c r="U6" s="60">
        <f t="shared" si="1"/>
        <v>88739</v>
      </c>
      <c r="V6" s="59">
        <f t="shared" si="1"/>
        <v>109144</v>
      </c>
      <c r="W6" s="59">
        <f t="shared" si="1"/>
        <v>157043</v>
      </c>
      <c r="X6" s="60">
        <f t="shared" si="1"/>
        <v>616096</v>
      </c>
      <c r="Y6" s="59">
        <f t="shared" si="1"/>
        <v>-459053</v>
      </c>
      <c r="Z6" s="61">
        <f>+IF(X6&lt;&gt;0,+(Y6/X6)*100,0)</f>
        <v>-74.50997896431724</v>
      </c>
      <c r="AA6" s="62">
        <f t="shared" si="1"/>
        <v>616096</v>
      </c>
    </row>
    <row r="7" spans="1:27" ht="12.75">
      <c r="A7" s="291" t="s">
        <v>229</v>
      </c>
      <c r="B7" s="142"/>
      <c r="C7" s="60">
        <v>316861</v>
      </c>
      <c r="D7" s="340"/>
      <c r="E7" s="60">
        <v>616096</v>
      </c>
      <c r="F7" s="59">
        <v>616096</v>
      </c>
      <c r="G7" s="59"/>
      <c r="H7" s="60"/>
      <c r="I7" s="60"/>
      <c r="J7" s="59"/>
      <c r="K7" s="59"/>
      <c r="L7" s="60"/>
      <c r="M7" s="60"/>
      <c r="N7" s="59"/>
      <c r="O7" s="59"/>
      <c r="P7" s="60">
        <v>37703</v>
      </c>
      <c r="Q7" s="60">
        <v>10196</v>
      </c>
      <c r="R7" s="59">
        <v>47899</v>
      </c>
      <c r="S7" s="59">
        <v>12463</v>
      </c>
      <c r="T7" s="60">
        <v>7942</v>
      </c>
      <c r="U7" s="60">
        <v>88739</v>
      </c>
      <c r="V7" s="59">
        <v>109144</v>
      </c>
      <c r="W7" s="59">
        <v>157043</v>
      </c>
      <c r="X7" s="60">
        <v>616096</v>
      </c>
      <c r="Y7" s="59">
        <v>-459053</v>
      </c>
      <c r="Z7" s="61">
        <v>-74.51</v>
      </c>
      <c r="AA7" s="62">
        <v>616096</v>
      </c>
    </row>
    <row r="8" spans="1:27" ht="12.75">
      <c r="A8" s="361" t="s">
        <v>206</v>
      </c>
      <c r="B8" s="142"/>
      <c r="C8" s="60">
        <f aca="true" t="shared" si="2" ref="C8:Y8">SUM(C9:C10)</f>
        <v>1164915</v>
      </c>
      <c r="D8" s="340">
        <f t="shared" si="2"/>
        <v>0</v>
      </c>
      <c r="E8" s="60">
        <f t="shared" si="2"/>
        <v>1342484</v>
      </c>
      <c r="F8" s="59">
        <f t="shared" si="2"/>
        <v>1342484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210893</v>
      </c>
      <c r="Q8" s="60">
        <f t="shared" si="2"/>
        <v>55908</v>
      </c>
      <c r="R8" s="59">
        <f t="shared" si="2"/>
        <v>266801</v>
      </c>
      <c r="S8" s="59">
        <f t="shared" si="2"/>
        <v>74159</v>
      </c>
      <c r="T8" s="60">
        <f t="shared" si="2"/>
        <v>-20230</v>
      </c>
      <c r="U8" s="60">
        <f t="shared" si="2"/>
        <v>913805</v>
      </c>
      <c r="V8" s="59">
        <f t="shared" si="2"/>
        <v>967734</v>
      </c>
      <c r="W8" s="59">
        <f t="shared" si="2"/>
        <v>1234535</v>
      </c>
      <c r="X8" s="60">
        <f t="shared" si="2"/>
        <v>1342484</v>
      </c>
      <c r="Y8" s="59">
        <f t="shared" si="2"/>
        <v>-107949</v>
      </c>
      <c r="Z8" s="61">
        <f>+IF(X8&lt;&gt;0,+(Y8/X8)*100,0)</f>
        <v>-8.040989687772814</v>
      </c>
      <c r="AA8" s="62">
        <f>SUM(AA9:AA10)</f>
        <v>1342484</v>
      </c>
    </row>
    <row r="9" spans="1:27" ht="12.75">
      <c r="A9" s="291" t="s">
        <v>230</v>
      </c>
      <c r="B9" s="142"/>
      <c r="C9" s="60">
        <v>831832</v>
      </c>
      <c r="D9" s="340"/>
      <c r="E9" s="60">
        <v>1342484</v>
      </c>
      <c r="F9" s="59">
        <v>887640</v>
      </c>
      <c r="G9" s="59"/>
      <c r="H9" s="60"/>
      <c r="I9" s="60"/>
      <c r="J9" s="59"/>
      <c r="K9" s="59"/>
      <c r="L9" s="60"/>
      <c r="M9" s="60"/>
      <c r="N9" s="59"/>
      <c r="O9" s="59"/>
      <c r="P9" s="60">
        <v>39093</v>
      </c>
      <c r="Q9" s="60">
        <v>32908</v>
      </c>
      <c r="R9" s="59">
        <v>72001</v>
      </c>
      <c r="S9" s="59">
        <v>74159</v>
      </c>
      <c r="T9" s="60">
        <v>21855</v>
      </c>
      <c r="U9" s="60">
        <v>239638</v>
      </c>
      <c r="V9" s="59">
        <v>335652</v>
      </c>
      <c r="W9" s="59">
        <v>407653</v>
      </c>
      <c r="X9" s="60">
        <v>887640</v>
      </c>
      <c r="Y9" s="59">
        <v>-479987</v>
      </c>
      <c r="Z9" s="61">
        <v>-54.07</v>
      </c>
      <c r="AA9" s="62">
        <v>887640</v>
      </c>
    </row>
    <row r="10" spans="1:27" ht="12.75">
      <c r="A10" s="291" t="s">
        <v>231</v>
      </c>
      <c r="B10" s="142"/>
      <c r="C10" s="60">
        <v>333083</v>
      </c>
      <c r="D10" s="340"/>
      <c r="E10" s="60"/>
      <c r="F10" s="59">
        <v>454844</v>
      </c>
      <c r="G10" s="59"/>
      <c r="H10" s="60"/>
      <c r="I10" s="60"/>
      <c r="J10" s="59"/>
      <c r="K10" s="59"/>
      <c r="L10" s="60"/>
      <c r="M10" s="60"/>
      <c r="N10" s="59"/>
      <c r="O10" s="59"/>
      <c r="P10" s="60">
        <v>171800</v>
      </c>
      <c r="Q10" s="60">
        <v>23000</v>
      </c>
      <c r="R10" s="59">
        <v>194800</v>
      </c>
      <c r="S10" s="59"/>
      <c r="T10" s="60">
        <v>-42085</v>
      </c>
      <c r="U10" s="60">
        <v>674167</v>
      </c>
      <c r="V10" s="59">
        <v>632082</v>
      </c>
      <c r="W10" s="59">
        <v>826882</v>
      </c>
      <c r="X10" s="60">
        <v>454844</v>
      </c>
      <c r="Y10" s="59">
        <v>372038</v>
      </c>
      <c r="Z10" s="61">
        <v>81.79</v>
      </c>
      <c r="AA10" s="62">
        <v>454844</v>
      </c>
    </row>
    <row r="11" spans="1:27" ht="12.75">
      <c r="A11" s="361" t="s">
        <v>207</v>
      </c>
      <c r="B11" s="142"/>
      <c r="C11" s="362">
        <f>+C12</f>
        <v>689374</v>
      </c>
      <c r="D11" s="363">
        <f aca="true" t="shared" si="3" ref="D11:AA11">+D12</f>
        <v>0</v>
      </c>
      <c r="E11" s="362">
        <f t="shared" si="3"/>
        <v>1144800</v>
      </c>
      <c r="F11" s="364">
        <f t="shared" si="3"/>
        <v>1144800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55511</v>
      </c>
      <c r="Q11" s="362">
        <f t="shared" si="3"/>
        <v>1005</v>
      </c>
      <c r="R11" s="364">
        <f t="shared" si="3"/>
        <v>56516</v>
      </c>
      <c r="S11" s="364">
        <f t="shared" si="3"/>
        <v>78992</v>
      </c>
      <c r="T11" s="362">
        <f t="shared" si="3"/>
        <v>-49858</v>
      </c>
      <c r="U11" s="362">
        <f t="shared" si="3"/>
        <v>154910</v>
      </c>
      <c r="V11" s="364">
        <f t="shared" si="3"/>
        <v>184044</v>
      </c>
      <c r="W11" s="364">
        <f t="shared" si="3"/>
        <v>240560</v>
      </c>
      <c r="X11" s="362">
        <f t="shared" si="3"/>
        <v>1144800</v>
      </c>
      <c r="Y11" s="364">
        <f t="shared" si="3"/>
        <v>-904240</v>
      </c>
      <c r="Z11" s="365">
        <f>+IF(X11&lt;&gt;0,+(Y11/X11)*100,0)</f>
        <v>-78.98672257162823</v>
      </c>
      <c r="AA11" s="366">
        <f t="shared" si="3"/>
        <v>1144800</v>
      </c>
    </row>
    <row r="12" spans="1:27" ht="12.75">
      <c r="A12" s="291" t="s">
        <v>232</v>
      </c>
      <c r="B12" s="136"/>
      <c r="C12" s="60">
        <v>689374</v>
      </c>
      <c r="D12" s="340"/>
      <c r="E12" s="60">
        <v>1144800</v>
      </c>
      <c r="F12" s="59">
        <v>1144800</v>
      </c>
      <c r="G12" s="59"/>
      <c r="H12" s="60"/>
      <c r="I12" s="60"/>
      <c r="J12" s="59"/>
      <c r="K12" s="59"/>
      <c r="L12" s="60"/>
      <c r="M12" s="60"/>
      <c r="N12" s="59"/>
      <c r="O12" s="59"/>
      <c r="P12" s="60">
        <v>55511</v>
      </c>
      <c r="Q12" s="60">
        <v>1005</v>
      </c>
      <c r="R12" s="59">
        <v>56516</v>
      </c>
      <c r="S12" s="59">
        <v>78992</v>
      </c>
      <c r="T12" s="60">
        <v>-49858</v>
      </c>
      <c r="U12" s="60">
        <v>154910</v>
      </c>
      <c r="V12" s="59">
        <v>184044</v>
      </c>
      <c r="W12" s="59">
        <v>240560</v>
      </c>
      <c r="X12" s="60">
        <v>1144800</v>
      </c>
      <c r="Y12" s="59">
        <v>-904240</v>
      </c>
      <c r="Z12" s="61">
        <v>-78.99</v>
      </c>
      <c r="AA12" s="62">
        <v>1144800</v>
      </c>
    </row>
    <row r="13" spans="1:27" ht="12.75">
      <c r="A13" s="361" t="s">
        <v>208</v>
      </c>
      <c r="B13" s="136"/>
      <c r="C13" s="275">
        <f>+C14</f>
        <v>227520</v>
      </c>
      <c r="D13" s="341">
        <f aca="true" t="shared" si="4" ref="D13:AA13">+D14</f>
        <v>0</v>
      </c>
      <c r="E13" s="275">
        <f t="shared" si="4"/>
        <v>64480</v>
      </c>
      <c r="F13" s="342">
        <f t="shared" si="4"/>
        <v>64480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6639</v>
      </c>
      <c r="R13" s="342">
        <f t="shared" si="4"/>
        <v>6639</v>
      </c>
      <c r="S13" s="342">
        <f t="shared" si="4"/>
        <v>0</v>
      </c>
      <c r="T13" s="275">
        <f t="shared" si="4"/>
        <v>0</v>
      </c>
      <c r="U13" s="275">
        <f t="shared" si="4"/>
        <v>4320</v>
      </c>
      <c r="V13" s="342">
        <f t="shared" si="4"/>
        <v>4320</v>
      </c>
      <c r="W13" s="342">
        <f t="shared" si="4"/>
        <v>10959</v>
      </c>
      <c r="X13" s="275">
        <f t="shared" si="4"/>
        <v>64480</v>
      </c>
      <c r="Y13" s="342">
        <f t="shared" si="4"/>
        <v>-53521</v>
      </c>
      <c r="Z13" s="335">
        <f>+IF(X13&lt;&gt;0,+(Y13/X13)*100,0)</f>
        <v>-83.00403225806451</v>
      </c>
      <c r="AA13" s="273">
        <f t="shared" si="4"/>
        <v>64480</v>
      </c>
    </row>
    <row r="14" spans="1:27" ht="12.75">
      <c r="A14" s="291" t="s">
        <v>233</v>
      </c>
      <c r="B14" s="136"/>
      <c r="C14" s="60">
        <v>227520</v>
      </c>
      <c r="D14" s="340"/>
      <c r="E14" s="60">
        <v>64480</v>
      </c>
      <c r="F14" s="59">
        <v>64480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6639</v>
      </c>
      <c r="R14" s="59">
        <v>6639</v>
      </c>
      <c r="S14" s="59"/>
      <c r="T14" s="60"/>
      <c r="U14" s="60">
        <v>4320</v>
      </c>
      <c r="V14" s="59">
        <v>4320</v>
      </c>
      <c r="W14" s="59">
        <v>10959</v>
      </c>
      <c r="X14" s="60">
        <v>64480</v>
      </c>
      <c r="Y14" s="59">
        <v>-53521</v>
      </c>
      <c r="Z14" s="61">
        <v>-83</v>
      </c>
      <c r="AA14" s="62">
        <v>64480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1975471</v>
      </c>
      <c r="F15" s="59">
        <f t="shared" si="5"/>
        <v>1975471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-1890</v>
      </c>
      <c r="U15" s="60">
        <f t="shared" si="5"/>
        <v>4084</v>
      </c>
      <c r="V15" s="59">
        <f t="shared" si="5"/>
        <v>2194</v>
      </c>
      <c r="W15" s="59">
        <f t="shared" si="5"/>
        <v>2194</v>
      </c>
      <c r="X15" s="60">
        <f t="shared" si="5"/>
        <v>1975471</v>
      </c>
      <c r="Y15" s="59">
        <f t="shared" si="5"/>
        <v>-1973277</v>
      </c>
      <c r="Z15" s="61">
        <f>+IF(X15&lt;&gt;0,+(Y15/X15)*100,0)</f>
        <v>-99.88893787861224</v>
      </c>
      <c r="AA15" s="62">
        <f>SUM(AA16:AA20)</f>
        <v>1975471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1975471</v>
      </c>
      <c r="F20" s="59">
        <v>1975471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>
        <v>-1890</v>
      </c>
      <c r="U20" s="60">
        <v>4084</v>
      </c>
      <c r="V20" s="59">
        <v>2194</v>
      </c>
      <c r="W20" s="59">
        <v>2194</v>
      </c>
      <c r="X20" s="60">
        <v>1975471</v>
      </c>
      <c r="Y20" s="59">
        <v>-1973277</v>
      </c>
      <c r="Z20" s="61">
        <v>-99.89</v>
      </c>
      <c r="AA20" s="62">
        <v>1975471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3408710</v>
      </c>
      <c r="D22" s="344">
        <f t="shared" si="6"/>
        <v>0</v>
      </c>
      <c r="E22" s="343">
        <f t="shared" si="6"/>
        <v>3098178</v>
      </c>
      <c r="F22" s="345">
        <f t="shared" si="6"/>
        <v>3098178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471184</v>
      </c>
      <c r="Q22" s="343">
        <f t="shared" si="6"/>
        <v>153348</v>
      </c>
      <c r="R22" s="345">
        <f t="shared" si="6"/>
        <v>624532</v>
      </c>
      <c r="S22" s="345">
        <f t="shared" si="6"/>
        <v>0</v>
      </c>
      <c r="T22" s="343">
        <f t="shared" si="6"/>
        <v>-177820</v>
      </c>
      <c r="U22" s="343">
        <f t="shared" si="6"/>
        <v>790324</v>
      </c>
      <c r="V22" s="345">
        <f t="shared" si="6"/>
        <v>612504</v>
      </c>
      <c r="W22" s="345">
        <f t="shared" si="6"/>
        <v>1237036</v>
      </c>
      <c r="X22" s="343">
        <f t="shared" si="6"/>
        <v>3098178</v>
      </c>
      <c r="Y22" s="345">
        <f t="shared" si="6"/>
        <v>-1861142</v>
      </c>
      <c r="Z22" s="336">
        <f>+IF(X22&lt;&gt;0,+(Y22/X22)*100,0)</f>
        <v>-60.07214562881798</v>
      </c>
      <c r="AA22" s="350">
        <f>SUM(AA23:AA32)</f>
        <v>3098178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260320</v>
      </c>
      <c r="D24" s="340"/>
      <c r="E24" s="60">
        <v>141232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77142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>
        <v>19498</v>
      </c>
      <c r="U25" s="60"/>
      <c r="V25" s="59">
        <v>19498</v>
      </c>
      <c r="W25" s="59">
        <v>19498</v>
      </c>
      <c r="X25" s="60"/>
      <c r="Y25" s="59">
        <v>19498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>
        <v>141232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141232</v>
      </c>
      <c r="Y27" s="59">
        <v>-141232</v>
      </c>
      <c r="Z27" s="61">
        <v>-100</v>
      </c>
      <c r="AA27" s="62">
        <v>141232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3071248</v>
      </c>
      <c r="D32" s="340"/>
      <c r="E32" s="60">
        <v>2956946</v>
      </c>
      <c r="F32" s="59">
        <v>2956946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471184</v>
      </c>
      <c r="Q32" s="60">
        <v>153348</v>
      </c>
      <c r="R32" s="59">
        <v>624532</v>
      </c>
      <c r="S32" s="59"/>
      <c r="T32" s="60">
        <v>-197318</v>
      </c>
      <c r="U32" s="60">
        <v>790324</v>
      </c>
      <c r="V32" s="59">
        <v>593006</v>
      </c>
      <c r="W32" s="59">
        <v>1217538</v>
      </c>
      <c r="X32" s="60">
        <v>2956946</v>
      </c>
      <c r="Y32" s="59">
        <v>-1739408</v>
      </c>
      <c r="Z32" s="61">
        <v>-58.82</v>
      </c>
      <c r="AA32" s="62">
        <v>2956946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4767369</v>
      </c>
      <c r="D40" s="344">
        <f t="shared" si="9"/>
        <v>0</v>
      </c>
      <c r="E40" s="343">
        <f t="shared" si="9"/>
        <v>7068203</v>
      </c>
      <c r="F40" s="345">
        <f t="shared" si="9"/>
        <v>7652979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356845</v>
      </c>
      <c r="Q40" s="343">
        <f t="shared" si="9"/>
        <v>265116</v>
      </c>
      <c r="R40" s="345">
        <f t="shared" si="9"/>
        <v>621961</v>
      </c>
      <c r="S40" s="345">
        <f t="shared" si="9"/>
        <v>203513</v>
      </c>
      <c r="T40" s="343">
        <f t="shared" si="9"/>
        <v>-58559</v>
      </c>
      <c r="U40" s="343">
        <f t="shared" si="9"/>
        <v>285239</v>
      </c>
      <c r="V40" s="345">
        <f t="shared" si="9"/>
        <v>430193</v>
      </c>
      <c r="W40" s="345">
        <f t="shared" si="9"/>
        <v>1052154</v>
      </c>
      <c r="X40" s="343">
        <f t="shared" si="9"/>
        <v>7652979</v>
      </c>
      <c r="Y40" s="345">
        <f t="shared" si="9"/>
        <v>-6600825</v>
      </c>
      <c r="Z40" s="336">
        <f>+IF(X40&lt;&gt;0,+(Y40/X40)*100,0)</f>
        <v>-86.25170668833665</v>
      </c>
      <c r="AA40" s="350">
        <f>SUM(AA41:AA49)</f>
        <v>7652979</v>
      </c>
    </row>
    <row r="41" spans="1:27" ht="12.75">
      <c r="A41" s="361" t="s">
        <v>248</v>
      </c>
      <c r="B41" s="142"/>
      <c r="C41" s="362">
        <v>2189064</v>
      </c>
      <c r="D41" s="363"/>
      <c r="E41" s="362">
        <v>2638146</v>
      </c>
      <c r="F41" s="364">
        <v>5671991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154251</v>
      </c>
      <c r="Q41" s="362">
        <v>140930</v>
      </c>
      <c r="R41" s="364">
        <v>295181</v>
      </c>
      <c r="S41" s="364">
        <v>124902</v>
      </c>
      <c r="T41" s="362">
        <v>-72659</v>
      </c>
      <c r="U41" s="362">
        <v>60674</v>
      </c>
      <c r="V41" s="364">
        <v>112917</v>
      </c>
      <c r="W41" s="364">
        <v>408098</v>
      </c>
      <c r="X41" s="362">
        <v>5671991</v>
      </c>
      <c r="Y41" s="364">
        <v>-5263893</v>
      </c>
      <c r="Z41" s="365">
        <v>-92.81</v>
      </c>
      <c r="AA41" s="366">
        <v>5671991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1208536</v>
      </c>
      <c r="D43" s="369"/>
      <c r="E43" s="305">
        <v>889462</v>
      </c>
      <c r="F43" s="370">
        <v>1042141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24630</v>
      </c>
      <c r="Q43" s="305">
        <v>70944</v>
      </c>
      <c r="R43" s="370">
        <v>95574</v>
      </c>
      <c r="S43" s="370">
        <v>9558</v>
      </c>
      <c r="T43" s="305">
        <v>-2646</v>
      </c>
      <c r="U43" s="305">
        <v>30711</v>
      </c>
      <c r="V43" s="370">
        <v>37623</v>
      </c>
      <c r="W43" s="370">
        <v>133197</v>
      </c>
      <c r="X43" s="305">
        <v>1042141</v>
      </c>
      <c r="Y43" s="370">
        <v>-908944</v>
      </c>
      <c r="Z43" s="371">
        <v>-87.22</v>
      </c>
      <c r="AA43" s="303">
        <v>1042141</v>
      </c>
    </row>
    <row r="44" spans="1:27" ht="12.75">
      <c r="A44" s="361" t="s">
        <v>251</v>
      </c>
      <c r="B44" s="136"/>
      <c r="C44" s="60">
        <v>133020</v>
      </c>
      <c r="D44" s="368"/>
      <c r="E44" s="54">
        <v>1249914</v>
      </c>
      <c r="F44" s="53">
        <v>1197598</v>
      </c>
      <c r="G44" s="53"/>
      <c r="H44" s="54"/>
      <c r="I44" s="54"/>
      <c r="J44" s="53"/>
      <c r="K44" s="53"/>
      <c r="L44" s="54"/>
      <c r="M44" s="54"/>
      <c r="N44" s="53"/>
      <c r="O44" s="53"/>
      <c r="P44" s="54">
        <v>34655</v>
      </c>
      <c r="Q44" s="54"/>
      <c r="R44" s="53">
        <v>34655</v>
      </c>
      <c r="S44" s="53"/>
      <c r="T44" s="54">
        <v>-27473</v>
      </c>
      <c r="U44" s="54">
        <v>30867</v>
      </c>
      <c r="V44" s="53">
        <v>3394</v>
      </c>
      <c r="W44" s="53">
        <v>38049</v>
      </c>
      <c r="X44" s="54">
        <v>1197598</v>
      </c>
      <c r="Y44" s="53">
        <v>-1159549</v>
      </c>
      <c r="Z44" s="94">
        <v>-96.82</v>
      </c>
      <c r="AA44" s="95">
        <v>1197598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-2760486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130395</v>
      </c>
      <c r="V47" s="53">
        <v>130395</v>
      </c>
      <c r="W47" s="53">
        <v>130395</v>
      </c>
      <c r="X47" s="54">
        <v>-2760486</v>
      </c>
      <c r="Y47" s="53">
        <v>2890881</v>
      </c>
      <c r="Z47" s="94">
        <v>-104.72</v>
      </c>
      <c r="AA47" s="95">
        <v>-2760486</v>
      </c>
    </row>
    <row r="48" spans="1:27" ht="12.75">
      <c r="A48" s="361" t="s">
        <v>255</v>
      </c>
      <c r="B48" s="136"/>
      <c r="C48" s="60">
        <v>1146991</v>
      </c>
      <c r="D48" s="368"/>
      <c r="E48" s="54">
        <v>1840472</v>
      </c>
      <c r="F48" s="53">
        <v>1633412</v>
      </c>
      <c r="G48" s="53"/>
      <c r="H48" s="54"/>
      <c r="I48" s="54"/>
      <c r="J48" s="53"/>
      <c r="K48" s="53"/>
      <c r="L48" s="54"/>
      <c r="M48" s="54"/>
      <c r="N48" s="53"/>
      <c r="O48" s="53"/>
      <c r="P48" s="54">
        <v>89896</v>
      </c>
      <c r="Q48" s="54">
        <v>48317</v>
      </c>
      <c r="R48" s="53">
        <v>138213</v>
      </c>
      <c r="S48" s="53">
        <v>22931</v>
      </c>
      <c r="T48" s="54">
        <v>-4319</v>
      </c>
      <c r="U48" s="54">
        <v>18990</v>
      </c>
      <c r="V48" s="53">
        <v>37602</v>
      </c>
      <c r="W48" s="53">
        <v>175815</v>
      </c>
      <c r="X48" s="54">
        <v>1633412</v>
      </c>
      <c r="Y48" s="53">
        <v>-1457597</v>
      </c>
      <c r="Z48" s="94">
        <v>-89.24</v>
      </c>
      <c r="AA48" s="95">
        <v>1633412</v>
      </c>
    </row>
    <row r="49" spans="1:27" ht="12.75">
      <c r="A49" s="361" t="s">
        <v>93</v>
      </c>
      <c r="B49" s="136"/>
      <c r="C49" s="54">
        <v>89758</v>
      </c>
      <c r="D49" s="368"/>
      <c r="E49" s="54">
        <v>450209</v>
      </c>
      <c r="F49" s="53">
        <v>868323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53413</v>
      </c>
      <c r="Q49" s="54">
        <v>4925</v>
      </c>
      <c r="R49" s="53">
        <v>58338</v>
      </c>
      <c r="S49" s="53">
        <v>46122</v>
      </c>
      <c r="T49" s="54">
        <v>48538</v>
      </c>
      <c r="U49" s="54">
        <v>13602</v>
      </c>
      <c r="V49" s="53">
        <v>108262</v>
      </c>
      <c r="W49" s="53">
        <v>166600</v>
      </c>
      <c r="X49" s="54">
        <v>868323</v>
      </c>
      <c r="Y49" s="53">
        <v>-701723</v>
      </c>
      <c r="Z49" s="94">
        <v>-80.81</v>
      </c>
      <c r="AA49" s="95">
        <v>868323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640068</v>
      </c>
      <c r="D57" s="344">
        <f aca="true" t="shared" si="13" ref="D57:AA57">+D58</f>
        <v>0</v>
      </c>
      <c r="E57" s="343">
        <f t="shared" si="13"/>
        <v>1308390</v>
      </c>
      <c r="F57" s="345">
        <f t="shared" si="13"/>
        <v>723614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118762</v>
      </c>
      <c r="Q57" s="343">
        <f t="shared" si="13"/>
        <v>1506</v>
      </c>
      <c r="R57" s="345">
        <f t="shared" si="13"/>
        <v>120268</v>
      </c>
      <c r="S57" s="345">
        <f t="shared" si="13"/>
        <v>753</v>
      </c>
      <c r="T57" s="343">
        <f t="shared" si="13"/>
        <v>-39188</v>
      </c>
      <c r="U57" s="343">
        <f t="shared" si="13"/>
        <v>50777</v>
      </c>
      <c r="V57" s="345">
        <f t="shared" si="13"/>
        <v>12342</v>
      </c>
      <c r="W57" s="345">
        <f t="shared" si="13"/>
        <v>132610</v>
      </c>
      <c r="X57" s="343">
        <f t="shared" si="13"/>
        <v>723614</v>
      </c>
      <c r="Y57" s="345">
        <f t="shared" si="13"/>
        <v>-591004</v>
      </c>
      <c r="Z57" s="336">
        <f>+IF(X57&lt;&gt;0,+(Y57/X57)*100,0)</f>
        <v>-81.67393112902735</v>
      </c>
      <c r="AA57" s="350">
        <f t="shared" si="13"/>
        <v>723614</v>
      </c>
    </row>
    <row r="58" spans="1:27" ht="12.75">
      <c r="A58" s="361" t="s">
        <v>217</v>
      </c>
      <c r="B58" s="136"/>
      <c r="C58" s="60">
        <v>640068</v>
      </c>
      <c r="D58" s="340"/>
      <c r="E58" s="60">
        <v>1308390</v>
      </c>
      <c r="F58" s="59">
        <v>723614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118762</v>
      </c>
      <c r="Q58" s="60">
        <v>1506</v>
      </c>
      <c r="R58" s="59">
        <v>120268</v>
      </c>
      <c r="S58" s="59">
        <v>753</v>
      </c>
      <c r="T58" s="60">
        <v>-39188</v>
      </c>
      <c r="U58" s="60">
        <v>50777</v>
      </c>
      <c r="V58" s="59">
        <v>12342</v>
      </c>
      <c r="W58" s="59">
        <v>132610</v>
      </c>
      <c r="X58" s="60">
        <v>723614</v>
      </c>
      <c r="Y58" s="59">
        <v>-591004</v>
      </c>
      <c r="Z58" s="61">
        <v>-81.67</v>
      </c>
      <c r="AA58" s="62">
        <v>723614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11214817</v>
      </c>
      <c r="D60" s="346">
        <f t="shared" si="14"/>
        <v>0</v>
      </c>
      <c r="E60" s="219">
        <f t="shared" si="14"/>
        <v>16618102</v>
      </c>
      <c r="F60" s="264">
        <f t="shared" si="14"/>
        <v>16618102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1250898</v>
      </c>
      <c r="Q60" s="219">
        <f t="shared" si="14"/>
        <v>493718</v>
      </c>
      <c r="R60" s="264">
        <f t="shared" si="14"/>
        <v>1744616</v>
      </c>
      <c r="S60" s="264">
        <f t="shared" si="14"/>
        <v>369880</v>
      </c>
      <c r="T60" s="219">
        <f t="shared" si="14"/>
        <v>-339603</v>
      </c>
      <c r="U60" s="219">
        <f t="shared" si="14"/>
        <v>2292198</v>
      </c>
      <c r="V60" s="264">
        <f t="shared" si="14"/>
        <v>2322475</v>
      </c>
      <c r="W60" s="264">
        <f t="shared" si="14"/>
        <v>4067091</v>
      </c>
      <c r="X60" s="219">
        <f t="shared" si="14"/>
        <v>16618102</v>
      </c>
      <c r="Y60" s="264">
        <f t="shared" si="14"/>
        <v>-12551011</v>
      </c>
      <c r="Z60" s="337">
        <f>+IF(X60&lt;&gt;0,+(Y60/X60)*100,0)</f>
        <v>-75.52614010914122</v>
      </c>
      <c r="AA60" s="232">
        <f>+AA57+AA54+AA51+AA40+AA37+AA34+AA22+AA5</f>
        <v>16618102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43010738</v>
      </c>
      <c r="D5" s="153">
        <f>SUM(D6:D8)</f>
        <v>0</v>
      </c>
      <c r="E5" s="154">
        <f t="shared" si="0"/>
        <v>46347675</v>
      </c>
      <c r="F5" s="100">
        <f t="shared" si="0"/>
        <v>46347675</v>
      </c>
      <c r="G5" s="100">
        <f t="shared" si="0"/>
        <v>21240479</v>
      </c>
      <c r="H5" s="100">
        <f t="shared" si="0"/>
        <v>1423157</v>
      </c>
      <c r="I5" s="100">
        <f t="shared" si="0"/>
        <v>1357117</v>
      </c>
      <c r="J5" s="100">
        <f t="shared" si="0"/>
        <v>24020753</v>
      </c>
      <c r="K5" s="100">
        <f t="shared" si="0"/>
        <v>1494646</v>
      </c>
      <c r="L5" s="100">
        <f t="shared" si="0"/>
        <v>5210023</v>
      </c>
      <c r="M5" s="100">
        <f t="shared" si="0"/>
        <v>3415383</v>
      </c>
      <c r="N5" s="100">
        <f t="shared" si="0"/>
        <v>10120052</v>
      </c>
      <c r="O5" s="100">
        <f t="shared" si="0"/>
        <v>1377713</v>
      </c>
      <c r="P5" s="100">
        <f t="shared" si="0"/>
        <v>2090404</v>
      </c>
      <c r="Q5" s="100">
        <f t="shared" si="0"/>
        <v>4932076</v>
      </c>
      <c r="R5" s="100">
        <f t="shared" si="0"/>
        <v>8400193</v>
      </c>
      <c r="S5" s="100">
        <f t="shared" si="0"/>
        <v>1837015</v>
      </c>
      <c r="T5" s="100">
        <f t="shared" si="0"/>
        <v>1816359</v>
      </c>
      <c r="U5" s="100">
        <f t="shared" si="0"/>
        <v>4435182</v>
      </c>
      <c r="V5" s="100">
        <f t="shared" si="0"/>
        <v>8088556</v>
      </c>
      <c r="W5" s="100">
        <f t="shared" si="0"/>
        <v>50629554</v>
      </c>
      <c r="X5" s="100">
        <f t="shared" si="0"/>
        <v>46347675</v>
      </c>
      <c r="Y5" s="100">
        <f t="shared" si="0"/>
        <v>4281879</v>
      </c>
      <c r="Z5" s="137">
        <f>+IF(X5&lt;&gt;0,+(Y5/X5)*100,0)</f>
        <v>9.238605820033044</v>
      </c>
      <c r="AA5" s="153">
        <f>SUM(AA6:AA8)</f>
        <v>46347675</v>
      </c>
    </row>
    <row r="6" spans="1:27" ht="12.75">
      <c r="A6" s="138" t="s">
        <v>75</v>
      </c>
      <c r="B6" s="136"/>
      <c r="C6" s="155">
        <v>5536679</v>
      </c>
      <c r="D6" s="155"/>
      <c r="E6" s="156">
        <v>3335482</v>
      </c>
      <c r="F6" s="60">
        <v>3335482</v>
      </c>
      <c r="G6" s="60">
        <v>1155701</v>
      </c>
      <c r="H6" s="60">
        <v>65632</v>
      </c>
      <c r="I6" s="60">
        <v>70533</v>
      </c>
      <c r="J6" s="60">
        <v>1291866</v>
      </c>
      <c r="K6" s="60">
        <v>139297</v>
      </c>
      <c r="L6" s="60">
        <v>860213</v>
      </c>
      <c r="M6" s="60">
        <v>2088172</v>
      </c>
      <c r="N6" s="60">
        <v>3087682</v>
      </c>
      <c r="O6" s="60">
        <v>88154</v>
      </c>
      <c r="P6" s="60">
        <v>131976</v>
      </c>
      <c r="Q6" s="60">
        <v>703654</v>
      </c>
      <c r="R6" s="60">
        <v>923784</v>
      </c>
      <c r="S6" s="60">
        <v>495046</v>
      </c>
      <c r="T6" s="60">
        <v>287495</v>
      </c>
      <c r="U6" s="60">
        <v>2167545</v>
      </c>
      <c r="V6" s="60">
        <v>2950086</v>
      </c>
      <c r="W6" s="60">
        <v>8253418</v>
      </c>
      <c r="X6" s="60">
        <v>3335481</v>
      </c>
      <c r="Y6" s="60">
        <v>4917937</v>
      </c>
      <c r="Z6" s="140">
        <v>147.44</v>
      </c>
      <c r="AA6" s="155">
        <v>3335482</v>
      </c>
    </row>
    <row r="7" spans="1:27" ht="12.75">
      <c r="A7" s="138" t="s">
        <v>76</v>
      </c>
      <c r="B7" s="136"/>
      <c r="C7" s="157">
        <v>37390148</v>
      </c>
      <c r="D7" s="157"/>
      <c r="E7" s="158">
        <v>42932277</v>
      </c>
      <c r="F7" s="159">
        <v>42932277</v>
      </c>
      <c r="G7" s="159">
        <v>20080329</v>
      </c>
      <c r="H7" s="159">
        <v>1351124</v>
      </c>
      <c r="I7" s="159">
        <v>1275837</v>
      </c>
      <c r="J7" s="159">
        <v>22707290</v>
      </c>
      <c r="K7" s="159">
        <v>1343366</v>
      </c>
      <c r="L7" s="159">
        <v>4343460</v>
      </c>
      <c r="M7" s="159">
        <v>1323182</v>
      </c>
      <c r="N7" s="159">
        <v>7010008</v>
      </c>
      <c r="O7" s="159">
        <v>1286197</v>
      </c>
      <c r="P7" s="159">
        <v>1954560</v>
      </c>
      <c r="Q7" s="159">
        <v>4219896</v>
      </c>
      <c r="R7" s="159">
        <v>7460653</v>
      </c>
      <c r="S7" s="159">
        <v>1337269</v>
      </c>
      <c r="T7" s="159">
        <v>1521829</v>
      </c>
      <c r="U7" s="159">
        <v>2255959</v>
      </c>
      <c r="V7" s="159">
        <v>5115057</v>
      </c>
      <c r="W7" s="159">
        <v>42293008</v>
      </c>
      <c r="X7" s="159">
        <v>42932278</v>
      </c>
      <c r="Y7" s="159">
        <v>-639270</v>
      </c>
      <c r="Z7" s="141">
        <v>-1.49</v>
      </c>
      <c r="AA7" s="157">
        <v>42932277</v>
      </c>
    </row>
    <row r="8" spans="1:27" ht="12.75">
      <c r="A8" s="138" t="s">
        <v>77</v>
      </c>
      <c r="B8" s="136"/>
      <c r="C8" s="155">
        <v>83911</v>
      </c>
      <c r="D8" s="155"/>
      <c r="E8" s="156">
        <v>79916</v>
      </c>
      <c r="F8" s="60">
        <v>79916</v>
      </c>
      <c r="G8" s="60">
        <v>4449</v>
      </c>
      <c r="H8" s="60">
        <v>6401</v>
      </c>
      <c r="I8" s="60">
        <v>10747</v>
      </c>
      <c r="J8" s="60">
        <v>21597</v>
      </c>
      <c r="K8" s="60">
        <v>11983</v>
      </c>
      <c r="L8" s="60">
        <v>6350</v>
      </c>
      <c r="M8" s="60">
        <v>4029</v>
      </c>
      <c r="N8" s="60">
        <v>22362</v>
      </c>
      <c r="O8" s="60">
        <v>3362</v>
      </c>
      <c r="P8" s="60">
        <v>3868</v>
      </c>
      <c r="Q8" s="60">
        <v>8526</v>
      </c>
      <c r="R8" s="60">
        <v>15756</v>
      </c>
      <c r="S8" s="60">
        <v>4700</v>
      </c>
      <c r="T8" s="60">
        <v>7035</v>
      </c>
      <c r="U8" s="60">
        <v>11678</v>
      </c>
      <c r="V8" s="60">
        <v>23413</v>
      </c>
      <c r="W8" s="60">
        <v>83128</v>
      </c>
      <c r="X8" s="60">
        <v>79916</v>
      </c>
      <c r="Y8" s="60">
        <v>3212</v>
      </c>
      <c r="Z8" s="140">
        <v>4.02</v>
      </c>
      <c r="AA8" s="155">
        <v>79916</v>
      </c>
    </row>
    <row r="9" spans="1:27" ht="12.75">
      <c r="A9" s="135" t="s">
        <v>78</v>
      </c>
      <c r="B9" s="136"/>
      <c r="C9" s="153">
        <f aca="true" t="shared" si="1" ref="C9:Y9">SUM(C10:C14)</f>
        <v>25485560</v>
      </c>
      <c r="D9" s="153">
        <f>SUM(D10:D14)</f>
        <v>0</v>
      </c>
      <c r="E9" s="154">
        <f t="shared" si="1"/>
        <v>10229024</v>
      </c>
      <c r="F9" s="100">
        <f t="shared" si="1"/>
        <v>10229024</v>
      </c>
      <c r="G9" s="100">
        <f t="shared" si="1"/>
        <v>122248</v>
      </c>
      <c r="H9" s="100">
        <f t="shared" si="1"/>
        <v>105252</v>
      </c>
      <c r="I9" s="100">
        <f t="shared" si="1"/>
        <v>1143667</v>
      </c>
      <c r="J9" s="100">
        <f t="shared" si="1"/>
        <v>1371167</v>
      </c>
      <c r="K9" s="100">
        <f t="shared" si="1"/>
        <v>958769</v>
      </c>
      <c r="L9" s="100">
        <f t="shared" si="1"/>
        <v>147816</v>
      </c>
      <c r="M9" s="100">
        <f t="shared" si="1"/>
        <v>150943</v>
      </c>
      <c r="N9" s="100">
        <f t="shared" si="1"/>
        <v>1257528</v>
      </c>
      <c r="O9" s="100">
        <f t="shared" si="1"/>
        <v>1099743</v>
      </c>
      <c r="P9" s="100">
        <f t="shared" si="1"/>
        <v>919135</v>
      </c>
      <c r="Q9" s="100">
        <f t="shared" si="1"/>
        <v>298567</v>
      </c>
      <c r="R9" s="100">
        <f t="shared" si="1"/>
        <v>2317445</v>
      </c>
      <c r="S9" s="100">
        <f t="shared" si="1"/>
        <v>412935</v>
      </c>
      <c r="T9" s="100">
        <f t="shared" si="1"/>
        <v>477665</v>
      </c>
      <c r="U9" s="100">
        <f t="shared" si="1"/>
        <v>123710</v>
      </c>
      <c r="V9" s="100">
        <f t="shared" si="1"/>
        <v>1014310</v>
      </c>
      <c r="W9" s="100">
        <f t="shared" si="1"/>
        <v>5960450</v>
      </c>
      <c r="X9" s="100">
        <f t="shared" si="1"/>
        <v>10229024</v>
      </c>
      <c r="Y9" s="100">
        <f t="shared" si="1"/>
        <v>-4268574</v>
      </c>
      <c r="Z9" s="137">
        <f>+IF(X9&lt;&gt;0,+(Y9/X9)*100,0)</f>
        <v>-41.73002233644188</v>
      </c>
      <c r="AA9" s="153">
        <f>SUM(AA10:AA14)</f>
        <v>10229024</v>
      </c>
    </row>
    <row r="10" spans="1:27" ht="12.75">
      <c r="A10" s="138" t="s">
        <v>79</v>
      </c>
      <c r="B10" s="136"/>
      <c r="C10" s="155">
        <v>1515737</v>
      </c>
      <c r="D10" s="155"/>
      <c r="E10" s="156">
        <v>1844186</v>
      </c>
      <c r="F10" s="60">
        <v>1844186</v>
      </c>
      <c r="G10" s="60">
        <v>75541</v>
      </c>
      <c r="H10" s="60">
        <v>45425</v>
      </c>
      <c r="I10" s="60">
        <v>61871</v>
      </c>
      <c r="J10" s="60">
        <v>182837</v>
      </c>
      <c r="K10" s="60">
        <v>640775</v>
      </c>
      <c r="L10" s="60">
        <v>73939</v>
      </c>
      <c r="M10" s="60">
        <v>61062</v>
      </c>
      <c r="N10" s="60">
        <v>775776</v>
      </c>
      <c r="O10" s="60">
        <v>611499</v>
      </c>
      <c r="P10" s="60">
        <v>55615</v>
      </c>
      <c r="Q10" s="60">
        <v>53838</v>
      </c>
      <c r="R10" s="60">
        <v>720952</v>
      </c>
      <c r="S10" s="60">
        <v>70928</v>
      </c>
      <c r="T10" s="60">
        <v>67409</v>
      </c>
      <c r="U10" s="60">
        <v>80082</v>
      </c>
      <c r="V10" s="60">
        <v>218419</v>
      </c>
      <c r="W10" s="60">
        <v>1897984</v>
      </c>
      <c r="X10" s="60">
        <v>1844186</v>
      </c>
      <c r="Y10" s="60">
        <v>53798</v>
      </c>
      <c r="Z10" s="140">
        <v>2.92</v>
      </c>
      <c r="AA10" s="155">
        <v>1844186</v>
      </c>
    </row>
    <row r="11" spans="1:27" ht="12.75">
      <c r="A11" s="138" t="s">
        <v>80</v>
      </c>
      <c r="B11" s="136"/>
      <c r="C11" s="155">
        <v>112445</v>
      </c>
      <c r="D11" s="155"/>
      <c r="E11" s="156">
        <v>114028</v>
      </c>
      <c r="F11" s="60">
        <v>114028</v>
      </c>
      <c r="G11" s="60">
        <v>2681</v>
      </c>
      <c r="H11" s="60">
        <v>2041</v>
      </c>
      <c r="I11" s="60">
        <v>3160</v>
      </c>
      <c r="J11" s="60">
        <v>7882</v>
      </c>
      <c r="K11" s="60">
        <v>26992</v>
      </c>
      <c r="L11" s="60">
        <v>25234</v>
      </c>
      <c r="M11" s="60">
        <v>57338</v>
      </c>
      <c r="N11" s="60">
        <v>109564</v>
      </c>
      <c r="O11" s="60">
        <v>46647</v>
      </c>
      <c r="P11" s="60">
        <v>9127</v>
      </c>
      <c r="Q11" s="60">
        <v>3713</v>
      </c>
      <c r="R11" s="60">
        <v>59487</v>
      </c>
      <c r="S11" s="60">
        <v>676</v>
      </c>
      <c r="T11" s="60">
        <v>2933</v>
      </c>
      <c r="U11" s="60">
        <v>1644</v>
      </c>
      <c r="V11" s="60">
        <v>5253</v>
      </c>
      <c r="W11" s="60">
        <v>182186</v>
      </c>
      <c r="X11" s="60">
        <v>114028</v>
      </c>
      <c r="Y11" s="60">
        <v>68158</v>
      </c>
      <c r="Z11" s="140">
        <v>59.77</v>
      </c>
      <c r="AA11" s="155">
        <v>114028</v>
      </c>
    </row>
    <row r="12" spans="1:27" ht="12.75">
      <c r="A12" s="138" t="s">
        <v>81</v>
      </c>
      <c r="B12" s="136"/>
      <c r="C12" s="155">
        <v>23179659</v>
      </c>
      <c r="D12" s="155"/>
      <c r="E12" s="156">
        <v>8232016</v>
      </c>
      <c r="F12" s="60">
        <v>8232016</v>
      </c>
      <c r="G12" s="60">
        <v>40846</v>
      </c>
      <c r="H12" s="60">
        <v>55287</v>
      </c>
      <c r="I12" s="60">
        <v>1076135</v>
      </c>
      <c r="J12" s="60">
        <v>1172268</v>
      </c>
      <c r="K12" s="60">
        <v>288498</v>
      </c>
      <c r="L12" s="60">
        <v>46137</v>
      </c>
      <c r="M12" s="60">
        <v>30034</v>
      </c>
      <c r="N12" s="60">
        <v>364669</v>
      </c>
      <c r="O12" s="60">
        <v>439086</v>
      </c>
      <c r="P12" s="60">
        <v>852758</v>
      </c>
      <c r="Q12" s="60">
        <v>238500</v>
      </c>
      <c r="R12" s="60">
        <v>1530344</v>
      </c>
      <c r="S12" s="60">
        <v>303313</v>
      </c>
      <c r="T12" s="60">
        <v>404802</v>
      </c>
      <c r="U12" s="60">
        <v>39461</v>
      </c>
      <c r="V12" s="60">
        <v>747576</v>
      </c>
      <c r="W12" s="60">
        <v>3814857</v>
      </c>
      <c r="X12" s="60">
        <v>8232015</v>
      </c>
      <c r="Y12" s="60">
        <v>-4417158</v>
      </c>
      <c r="Z12" s="140">
        <v>-53.66</v>
      </c>
      <c r="AA12" s="155">
        <v>8232016</v>
      </c>
    </row>
    <row r="13" spans="1:27" ht="12.75">
      <c r="A13" s="138" t="s">
        <v>82</v>
      </c>
      <c r="B13" s="136"/>
      <c r="C13" s="155">
        <v>677719</v>
      </c>
      <c r="D13" s="155"/>
      <c r="E13" s="156">
        <v>38794</v>
      </c>
      <c r="F13" s="60">
        <v>38794</v>
      </c>
      <c r="G13" s="60">
        <v>3180</v>
      </c>
      <c r="H13" s="60">
        <v>2499</v>
      </c>
      <c r="I13" s="60">
        <v>2501</v>
      </c>
      <c r="J13" s="60">
        <v>8180</v>
      </c>
      <c r="K13" s="60">
        <v>2504</v>
      </c>
      <c r="L13" s="60">
        <v>2506</v>
      </c>
      <c r="M13" s="60">
        <v>2509</v>
      </c>
      <c r="N13" s="60">
        <v>7519</v>
      </c>
      <c r="O13" s="60">
        <v>2511</v>
      </c>
      <c r="P13" s="60">
        <v>1635</v>
      </c>
      <c r="Q13" s="60">
        <v>2516</v>
      </c>
      <c r="R13" s="60">
        <v>6662</v>
      </c>
      <c r="S13" s="60">
        <v>38018</v>
      </c>
      <c r="T13" s="60">
        <v>2521</v>
      </c>
      <c r="U13" s="60">
        <v>2523</v>
      </c>
      <c r="V13" s="60">
        <v>43062</v>
      </c>
      <c r="W13" s="60">
        <v>65423</v>
      </c>
      <c r="X13" s="60">
        <v>38795</v>
      </c>
      <c r="Y13" s="60">
        <v>26628</v>
      </c>
      <c r="Z13" s="140">
        <v>68.64</v>
      </c>
      <c r="AA13" s="155">
        <v>38794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11044298</v>
      </c>
      <c r="D15" s="153">
        <f>SUM(D16:D18)</f>
        <v>0</v>
      </c>
      <c r="E15" s="154">
        <f t="shared" si="2"/>
        <v>13109998</v>
      </c>
      <c r="F15" s="100">
        <f t="shared" si="2"/>
        <v>13109998</v>
      </c>
      <c r="G15" s="100">
        <f t="shared" si="2"/>
        <v>1400</v>
      </c>
      <c r="H15" s="100">
        <f t="shared" si="2"/>
        <v>401400</v>
      </c>
      <c r="I15" s="100">
        <f t="shared" si="2"/>
        <v>2050</v>
      </c>
      <c r="J15" s="100">
        <f t="shared" si="2"/>
        <v>404850</v>
      </c>
      <c r="K15" s="100">
        <f t="shared" si="2"/>
        <v>2020</v>
      </c>
      <c r="L15" s="100">
        <f t="shared" si="2"/>
        <v>302749</v>
      </c>
      <c r="M15" s="100">
        <f t="shared" si="2"/>
        <v>2190</v>
      </c>
      <c r="N15" s="100">
        <f t="shared" si="2"/>
        <v>306959</v>
      </c>
      <c r="O15" s="100">
        <f t="shared" si="2"/>
        <v>1650</v>
      </c>
      <c r="P15" s="100">
        <f t="shared" si="2"/>
        <v>1200</v>
      </c>
      <c r="Q15" s="100">
        <f t="shared" si="2"/>
        <v>301243</v>
      </c>
      <c r="R15" s="100">
        <f t="shared" si="2"/>
        <v>304093</v>
      </c>
      <c r="S15" s="100">
        <f t="shared" si="2"/>
        <v>3080</v>
      </c>
      <c r="T15" s="100">
        <f t="shared" si="2"/>
        <v>3700</v>
      </c>
      <c r="U15" s="100">
        <f t="shared" si="2"/>
        <v>2394</v>
      </c>
      <c r="V15" s="100">
        <f t="shared" si="2"/>
        <v>9174</v>
      </c>
      <c r="W15" s="100">
        <f t="shared" si="2"/>
        <v>1025076</v>
      </c>
      <c r="X15" s="100">
        <f t="shared" si="2"/>
        <v>13109999</v>
      </c>
      <c r="Y15" s="100">
        <f t="shared" si="2"/>
        <v>-12084923</v>
      </c>
      <c r="Z15" s="137">
        <f>+IF(X15&lt;&gt;0,+(Y15/X15)*100,0)</f>
        <v>-92.18096050198021</v>
      </c>
      <c r="AA15" s="153">
        <f>SUM(AA16:AA18)</f>
        <v>13109998</v>
      </c>
    </row>
    <row r="16" spans="1:27" ht="12.75">
      <c r="A16" s="138" t="s">
        <v>85</v>
      </c>
      <c r="B16" s="136"/>
      <c r="C16" s="155">
        <v>897011</v>
      </c>
      <c r="D16" s="155"/>
      <c r="E16" s="156">
        <v>3394900</v>
      </c>
      <c r="F16" s="60">
        <v>3394900</v>
      </c>
      <c r="G16" s="60"/>
      <c r="H16" s="60">
        <v>400000</v>
      </c>
      <c r="I16" s="60"/>
      <c r="J16" s="60">
        <v>400000</v>
      </c>
      <c r="K16" s="60"/>
      <c r="L16" s="60">
        <v>300000</v>
      </c>
      <c r="M16" s="60"/>
      <c r="N16" s="60">
        <v>300000</v>
      </c>
      <c r="O16" s="60"/>
      <c r="P16" s="60"/>
      <c r="Q16" s="60">
        <v>300000</v>
      </c>
      <c r="R16" s="60">
        <v>300000</v>
      </c>
      <c r="S16" s="60"/>
      <c r="T16" s="60"/>
      <c r="U16" s="60"/>
      <c r="V16" s="60"/>
      <c r="W16" s="60">
        <v>1000000</v>
      </c>
      <c r="X16" s="60">
        <v>3394900</v>
      </c>
      <c r="Y16" s="60">
        <v>-2394900</v>
      </c>
      <c r="Z16" s="140">
        <v>-70.54</v>
      </c>
      <c r="AA16" s="155">
        <v>3394900</v>
      </c>
    </row>
    <row r="17" spans="1:27" ht="12.75">
      <c r="A17" s="138" t="s">
        <v>86</v>
      </c>
      <c r="B17" s="136"/>
      <c r="C17" s="155">
        <v>10147287</v>
      </c>
      <c r="D17" s="155"/>
      <c r="E17" s="156">
        <v>9715098</v>
      </c>
      <c r="F17" s="60">
        <v>9715098</v>
      </c>
      <c r="G17" s="60">
        <v>1400</v>
      </c>
      <c r="H17" s="60">
        <v>1400</v>
      </c>
      <c r="I17" s="60">
        <v>2050</v>
      </c>
      <c r="J17" s="60">
        <v>4850</v>
      </c>
      <c r="K17" s="60">
        <v>2020</v>
      </c>
      <c r="L17" s="60">
        <v>2749</v>
      </c>
      <c r="M17" s="60">
        <v>2190</v>
      </c>
      <c r="N17" s="60">
        <v>6959</v>
      </c>
      <c r="O17" s="60">
        <v>1650</v>
      </c>
      <c r="P17" s="60">
        <v>1200</v>
      </c>
      <c r="Q17" s="60">
        <v>1243</v>
      </c>
      <c r="R17" s="60">
        <v>4093</v>
      </c>
      <c r="S17" s="60">
        <v>3080</v>
      </c>
      <c r="T17" s="60">
        <v>3700</v>
      </c>
      <c r="U17" s="60">
        <v>2394</v>
      </c>
      <c r="V17" s="60">
        <v>9174</v>
      </c>
      <c r="W17" s="60">
        <v>25076</v>
      </c>
      <c r="X17" s="60">
        <v>9715099</v>
      </c>
      <c r="Y17" s="60">
        <v>-9690023</v>
      </c>
      <c r="Z17" s="140">
        <v>-99.74</v>
      </c>
      <c r="AA17" s="155">
        <v>9715098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129805971</v>
      </c>
      <c r="D19" s="153">
        <f>SUM(D20:D23)</f>
        <v>0</v>
      </c>
      <c r="E19" s="154">
        <f t="shared" si="3"/>
        <v>198575759</v>
      </c>
      <c r="F19" s="100">
        <f t="shared" si="3"/>
        <v>151208759</v>
      </c>
      <c r="G19" s="100">
        <f t="shared" si="3"/>
        <v>18416460</v>
      </c>
      <c r="H19" s="100">
        <f t="shared" si="3"/>
        <v>11204123</v>
      </c>
      <c r="I19" s="100">
        <f t="shared" si="3"/>
        <v>10414502</v>
      </c>
      <c r="J19" s="100">
        <f t="shared" si="3"/>
        <v>40035085</v>
      </c>
      <c r="K19" s="100">
        <f t="shared" si="3"/>
        <v>9057230</v>
      </c>
      <c r="L19" s="100">
        <f t="shared" si="3"/>
        <v>15698356</v>
      </c>
      <c r="M19" s="100">
        <f t="shared" si="3"/>
        <v>20135344</v>
      </c>
      <c r="N19" s="100">
        <f t="shared" si="3"/>
        <v>44890930</v>
      </c>
      <c r="O19" s="100">
        <f t="shared" si="3"/>
        <v>10885384</v>
      </c>
      <c r="P19" s="100">
        <f t="shared" si="3"/>
        <v>12190284</v>
      </c>
      <c r="Q19" s="100">
        <f t="shared" si="3"/>
        <v>15315220</v>
      </c>
      <c r="R19" s="100">
        <f t="shared" si="3"/>
        <v>38390888</v>
      </c>
      <c r="S19" s="100">
        <f t="shared" si="3"/>
        <v>8139290</v>
      </c>
      <c r="T19" s="100">
        <f t="shared" si="3"/>
        <v>10615308</v>
      </c>
      <c r="U19" s="100">
        <f t="shared" si="3"/>
        <v>12740613</v>
      </c>
      <c r="V19" s="100">
        <f t="shared" si="3"/>
        <v>31495211</v>
      </c>
      <c r="W19" s="100">
        <f t="shared" si="3"/>
        <v>154812114</v>
      </c>
      <c r="X19" s="100">
        <f t="shared" si="3"/>
        <v>198575760</v>
      </c>
      <c r="Y19" s="100">
        <f t="shared" si="3"/>
        <v>-43763646</v>
      </c>
      <c r="Z19" s="137">
        <f>+IF(X19&lt;&gt;0,+(Y19/X19)*100,0)</f>
        <v>-22.03876545656932</v>
      </c>
      <c r="AA19" s="153">
        <f>SUM(AA20:AA23)</f>
        <v>151208759</v>
      </c>
    </row>
    <row r="20" spans="1:27" ht="12.75">
      <c r="A20" s="138" t="s">
        <v>89</v>
      </c>
      <c r="B20" s="136"/>
      <c r="C20" s="155">
        <v>66606365</v>
      </c>
      <c r="D20" s="155"/>
      <c r="E20" s="156">
        <v>83493624</v>
      </c>
      <c r="F20" s="60">
        <v>79993624</v>
      </c>
      <c r="G20" s="60">
        <v>6602013</v>
      </c>
      <c r="H20" s="60">
        <v>6365255</v>
      </c>
      <c r="I20" s="60">
        <v>6584867</v>
      </c>
      <c r="J20" s="60">
        <v>19552135</v>
      </c>
      <c r="K20" s="60">
        <v>5856189</v>
      </c>
      <c r="L20" s="60">
        <v>6380708</v>
      </c>
      <c r="M20" s="60">
        <v>5286350</v>
      </c>
      <c r="N20" s="60">
        <v>17523247</v>
      </c>
      <c r="O20" s="60">
        <v>6074483</v>
      </c>
      <c r="P20" s="60">
        <v>6995335</v>
      </c>
      <c r="Q20" s="60">
        <v>6631974</v>
      </c>
      <c r="R20" s="60">
        <v>19701792</v>
      </c>
      <c r="S20" s="60">
        <v>3946504</v>
      </c>
      <c r="T20" s="60">
        <v>5819120</v>
      </c>
      <c r="U20" s="60">
        <v>8188254</v>
      </c>
      <c r="V20" s="60">
        <v>17953878</v>
      </c>
      <c r="W20" s="60">
        <v>74731052</v>
      </c>
      <c r="X20" s="60">
        <v>83493623</v>
      </c>
      <c r="Y20" s="60">
        <v>-8762571</v>
      </c>
      <c r="Z20" s="140">
        <v>-10.49</v>
      </c>
      <c r="AA20" s="155">
        <v>79993624</v>
      </c>
    </row>
    <row r="21" spans="1:27" ht="12.75">
      <c r="A21" s="138" t="s">
        <v>90</v>
      </c>
      <c r="B21" s="136"/>
      <c r="C21" s="155">
        <v>25602028</v>
      </c>
      <c r="D21" s="155"/>
      <c r="E21" s="156">
        <v>41210614</v>
      </c>
      <c r="F21" s="60">
        <v>30510614</v>
      </c>
      <c r="G21" s="60">
        <v>3827098</v>
      </c>
      <c r="H21" s="60">
        <v>2823586</v>
      </c>
      <c r="I21" s="60">
        <v>1814424</v>
      </c>
      <c r="J21" s="60">
        <v>8465108</v>
      </c>
      <c r="K21" s="60">
        <v>1185662</v>
      </c>
      <c r="L21" s="60">
        <v>3232142</v>
      </c>
      <c r="M21" s="60">
        <v>12828940</v>
      </c>
      <c r="N21" s="60">
        <v>17246744</v>
      </c>
      <c r="O21" s="60">
        <v>2786416</v>
      </c>
      <c r="P21" s="60">
        <v>3167602</v>
      </c>
      <c r="Q21" s="60">
        <v>3152950</v>
      </c>
      <c r="R21" s="60">
        <v>9106968</v>
      </c>
      <c r="S21" s="60">
        <v>2085642</v>
      </c>
      <c r="T21" s="60">
        <v>2056124</v>
      </c>
      <c r="U21" s="60">
        <v>2555552</v>
      </c>
      <c r="V21" s="60">
        <v>6697318</v>
      </c>
      <c r="W21" s="60">
        <v>41516138</v>
      </c>
      <c r="X21" s="60">
        <v>41210615</v>
      </c>
      <c r="Y21" s="60">
        <v>305523</v>
      </c>
      <c r="Z21" s="140">
        <v>0.74</v>
      </c>
      <c r="AA21" s="155">
        <v>30510614</v>
      </c>
    </row>
    <row r="22" spans="1:27" ht="12.75">
      <c r="A22" s="138" t="s">
        <v>91</v>
      </c>
      <c r="B22" s="136"/>
      <c r="C22" s="157">
        <v>19576241</v>
      </c>
      <c r="D22" s="157"/>
      <c r="E22" s="158">
        <v>59345410</v>
      </c>
      <c r="F22" s="159">
        <v>26178410</v>
      </c>
      <c r="G22" s="159">
        <v>4957603</v>
      </c>
      <c r="H22" s="159">
        <v>1279044</v>
      </c>
      <c r="I22" s="159">
        <v>1278626</v>
      </c>
      <c r="J22" s="159">
        <v>7515273</v>
      </c>
      <c r="K22" s="159">
        <v>1277796</v>
      </c>
      <c r="L22" s="159">
        <v>3787385</v>
      </c>
      <c r="M22" s="159">
        <v>1281304</v>
      </c>
      <c r="N22" s="159">
        <v>6346485</v>
      </c>
      <c r="O22" s="159">
        <v>1285648</v>
      </c>
      <c r="P22" s="159">
        <v>1288506</v>
      </c>
      <c r="Q22" s="159">
        <v>3445450</v>
      </c>
      <c r="R22" s="159">
        <v>6019604</v>
      </c>
      <c r="S22" s="159">
        <v>1336700</v>
      </c>
      <c r="T22" s="159">
        <v>1724382</v>
      </c>
      <c r="U22" s="159">
        <v>1256154</v>
      </c>
      <c r="V22" s="159">
        <v>4317236</v>
      </c>
      <c r="W22" s="159">
        <v>24198598</v>
      </c>
      <c r="X22" s="159">
        <v>59345410</v>
      </c>
      <c r="Y22" s="159">
        <v>-35146812</v>
      </c>
      <c r="Z22" s="141">
        <v>-59.22</v>
      </c>
      <c r="AA22" s="157">
        <v>26178410</v>
      </c>
    </row>
    <row r="23" spans="1:27" ht="12.75">
      <c r="A23" s="138" t="s">
        <v>92</v>
      </c>
      <c r="B23" s="136"/>
      <c r="C23" s="155">
        <v>18021337</v>
      </c>
      <c r="D23" s="155"/>
      <c r="E23" s="156">
        <v>14526111</v>
      </c>
      <c r="F23" s="60">
        <v>14526111</v>
      </c>
      <c r="G23" s="60">
        <v>3029746</v>
      </c>
      <c r="H23" s="60">
        <v>736238</v>
      </c>
      <c r="I23" s="60">
        <v>736585</v>
      </c>
      <c r="J23" s="60">
        <v>4502569</v>
      </c>
      <c r="K23" s="60">
        <v>737583</v>
      </c>
      <c r="L23" s="60">
        <v>2298121</v>
      </c>
      <c r="M23" s="60">
        <v>738750</v>
      </c>
      <c r="N23" s="60">
        <v>3774454</v>
      </c>
      <c r="O23" s="60">
        <v>738837</v>
      </c>
      <c r="P23" s="60">
        <v>738841</v>
      </c>
      <c r="Q23" s="60">
        <v>2084846</v>
      </c>
      <c r="R23" s="60">
        <v>3562524</v>
      </c>
      <c r="S23" s="60">
        <v>770444</v>
      </c>
      <c r="T23" s="60">
        <v>1015682</v>
      </c>
      <c r="U23" s="60">
        <v>740653</v>
      </c>
      <c r="V23" s="60">
        <v>2526779</v>
      </c>
      <c r="W23" s="60">
        <v>14366326</v>
      </c>
      <c r="X23" s="60">
        <v>14526112</v>
      </c>
      <c r="Y23" s="60">
        <v>-159786</v>
      </c>
      <c r="Z23" s="140">
        <v>-1.1</v>
      </c>
      <c r="AA23" s="155">
        <v>14526111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209346567</v>
      </c>
      <c r="D25" s="168">
        <f>+D5+D9+D15+D19+D24</f>
        <v>0</v>
      </c>
      <c r="E25" s="169">
        <f t="shared" si="4"/>
        <v>268262456</v>
      </c>
      <c r="F25" s="73">
        <f t="shared" si="4"/>
        <v>220895456</v>
      </c>
      <c r="G25" s="73">
        <f t="shared" si="4"/>
        <v>39780587</v>
      </c>
      <c r="H25" s="73">
        <f t="shared" si="4"/>
        <v>13133932</v>
      </c>
      <c r="I25" s="73">
        <f t="shared" si="4"/>
        <v>12917336</v>
      </c>
      <c r="J25" s="73">
        <f t="shared" si="4"/>
        <v>65831855</v>
      </c>
      <c r="K25" s="73">
        <f t="shared" si="4"/>
        <v>11512665</v>
      </c>
      <c r="L25" s="73">
        <f t="shared" si="4"/>
        <v>21358944</v>
      </c>
      <c r="M25" s="73">
        <f t="shared" si="4"/>
        <v>23703860</v>
      </c>
      <c r="N25" s="73">
        <f t="shared" si="4"/>
        <v>56575469</v>
      </c>
      <c r="O25" s="73">
        <f t="shared" si="4"/>
        <v>13364490</v>
      </c>
      <c r="P25" s="73">
        <f t="shared" si="4"/>
        <v>15201023</v>
      </c>
      <c r="Q25" s="73">
        <f t="shared" si="4"/>
        <v>20847106</v>
      </c>
      <c r="R25" s="73">
        <f t="shared" si="4"/>
        <v>49412619</v>
      </c>
      <c r="S25" s="73">
        <f t="shared" si="4"/>
        <v>10392320</v>
      </c>
      <c r="T25" s="73">
        <f t="shared" si="4"/>
        <v>12913032</v>
      </c>
      <c r="U25" s="73">
        <f t="shared" si="4"/>
        <v>17301899</v>
      </c>
      <c r="V25" s="73">
        <f t="shared" si="4"/>
        <v>40607251</v>
      </c>
      <c r="W25" s="73">
        <f t="shared" si="4"/>
        <v>212427194</v>
      </c>
      <c r="X25" s="73">
        <f t="shared" si="4"/>
        <v>268262458</v>
      </c>
      <c r="Y25" s="73">
        <f t="shared" si="4"/>
        <v>-55835264</v>
      </c>
      <c r="Z25" s="170">
        <f>+IF(X25&lt;&gt;0,+(Y25/X25)*100,0)</f>
        <v>-20.813670468940533</v>
      </c>
      <c r="AA25" s="168">
        <f>+AA5+AA9+AA15+AA19+AA24</f>
        <v>220895456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44413737</v>
      </c>
      <c r="D28" s="153">
        <f>SUM(D29:D31)</f>
        <v>0</v>
      </c>
      <c r="E28" s="154">
        <f t="shared" si="5"/>
        <v>46086295</v>
      </c>
      <c r="F28" s="100">
        <f t="shared" si="5"/>
        <v>45463100</v>
      </c>
      <c r="G28" s="100">
        <f t="shared" si="5"/>
        <v>2555235</v>
      </c>
      <c r="H28" s="100">
        <f t="shared" si="5"/>
        <v>2756268</v>
      </c>
      <c r="I28" s="100">
        <f t="shared" si="5"/>
        <v>2964836</v>
      </c>
      <c r="J28" s="100">
        <f t="shared" si="5"/>
        <v>8276339</v>
      </c>
      <c r="K28" s="100">
        <f t="shared" si="5"/>
        <v>3701676</v>
      </c>
      <c r="L28" s="100">
        <f t="shared" si="5"/>
        <v>3170543</v>
      </c>
      <c r="M28" s="100">
        <f t="shared" si="5"/>
        <v>2410023</v>
      </c>
      <c r="N28" s="100">
        <f t="shared" si="5"/>
        <v>9282242</v>
      </c>
      <c r="O28" s="100">
        <f t="shared" si="5"/>
        <v>2787005</v>
      </c>
      <c r="P28" s="100">
        <f t="shared" si="5"/>
        <v>3861024</v>
      </c>
      <c r="Q28" s="100">
        <f t="shared" si="5"/>
        <v>2612600</v>
      </c>
      <c r="R28" s="100">
        <f t="shared" si="5"/>
        <v>9260629</v>
      </c>
      <c r="S28" s="100">
        <f t="shared" si="5"/>
        <v>2825566</v>
      </c>
      <c r="T28" s="100">
        <f t="shared" si="5"/>
        <v>2250656</v>
      </c>
      <c r="U28" s="100">
        <f t="shared" si="5"/>
        <v>3013630</v>
      </c>
      <c r="V28" s="100">
        <f t="shared" si="5"/>
        <v>8089852</v>
      </c>
      <c r="W28" s="100">
        <f t="shared" si="5"/>
        <v>34909062</v>
      </c>
      <c r="X28" s="100">
        <f t="shared" si="5"/>
        <v>46086293</v>
      </c>
      <c r="Y28" s="100">
        <f t="shared" si="5"/>
        <v>-11177231</v>
      </c>
      <c r="Z28" s="137">
        <f>+IF(X28&lt;&gt;0,+(Y28/X28)*100,0)</f>
        <v>-24.25283153062452</v>
      </c>
      <c r="AA28" s="153">
        <f>SUM(AA29:AA31)</f>
        <v>45463100</v>
      </c>
    </row>
    <row r="29" spans="1:27" ht="12.75">
      <c r="A29" s="138" t="s">
        <v>75</v>
      </c>
      <c r="B29" s="136"/>
      <c r="C29" s="155">
        <v>16148367</v>
      </c>
      <c r="D29" s="155"/>
      <c r="E29" s="156">
        <v>13292326</v>
      </c>
      <c r="F29" s="60">
        <v>12819131</v>
      </c>
      <c r="G29" s="60">
        <v>848283</v>
      </c>
      <c r="H29" s="60">
        <v>781913</v>
      </c>
      <c r="I29" s="60">
        <v>733633</v>
      </c>
      <c r="J29" s="60">
        <v>2363829</v>
      </c>
      <c r="K29" s="60">
        <v>940928</v>
      </c>
      <c r="L29" s="60">
        <v>1156015</v>
      </c>
      <c r="M29" s="60">
        <v>795845</v>
      </c>
      <c r="N29" s="60">
        <v>2892788</v>
      </c>
      <c r="O29" s="60">
        <v>982633</v>
      </c>
      <c r="P29" s="60">
        <v>872799</v>
      </c>
      <c r="Q29" s="60">
        <v>971713</v>
      </c>
      <c r="R29" s="60">
        <v>2827145</v>
      </c>
      <c r="S29" s="60">
        <v>695822</v>
      </c>
      <c r="T29" s="60">
        <v>926852</v>
      </c>
      <c r="U29" s="60">
        <v>1052200</v>
      </c>
      <c r="V29" s="60">
        <v>2674874</v>
      </c>
      <c r="W29" s="60">
        <v>10758636</v>
      </c>
      <c r="X29" s="60">
        <v>13292327</v>
      </c>
      <c r="Y29" s="60">
        <v>-2533691</v>
      </c>
      <c r="Z29" s="140">
        <v>-19.06</v>
      </c>
      <c r="AA29" s="155">
        <v>12819131</v>
      </c>
    </row>
    <row r="30" spans="1:27" ht="12.75">
      <c r="A30" s="138" t="s">
        <v>76</v>
      </c>
      <c r="B30" s="136"/>
      <c r="C30" s="157">
        <v>17363083</v>
      </c>
      <c r="D30" s="157"/>
      <c r="E30" s="158">
        <v>20439913</v>
      </c>
      <c r="F30" s="159">
        <v>20289913</v>
      </c>
      <c r="G30" s="159">
        <v>887917</v>
      </c>
      <c r="H30" s="159">
        <v>1283409</v>
      </c>
      <c r="I30" s="159">
        <v>1454224</v>
      </c>
      <c r="J30" s="159">
        <v>3625550</v>
      </c>
      <c r="K30" s="159">
        <v>1420793</v>
      </c>
      <c r="L30" s="159">
        <v>1050029</v>
      </c>
      <c r="M30" s="159">
        <v>810361</v>
      </c>
      <c r="N30" s="159">
        <v>3281183</v>
      </c>
      <c r="O30" s="159">
        <v>959311</v>
      </c>
      <c r="P30" s="159">
        <v>1768993</v>
      </c>
      <c r="Q30" s="159">
        <v>1034047</v>
      </c>
      <c r="R30" s="159">
        <v>3762351</v>
      </c>
      <c r="S30" s="159">
        <v>1058423</v>
      </c>
      <c r="T30" s="159">
        <v>660801</v>
      </c>
      <c r="U30" s="159">
        <v>1231759</v>
      </c>
      <c r="V30" s="159">
        <v>2950983</v>
      </c>
      <c r="W30" s="159">
        <v>13620067</v>
      </c>
      <c r="X30" s="159">
        <v>20439911</v>
      </c>
      <c r="Y30" s="159">
        <v>-6819844</v>
      </c>
      <c r="Z30" s="141">
        <v>-33.37</v>
      </c>
      <c r="AA30" s="157">
        <v>20289913</v>
      </c>
    </row>
    <row r="31" spans="1:27" ht="12.75">
      <c r="A31" s="138" t="s">
        <v>77</v>
      </c>
      <c r="B31" s="136"/>
      <c r="C31" s="155">
        <v>10902287</v>
      </c>
      <c r="D31" s="155"/>
      <c r="E31" s="156">
        <v>12354056</v>
      </c>
      <c r="F31" s="60">
        <v>12354056</v>
      </c>
      <c r="G31" s="60">
        <v>819035</v>
      </c>
      <c r="H31" s="60">
        <v>690946</v>
      </c>
      <c r="I31" s="60">
        <v>776979</v>
      </c>
      <c r="J31" s="60">
        <v>2286960</v>
      </c>
      <c r="K31" s="60">
        <v>1339955</v>
      </c>
      <c r="L31" s="60">
        <v>964499</v>
      </c>
      <c r="M31" s="60">
        <v>803817</v>
      </c>
      <c r="N31" s="60">
        <v>3108271</v>
      </c>
      <c r="O31" s="60">
        <v>845061</v>
      </c>
      <c r="P31" s="60">
        <v>1219232</v>
      </c>
      <c r="Q31" s="60">
        <v>606840</v>
      </c>
      <c r="R31" s="60">
        <v>2671133</v>
      </c>
      <c r="S31" s="60">
        <v>1071321</v>
      </c>
      <c r="T31" s="60">
        <v>663003</v>
      </c>
      <c r="U31" s="60">
        <v>729671</v>
      </c>
      <c r="V31" s="60">
        <v>2463995</v>
      </c>
      <c r="W31" s="60">
        <v>10530359</v>
      </c>
      <c r="X31" s="60">
        <v>12354055</v>
      </c>
      <c r="Y31" s="60">
        <v>-1823696</v>
      </c>
      <c r="Z31" s="140">
        <v>-14.76</v>
      </c>
      <c r="AA31" s="155">
        <v>12354056</v>
      </c>
    </row>
    <row r="32" spans="1:27" ht="12.75">
      <c r="A32" s="135" t="s">
        <v>78</v>
      </c>
      <c r="B32" s="136"/>
      <c r="C32" s="153">
        <f aca="true" t="shared" si="6" ref="C32:Y32">SUM(C33:C37)</f>
        <v>41685464</v>
      </c>
      <c r="D32" s="153">
        <f>SUM(D33:D37)</f>
        <v>0</v>
      </c>
      <c r="E32" s="154">
        <f t="shared" si="6"/>
        <v>29010676</v>
      </c>
      <c r="F32" s="100">
        <f t="shared" si="6"/>
        <v>29084676</v>
      </c>
      <c r="G32" s="100">
        <f t="shared" si="6"/>
        <v>2048584</v>
      </c>
      <c r="H32" s="100">
        <f t="shared" si="6"/>
        <v>1534983</v>
      </c>
      <c r="I32" s="100">
        <f t="shared" si="6"/>
        <v>1788003</v>
      </c>
      <c r="J32" s="100">
        <f t="shared" si="6"/>
        <v>5371570</v>
      </c>
      <c r="K32" s="100">
        <f t="shared" si="6"/>
        <v>1856046</v>
      </c>
      <c r="L32" s="100">
        <f t="shared" si="6"/>
        <v>1693848</v>
      </c>
      <c r="M32" s="100">
        <f t="shared" si="6"/>
        <v>2168525</v>
      </c>
      <c r="N32" s="100">
        <f t="shared" si="6"/>
        <v>5718419</v>
      </c>
      <c r="O32" s="100">
        <f t="shared" si="6"/>
        <v>1751746</v>
      </c>
      <c r="P32" s="100">
        <f t="shared" si="6"/>
        <v>1983357</v>
      </c>
      <c r="Q32" s="100">
        <f t="shared" si="6"/>
        <v>1828105</v>
      </c>
      <c r="R32" s="100">
        <f t="shared" si="6"/>
        <v>5563208</v>
      </c>
      <c r="S32" s="100">
        <f t="shared" si="6"/>
        <v>1979902</v>
      </c>
      <c r="T32" s="100">
        <f t="shared" si="6"/>
        <v>1331479</v>
      </c>
      <c r="U32" s="100">
        <f t="shared" si="6"/>
        <v>2292906</v>
      </c>
      <c r="V32" s="100">
        <f t="shared" si="6"/>
        <v>5604287</v>
      </c>
      <c r="W32" s="100">
        <f t="shared" si="6"/>
        <v>22257484</v>
      </c>
      <c r="X32" s="100">
        <f t="shared" si="6"/>
        <v>29010677</v>
      </c>
      <c r="Y32" s="100">
        <f t="shared" si="6"/>
        <v>-6753193</v>
      </c>
      <c r="Z32" s="137">
        <f>+IF(X32&lt;&gt;0,+(Y32/X32)*100,0)</f>
        <v>-23.278301985162223</v>
      </c>
      <c r="AA32" s="153">
        <f>SUM(AA33:AA37)</f>
        <v>29084676</v>
      </c>
    </row>
    <row r="33" spans="1:27" ht="12.75">
      <c r="A33" s="138" t="s">
        <v>79</v>
      </c>
      <c r="B33" s="136"/>
      <c r="C33" s="155">
        <v>25058160</v>
      </c>
      <c r="D33" s="155"/>
      <c r="E33" s="156">
        <v>11628772</v>
      </c>
      <c r="F33" s="60">
        <v>11758322</v>
      </c>
      <c r="G33" s="60">
        <v>527882</v>
      </c>
      <c r="H33" s="60">
        <v>562921</v>
      </c>
      <c r="I33" s="60">
        <v>669539</v>
      </c>
      <c r="J33" s="60">
        <v>1760342</v>
      </c>
      <c r="K33" s="60">
        <v>675812</v>
      </c>
      <c r="L33" s="60">
        <v>600255</v>
      </c>
      <c r="M33" s="60">
        <v>723713</v>
      </c>
      <c r="N33" s="60">
        <v>1999780</v>
      </c>
      <c r="O33" s="60">
        <v>660706</v>
      </c>
      <c r="P33" s="60">
        <v>717440</v>
      </c>
      <c r="Q33" s="60">
        <v>662876</v>
      </c>
      <c r="R33" s="60">
        <v>2041022</v>
      </c>
      <c r="S33" s="60">
        <v>706951</v>
      </c>
      <c r="T33" s="60">
        <v>541057</v>
      </c>
      <c r="U33" s="60">
        <v>790113</v>
      </c>
      <c r="V33" s="60">
        <v>2038121</v>
      </c>
      <c r="W33" s="60">
        <v>7839265</v>
      </c>
      <c r="X33" s="60">
        <v>11628772</v>
      </c>
      <c r="Y33" s="60">
        <v>-3789507</v>
      </c>
      <c r="Z33" s="140">
        <v>-32.59</v>
      </c>
      <c r="AA33" s="155">
        <v>11758322</v>
      </c>
    </row>
    <row r="34" spans="1:27" ht="12.75">
      <c r="A34" s="138" t="s">
        <v>80</v>
      </c>
      <c r="B34" s="136"/>
      <c r="C34" s="155">
        <v>4141591</v>
      </c>
      <c r="D34" s="155"/>
      <c r="E34" s="156">
        <v>4162156</v>
      </c>
      <c r="F34" s="60">
        <v>4166606</v>
      </c>
      <c r="G34" s="60">
        <v>268050</v>
      </c>
      <c r="H34" s="60">
        <v>241465</v>
      </c>
      <c r="I34" s="60">
        <v>277947</v>
      </c>
      <c r="J34" s="60">
        <v>787462</v>
      </c>
      <c r="K34" s="60">
        <v>266397</v>
      </c>
      <c r="L34" s="60">
        <v>323517</v>
      </c>
      <c r="M34" s="60">
        <v>676456</v>
      </c>
      <c r="N34" s="60">
        <v>1266370</v>
      </c>
      <c r="O34" s="60">
        <v>305072</v>
      </c>
      <c r="P34" s="60">
        <v>283393</v>
      </c>
      <c r="Q34" s="60">
        <v>325878</v>
      </c>
      <c r="R34" s="60">
        <v>914343</v>
      </c>
      <c r="S34" s="60">
        <v>367470</v>
      </c>
      <c r="T34" s="60">
        <v>244738</v>
      </c>
      <c r="U34" s="60">
        <v>385779</v>
      </c>
      <c r="V34" s="60">
        <v>997987</v>
      </c>
      <c r="W34" s="60">
        <v>3966162</v>
      </c>
      <c r="X34" s="60">
        <v>4162156</v>
      </c>
      <c r="Y34" s="60">
        <v>-195994</v>
      </c>
      <c r="Z34" s="140">
        <v>-4.71</v>
      </c>
      <c r="AA34" s="155">
        <v>4166606</v>
      </c>
    </row>
    <row r="35" spans="1:27" ht="12.75">
      <c r="A35" s="138" t="s">
        <v>81</v>
      </c>
      <c r="B35" s="136"/>
      <c r="C35" s="155">
        <v>8026491</v>
      </c>
      <c r="D35" s="155"/>
      <c r="E35" s="156">
        <v>10818183</v>
      </c>
      <c r="F35" s="60">
        <v>10758183</v>
      </c>
      <c r="G35" s="60">
        <v>939611</v>
      </c>
      <c r="H35" s="60">
        <v>575723</v>
      </c>
      <c r="I35" s="60">
        <v>643999</v>
      </c>
      <c r="J35" s="60">
        <v>2159333</v>
      </c>
      <c r="K35" s="60">
        <v>730606</v>
      </c>
      <c r="L35" s="60">
        <v>591522</v>
      </c>
      <c r="M35" s="60">
        <v>495614</v>
      </c>
      <c r="N35" s="60">
        <v>1817742</v>
      </c>
      <c r="O35" s="60">
        <v>621244</v>
      </c>
      <c r="P35" s="60">
        <v>787892</v>
      </c>
      <c r="Q35" s="60">
        <v>654471</v>
      </c>
      <c r="R35" s="60">
        <v>2063607</v>
      </c>
      <c r="S35" s="60">
        <v>716588</v>
      </c>
      <c r="T35" s="60">
        <v>435857</v>
      </c>
      <c r="U35" s="60">
        <v>804103</v>
      </c>
      <c r="V35" s="60">
        <v>1956548</v>
      </c>
      <c r="W35" s="60">
        <v>7997230</v>
      </c>
      <c r="X35" s="60">
        <v>10818184</v>
      </c>
      <c r="Y35" s="60">
        <v>-2820954</v>
      </c>
      <c r="Z35" s="140">
        <v>-26.08</v>
      </c>
      <c r="AA35" s="155">
        <v>10758183</v>
      </c>
    </row>
    <row r="36" spans="1:27" ht="12.75">
      <c r="A36" s="138" t="s">
        <v>82</v>
      </c>
      <c r="B36" s="136"/>
      <c r="C36" s="155">
        <v>4452101</v>
      </c>
      <c r="D36" s="155"/>
      <c r="E36" s="156">
        <v>2218316</v>
      </c>
      <c r="F36" s="60">
        <v>2218316</v>
      </c>
      <c r="G36" s="60">
        <v>312918</v>
      </c>
      <c r="H36" s="60">
        <v>154874</v>
      </c>
      <c r="I36" s="60">
        <v>196518</v>
      </c>
      <c r="J36" s="60">
        <v>664310</v>
      </c>
      <c r="K36" s="60">
        <v>183231</v>
      </c>
      <c r="L36" s="60">
        <v>178554</v>
      </c>
      <c r="M36" s="60">
        <v>272742</v>
      </c>
      <c r="N36" s="60">
        <v>634527</v>
      </c>
      <c r="O36" s="60">
        <v>164724</v>
      </c>
      <c r="P36" s="60">
        <v>194632</v>
      </c>
      <c r="Q36" s="60">
        <v>184705</v>
      </c>
      <c r="R36" s="60">
        <v>544061</v>
      </c>
      <c r="S36" s="60">
        <v>188893</v>
      </c>
      <c r="T36" s="60">
        <v>109827</v>
      </c>
      <c r="U36" s="60">
        <v>311803</v>
      </c>
      <c r="V36" s="60">
        <v>610523</v>
      </c>
      <c r="W36" s="60">
        <v>2453421</v>
      </c>
      <c r="X36" s="60">
        <v>2218317</v>
      </c>
      <c r="Y36" s="60">
        <v>235104</v>
      </c>
      <c r="Z36" s="140">
        <v>10.6</v>
      </c>
      <c r="AA36" s="155">
        <v>2218316</v>
      </c>
    </row>
    <row r="37" spans="1:27" ht="12.75">
      <c r="A37" s="138" t="s">
        <v>83</v>
      </c>
      <c r="B37" s="136"/>
      <c r="C37" s="157">
        <v>7121</v>
      </c>
      <c r="D37" s="157"/>
      <c r="E37" s="158">
        <v>183249</v>
      </c>
      <c r="F37" s="159">
        <v>183249</v>
      </c>
      <c r="G37" s="159">
        <v>123</v>
      </c>
      <c r="H37" s="159"/>
      <c r="I37" s="159"/>
      <c r="J37" s="159">
        <v>123</v>
      </c>
      <c r="K37" s="159"/>
      <c r="L37" s="159"/>
      <c r="M37" s="159"/>
      <c r="N37" s="159"/>
      <c r="O37" s="159"/>
      <c r="P37" s="159"/>
      <c r="Q37" s="159">
        <v>175</v>
      </c>
      <c r="R37" s="159">
        <v>175</v>
      </c>
      <c r="S37" s="159"/>
      <c r="T37" s="159"/>
      <c r="U37" s="159">
        <v>1108</v>
      </c>
      <c r="V37" s="159">
        <v>1108</v>
      </c>
      <c r="W37" s="159">
        <v>1406</v>
      </c>
      <c r="X37" s="159">
        <v>183248</v>
      </c>
      <c r="Y37" s="159">
        <v>-181842</v>
      </c>
      <c r="Z37" s="141">
        <v>-99.23</v>
      </c>
      <c r="AA37" s="157">
        <v>183249</v>
      </c>
    </row>
    <row r="38" spans="1:27" ht="12.75">
      <c r="A38" s="135" t="s">
        <v>84</v>
      </c>
      <c r="B38" s="142"/>
      <c r="C38" s="153">
        <f aca="true" t="shared" si="7" ref="C38:Y38">SUM(C39:C41)</f>
        <v>38418841</v>
      </c>
      <c r="D38" s="153">
        <f>SUM(D39:D41)</f>
        <v>0</v>
      </c>
      <c r="E38" s="154">
        <f t="shared" si="7"/>
        <v>27156779</v>
      </c>
      <c r="F38" s="100">
        <f t="shared" si="7"/>
        <v>27163275</v>
      </c>
      <c r="G38" s="100">
        <f t="shared" si="7"/>
        <v>1559083</v>
      </c>
      <c r="H38" s="100">
        <f t="shared" si="7"/>
        <v>1315488</v>
      </c>
      <c r="I38" s="100">
        <f t="shared" si="7"/>
        <v>1655047</v>
      </c>
      <c r="J38" s="100">
        <f t="shared" si="7"/>
        <v>4529618</v>
      </c>
      <c r="K38" s="100">
        <f t="shared" si="7"/>
        <v>1831834</v>
      </c>
      <c r="L38" s="100">
        <f t="shared" si="7"/>
        <v>1733960</v>
      </c>
      <c r="M38" s="100">
        <f t="shared" si="7"/>
        <v>1489500</v>
      </c>
      <c r="N38" s="100">
        <f t="shared" si="7"/>
        <v>5055294</v>
      </c>
      <c r="O38" s="100">
        <f t="shared" si="7"/>
        <v>1504382</v>
      </c>
      <c r="P38" s="100">
        <f t="shared" si="7"/>
        <v>1825843</v>
      </c>
      <c r="Q38" s="100">
        <f t="shared" si="7"/>
        <v>2790307</v>
      </c>
      <c r="R38" s="100">
        <f t="shared" si="7"/>
        <v>6120532</v>
      </c>
      <c r="S38" s="100">
        <f t="shared" si="7"/>
        <v>1551864</v>
      </c>
      <c r="T38" s="100">
        <f t="shared" si="7"/>
        <v>1419450</v>
      </c>
      <c r="U38" s="100">
        <f t="shared" si="7"/>
        <v>2535405</v>
      </c>
      <c r="V38" s="100">
        <f t="shared" si="7"/>
        <v>5506719</v>
      </c>
      <c r="W38" s="100">
        <f t="shared" si="7"/>
        <v>21212163</v>
      </c>
      <c r="X38" s="100">
        <f t="shared" si="7"/>
        <v>27156778</v>
      </c>
      <c r="Y38" s="100">
        <f t="shared" si="7"/>
        <v>-5944615</v>
      </c>
      <c r="Z38" s="137">
        <f>+IF(X38&lt;&gt;0,+(Y38/X38)*100,0)</f>
        <v>-21.889986359942995</v>
      </c>
      <c r="AA38" s="153">
        <f>SUM(AA39:AA41)</f>
        <v>27163275</v>
      </c>
    </row>
    <row r="39" spans="1:27" ht="12.75">
      <c r="A39" s="138" t="s">
        <v>85</v>
      </c>
      <c r="B39" s="136"/>
      <c r="C39" s="155">
        <v>19447096</v>
      </c>
      <c r="D39" s="155"/>
      <c r="E39" s="156">
        <v>10663325</v>
      </c>
      <c r="F39" s="60">
        <v>10669821</v>
      </c>
      <c r="G39" s="60">
        <v>597936</v>
      </c>
      <c r="H39" s="60">
        <v>688198</v>
      </c>
      <c r="I39" s="60">
        <v>893132</v>
      </c>
      <c r="J39" s="60">
        <v>2179266</v>
      </c>
      <c r="K39" s="60">
        <v>968272</v>
      </c>
      <c r="L39" s="60">
        <v>988053</v>
      </c>
      <c r="M39" s="60">
        <v>868672</v>
      </c>
      <c r="N39" s="60">
        <v>2824997</v>
      </c>
      <c r="O39" s="60">
        <v>702559</v>
      </c>
      <c r="P39" s="60">
        <v>1119868</v>
      </c>
      <c r="Q39" s="60">
        <v>986424</v>
      </c>
      <c r="R39" s="60">
        <v>2808851</v>
      </c>
      <c r="S39" s="60">
        <v>626155</v>
      </c>
      <c r="T39" s="60">
        <v>680523</v>
      </c>
      <c r="U39" s="60">
        <v>1772763</v>
      </c>
      <c r="V39" s="60">
        <v>3079441</v>
      </c>
      <c r="W39" s="60">
        <v>10892555</v>
      </c>
      <c r="X39" s="60">
        <v>10663325</v>
      </c>
      <c r="Y39" s="60">
        <v>229230</v>
      </c>
      <c r="Z39" s="140">
        <v>2.15</v>
      </c>
      <c r="AA39" s="155">
        <v>10669821</v>
      </c>
    </row>
    <row r="40" spans="1:27" ht="12.75">
      <c r="A40" s="138" t="s">
        <v>86</v>
      </c>
      <c r="B40" s="136"/>
      <c r="C40" s="155">
        <v>18971745</v>
      </c>
      <c r="D40" s="155"/>
      <c r="E40" s="156">
        <v>16493454</v>
      </c>
      <c r="F40" s="60">
        <v>16493454</v>
      </c>
      <c r="G40" s="60">
        <v>961147</v>
      </c>
      <c r="H40" s="60">
        <v>627290</v>
      </c>
      <c r="I40" s="60">
        <v>761915</v>
      </c>
      <c r="J40" s="60">
        <v>2350352</v>
      </c>
      <c r="K40" s="60">
        <v>863562</v>
      </c>
      <c r="L40" s="60">
        <v>745907</v>
      </c>
      <c r="M40" s="60">
        <v>620828</v>
      </c>
      <c r="N40" s="60">
        <v>2230297</v>
      </c>
      <c r="O40" s="60">
        <v>801823</v>
      </c>
      <c r="P40" s="60">
        <v>705975</v>
      </c>
      <c r="Q40" s="60">
        <v>1803883</v>
      </c>
      <c r="R40" s="60">
        <v>3311681</v>
      </c>
      <c r="S40" s="60">
        <v>925709</v>
      </c>
      <c r="T40" s="60">
        <v>738927</v>
      </c>
      <c r="U40" s="60">
        <v>762642</v>
      </c>
      <c r="V40" s="60">
        <v>2427278</v>
      </c>
      <c r="W40" s="60">
        <v>10319608</v>
      </c>
      <c r="X40" s="60">
        <v>16493453</v>
      </c>
      <c r="Y40" s="60">
        <v>-6173845</v>
      </c>
      <c r="Z40" s="140">
        <v>-37.43</v>
      </c>
      <c r="AA40" s="155">
        <v>16493454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132296659</v>
      </c>
      <c r="D42" s="153">
        <f>SUM(D43:D46)</f>
        <v>0</v>
      </c>
      <c r="E42" s="154">
        <f t="shared" si="8"/>
        <v>117902887</v>
      </c>
      <c r="F42" s="100">
        <f t="shared" si="8"/>
        <v>113413759</v>
      </c>
      <c r="G42" s="100">
        <f t="shared" si="8"/>
        <v>9616939</v>
      </c>
      <c r="H42" s="100">
        <f t="shared" si="8"/>
        <v>9906388</v>
      </c>
      <c r="I42" s="100">
        <f t="shared" si="8"/>
        <v>10550969</v>
      </c>
      <c r="J42" s="100">
        <f t="shared" si="8"/>
        <v>30074296</v>
      </c>
      <c r="K42" s="100">
        <f t="shared" si="8"/>
        <v>5847848</v>
      </c>
      <c r="L42" s="100">
        <f t="shared" si="8"/>
        <v>7439557</v>
      </c>
      <c r="M42" s="100">
        <f t="shared" si="8"/>
        <v>7750546</v>
      </c>
      <c r="N42" s="100">
        <f t="shared" si="8"/>
        <v>21037951</v>
      </c>
      <c r="O42" s="100">
        <f t="shared" si="8"/>
        <v>7234508</v>
      </c>
      <c r="P42" s="100">
        <f t="shared" si="8"/>
        <v>7782166</v>
      </c>
      <c r="Q42" s="100">
        <f t="shared" si="8"/>
        <v>7220238</v>
      </c>
      <c r="R42" s="100">
        <f t="shared" si="8"/>
        <v>22236912</v>
      </c>
      <c r="S42" s="100">
        <f t="shared" si="8"/>
        <v>7099235</v>
      </c>
      <c r="T42" s="100">
        <f t="shared" si="8"/>
        <v>6860567</v>
      </c>
      <c r="U42" s="100">
        <f t="shared" si="8"/>
        <v>11131508</v>
      </c>
      <c r="V42" s="100">
        <f t="shared" si="8"/>
        <v>25091310</v>
      </c>
      <c r="W42" s="100">
        <f t="shared" si="8"/>
        <v>98440469</v>
      </c>
      <c r="X42" s="100">
        <f t="shared" si="8"/>
        <v>117902887</v>
      </c>
      <c r="Y42" s="100">
        <f t="shared" si="8"/>
        <v>-19462418</v>
      </c>
      <c r="Z42" s="137">
        <f>+IF(X42&lt;&gt;0,+(Y42/X42)*100,0)</f>
        <v>-16.507159828919203</v>
      </c>
      <c r="AA42" s="153">
        <f>SUM(AA43:AA46)</f>
        <v>113413759</v>
      </c>
    </row>
    <row r="43" spans="1:27" ht="12.75">
      <c r="A43" s="138" t="s">
        <v>89</v>
      </c>
      <c r="B43" s="136"/>
      <c r="C43" s="155">
        <v>79851831</v>
      </c>
      <c r="D43" s="155"/>
      <c r="E43" s="156">
        <v>69900346</v>
      </c>
      <c r="F43" s="60">
        <v>69476218</v>
      </c>
      <c r="G43" s="60">
        <v>7255783</v>
      </c>
      <c r="H43" s="60">
        <v>7768087</v>
      </c>
      <c r="I43" s="60">
        <v>7638501</v>
      </c>
      <c r="J43" s="60">
        <v>22662371</v>
      </c>
      <c r="K43" s="60">
        <v>2590195</v>
      </c>
      <c r="L43" s="60">
        <v>4575769</v>
      </c>
      <c r="M43" s="60">
        <v>4334691</v>
      </c>
      <c r="N43" s="60">
        <v>11500655</v>
      </c>
      <c r="O43" s="60">
        <v>4384644</v>
      </c>
      <c r="P43" s="60">
        <v>4677886</v>
      </c>
      <c r="Q43" s="60">
        <v>4439380</v>
      </c>
      <c r="R43" s="60">
        <v>13501910</v>
      </c>
      <c r="S43" s="60">
        <v>4310489</v>
      </c>
      <c r="T43" s="60">
        <v>4128700</v>
      </c>
      <c r="U43" s="60">
        <v>7992860</v>
      </c>
      <c r="V43" s="60">
        <v>16432049</v>
      </c>
      <c r="W43" s="60">
        <v>64096985</v>
      </c>
      <c r="X43" s="60">
        <v>69900346</v>
      </c>
      <c r="Y43" s="60">
        <v>-5803361</v>
      </c>
      <c r="Z43" s="140">
        <v>-8.3</v>
      </c>
      <c r="AA43" s="155">
        <v>69476218</v>
      </c>
    </row>
    <row r="44" spans="1:27" ht="12.75">
      <c r="A44" s="138" t="s">
        <v>90</v>
      </c>
      <c r="B44" s="136"/>
      <c r="C44" s="155">
        <v>28399461</v>
      </c>
      <c r="D44" s="155"/>
      <c r="E44" s="156">
        <v>15893614</v>
      </c>
      <c r="F44" s="60">
        <v>14793614</v>
      </c>
      <c r="G44" s="60">
        <v>859149</v>
      </c>
      <c r="H44" s="60">
        <v>519168</v>
      </c>
      <c r="I44" s="60">
        <v>945783</v>
      </c>
      <c r="J44" s="60">
        <v>2324100</v>
      </c>
      <c r="K44" s="60">
        <v>1129196</v>
      </c>
      <c r="L44" s="60">
        <v>910230</v>
      </c>
      <c r="M44" s="60">
        <v>1099833</v>
      </c>
      <c r="N44" s="60">
        <v>3139259</v>
      </c>
      <c r="O44" s="60">
        <v>967197</v>
      </c>
      <c r="P44" s="60">
        <v>756886</v>
      </c>
      <c r="Q44" s="60">
        <v>1008106</v>
      </c>
      <c r="R44" s="60">
        <v>2732189</v>
      </c>
      <c r="S44" s="60">
        <v>1070006</v>
      </c>
      <c r="T44" s="60">
        <v>906061</v>
      </c>
      <c r="U44" s="60">
        <v>1193197</v>
      </c>
      <c r="V44" s="60">
        <v>3169264</v>
      </c>
      <c r="W44" s="60">
        <v>11364812</v>
      </c>
      <c r="X44" s="60">
        <v>15893614</v>
      </c>
      <c r="Y44" s="60">
        <v>-4528802</v>
      </c>
      <c r="Z44" s="140">
        <v>-28.49</v>
      </c>
      <c r="AA44" s="155">
        <v>14793614</v>
      </c>
    </row>
    <row r="45" spans="1:27" ht="12.75">
      <c r="A45" s="138" t="s">
        <v>91</v>
      </c>
      <c r="B45" s="136"/>
      <c r="C45" s="157">
        <v>12789907</v>
      </c>
      <c r="D45" s="157"/>
      <c r="E45" s="158">
        <v>16925159</v>
      </c>
      <c r="F45" s="159">
        <v>15060159</v>
      </c>
      <c r="G45" s="159">
        <v>655694</v>
      </c>
      <c r="H45" s="159">
        <v>726827</v>
      </c>
      <c r="I45" s="159">
        <v>881932</v>
      </c>
      <c r="J45" s="159">
        <v>2264453</v>
      </c>
      <c r="K45" s="159">
        <v>970806</v>
      </c>
      <c r="L45" s="159">
        <v>934097</v>
      </c>
      <c r="M45" s="159">
        <v>1135211</v>
      </c>
      <c r="N45" s="159">
        <v>3040114</v>
      </c>
      <c r="O45" s="159">
        <v>872418</v>
      </c>
      <c r="P45" s="159">
        <v>1354377</v>
      </c>
      <c r="Q45" s="159">
        <v>873853</v>
      </c>
      <c r="R45" s="159">
        <v>3100648</v>
      </c>
      <c r="S45" s="159">
        <v>812048</v>
      </c>
      <c r="T45" s="159">
        <v>887381</v>
      </c>
      <c r="U45" s="159">
        <v>908097</v>
      </c>
      <c r="V45" s="159">
        <v>2607526</v>
      </c>
      <c r="W45" s="159">
        <v>11012741</v>
      </c>
      <c r="X45" s="159">
        <v>16925159</v>
      </c>
      <c r="Y45" s="159">
        <v>-5912418</v>
      </c>
      <c r="Z45" s="141">
        <v>-34.93</v>
      </c>
      <c r="AA45" s="157">
        <v>15060159</v>
      </c>
    </row>
    <row r="46" spans="1:27" ht="12.75">
      <c r="A46" s="138" t="s">
        <v>92</v>
      </c>
      <c r="B46" s="136"/>
      <c r="C46" s="155">
        <v>11255460</v>
      </c>
      <c r="D46" s="155"/>
      <c r="E46" s="156">
        <v>15183768</v>
      </c>
      <c r="F46" s="60">
        <v>14083768</v>
      </c>
      <c r="G46" s="60">
        <v>846313</v>
      </c>
      <c r="H46" s="60">
        <v>892306</v>
      </c>
      <c r="I46" s="60">
        <v>1084753</v>
      </c>
      <c r="J46" s="60">
        <v>2823372</v>
      </c>
      <c r="K46" s="60">
        <v>1157651</v>
      </c>
      <c r="L46" s="60">
        <v>1019461</v>
      </c>
      <c r="M46" s="60">
        <v>1180811</v>
      </c>
      <c r="N46" s="60">
        <v>3357923</v>
      </c>
      <c r="O46" s="60">
        <v>1010249</v>
      </c>
      <c r="P46" s="60">
        <v>993017</v>
      </c>
      <c r="Q46" s="60">
        <v>898899</v>
      </c>
      <c r="R46" s="60">
        <v>2902165</v>
      </c>
      <c r="S46" s="60">
        <v>906692</v>
      </c>
      <c r="T46" s="60">
        <v>938425</v>
      </c>
      <c r="U46" s="60">
        <v>1037354</v>
      </c>
      <c r="V46" s="60">
        <v>2882471</v>
      </c>
      <c r="W46" s="60">
        <v>11965931</v>
      </c>
      <c r="X46" s="60">
        <v>15183768</v>
      </c>
      <c r="Y46" s="60">
        <v>-3217837</v>
      </c>
      <c r="Z46" s="140">
        <v>-21.19</v>
      </c>
      <c r="AA46" s="155">
        <v>14083768</v>
      </c>
    </row>
    <row r="47" spans="1:27" ht="12.75">
      <c r="A47" s="135" t="s">
        <v>93</v>
      </c>
      <c r="B47" s="142" t="s">
        <v>94</v>
      </c>
      <c r="C47" s="153">
        <v>1622638</v>
      </c>
      <c r="D47" s="153"/>
      <c r="E47" s="154">
        <v>739321</v>
      </c>
      <c r="F47" s="100">
        <v>739321</v>
      </c>
      <c r="G47" s="100">
        <v>129124</v>
      </c>
      <c r="H47" s="100">
        <v>113392</v>
      </c>
      <c r="I47" s="100">
        <v>153629</v>
      </c>
      <c r="J47" s="100">
        <v>396145</v>
      </c>
      <c r="K47" s="100">
        <v>118185</v>
      </c>
      <c r="L47" s="100">
        <v>147707</v>
      </c>
      <c r="M47" s="100">
        <v>118226</v>
      </c>
      <c r="N47" s="100">
        <v>384118</v>
      </c>
      <c r="O47" s="100">
        <v>124317</v>
      </c>
      <c r="P47" s="100">
        <v>124827</v>
      </c>
      <c r="Q47" s="100">
        <v>121076</v>
      </c>
      <c r="R47" s="100">
        <v>370220</v>
      </c>
      <c r="S47" s="100">
        <v>153594</v>
      </c>
      <c r="T47" s="100">
        <v>130252</v>
      </c>
      <c r="U47" s="100">
        <v>178773</v>
      </c>
      <c r="V47" s="100">
        <v>462619</v>
      </c>
      <c r="W47" s="100">
        <v>1613102</v>
      </c>
      <c r="X47" s="100">
        <v>739321</v>
      </c>
      <c r="Y47" s="100">
        <v>873781</v>
      </c>
      <c r="Z47" s="137">
        <v>118.19</v>
      </c>
      <c r="AA47" s="153">
        <v>739321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258437339</v>
      </c>
      <c r="D48" s="168">
        <f>+D28+D32+D38+D42+D47</f>
        <v>0</v>
      </c>
      <c r="E48" s="169">
        <f t="shared" si="9"/>
        <v>220895958</v>
      </c>
      <c r="F48" s="73">
        <f t="shared" si="9"/>
        <v>215864131</v>
      </c>
      <c r="G48" s="73">
        <f t="shared" si="9"/>
        <v>15908965</v>
      </c>
      <c r="H48" s="73">
        <f t="shared" si="9"/>
        <v>15626519</v>
      </c>
      <c r="I48" s="73">
        <f t="shared" si="9"/>
        <v>17112484</v>
      </c>
      <c r="J48" s="73">
        <f t="shared" si="9"/>
        <v>48647968</v>
      </c>
      <c r="K48" s="73">
        <f t="shared" si="9"/>
        <v>13355589</v>
      </c>
      <c r="L48" s="73">
        <f t="shared" si="9"/>
        <v>14185615</v>
      </c>
      <c r="M48" s="73">
        <f t="shared" si="9"/>
        <v>13936820</v>
      </c>
      <c r="N48" s="73">
        <f t="shared" si="9"/>
        <v>41478024</v>
      </c>
      <c r="O48" s="73">
        <f t="shared" si="9"/>
        <v>13401958</v>
      </c>
      <c r="P48" s="73">
        <f t="shared" si="9"/>
        <v>15577217</v>
      </c>
      <c r="Q48" s="73">
        <f t="shared" si="9"/>
        <v>14572326</v>
      </c>
      <c r="R48" s="73">
        <f t="shared" si="9"/>
        <v>43551501</v>
      </c>
      <c r="S48" s="73">
        <f t="shared" si="9"/>
        <v>13610161</v>
      </c>
      <c r="T48" s="73">
        <f t="shared" si="9"/>
        <v>11992404</v>
      </c>
      <c r="U48" s="73">
        <f t="shared" si="9"/>
        <v>19152222</v>
      </c>
      <c r="V48" s="73">
        <f t="shared" si="9"/>
        <v>44754787</v>
      </c>
      <c r="W48" s="73">
        <f t="shared" si="9"/>
        <v>178432280</v>
      </c>
      <c r="X48" s="73">
        <f t="shared" si="9"/>
        <v>220895956</v>
      </c>
      <c r="Y48" s="73">
        <f t="shared" si="9"/>
        <v>-42463676</v>
      </c>
      <c r="Z48" s="170">
        <f>+IF(X48&lt;&gt;0,+(Y48/X48)*100,0)</f>
        <v>-19.223383156910305</v>
      </c>
      <c r="AA48" s="168">
        <f>+AA28+AA32+AA38+AA42+AA47</f>
        <v>215864131</v>
      </c>
    </row>
    <row r="49" spans="1:27" ht="12.75">
      <c r="A49" s="148" t="s">
        <v>49</v>
      </c>
      <c r="B49" s="149"/>
      <c r="C49" s="171">
        <f aca="true" t="shared" si="10" ref="C49:Y49">+C25-C48</f>
        <v>-49090772</v>
      </c>
      <c r="D49" s="171">
        <f>+D25-D48</f>
        <v>0</v>
      </c>
      <c r="E49" s="172">
        <f t="shared" si="10"/>
        <v>47366498</v>
      </c>
      <c r="F49" s="173">
        <f t="shared" si="10"/>
        <v>5031325</v>
      </c>
      <c r="G49" s="173">
        <f t="shared" si="10"/>
        <v>23871622</v>
      </c>
      <c r="H49" s="173">
        <f t="shared" si="10"/>
        <v>-2492587</v>
      </c>
      <c r="I49" s="173">
        <f t="shared" si="10"/>
        <v>-4195148</v>
      </c>
      <c r="J49" s="173">
        <f t="shared" si="10"/>
        <v>17183887</v>
      </c>
      <c r="K49" s="173">
        <f t="shared" si="10"/>
        <v>-1842924</v>
      </c>
      <c r="L49" s="173">
        <f t="shared" si="10"/>
        <v>7173329</v>
      </c>
      <c r="M49" s="173">
        <f t="shared" si="10"/>
        <v>9767040</v>
      </c>
      <c r="N49" s="173">
        <f t="shared" si="10"/>
        <v>15097445</v>
      </c>
      <c r="O49" s="173">
        <f t="shared" si="10"/>
        <v>-37468</v>
      </c>
      <c r="P49" s="173">
        <f t="shared" si="10"/>
        <v>-376194</v>
      </c>
      <c r="Q49" s="173">
        <f t="shared" si="10"/>
        <v>6274780</v>
      </c>
      <c r="R49" s="173">
        <f t="shared" si="10"/>
        <v>5861118</v>
      </c>
      <c r="S49" s="173">
        <f t="shared" si="10"/>
        <v>-3217841</v>
      </c>
      <c r="T49" s="173">
        <f t="shared" si="10"/>
        <v>920628</v>
      </c>
      <c r="U49" s="173">
        <f t="shared" si="10"/>
        <v>-1850323</v>
      </c>
      <c r="V49" s="173">
        <f t="shared" si="10"/>
        <v>-4147536</v>
      </c>
      <c r="W49" s="173">
        <f t="shared" si="10"/>
        <v>33994914</v>
      </c>
      <c r="X49" s="173">
        <f>IF(F25=F48,0,X25-X48)</f>
        <v>47366502</v>
      </c>
      <c r="Y49" s="173">
        <f t="shared" si="10"/>
        <v>-13371588</v>
      </c>
      <c r="Z49" s="174">
        <f>+IF(X49&lt;&gt;0,+(Y49/X49)*100,0)</f>
        <v>-28.230051693494275</v>
      </c>
      <c r="AA49" s="171">
        <f>+AA25-AA48</f>
        <v>5031325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21905068</v>
      </c>
      <c r="D5" s="155">
        <v>0</v>
      </c>
      <c r="E5" s="156">
        <v>27502699</v>
      </c>
      <c r="F5" s="60">
        <v>27502699</v>
      </c>
      <c r="G5" s="60">
        <v>13936429</v>
      </c>
      <c r="H5" s="60">
        <v>1091880</v>
      </c>
      <c r="I5" s="60">
        <v>998804</v>
      </c>
      <c r="J5" s="60">
        <v>16027113</v>
      </c>
      <c r="K5" s="60">
        <v>1036443</v>
      </c>
      <c r="L5" s="60">
        <v>1035224</v>
      </c>
      <c r="M5" s="60">
        <v>1135844</v>
      </c>
      <c r="N5" s="60">
        <v>3207511</v>
      </c>
      <c r="O5" s="60">
        <v>1132898</v>
      </c>
      <c r="P5" s="60">
        <v>1794529</v>
      </c>
      <c r="Q5" s="60">
        <v>1135844</v>
      </c>
      <c r="R5" s="60">
        <v>4063271</v>
      </c>
      <c r="S5" s="60">
        <v>1135844</v>
      </c>
      <c r="T5" s="60">
        <v>772181</v>
      </c>
      <c r="U5" s="60">
        <v>1093822</v>
      </c>
      <c r="V5" s="60">
        <v>3001847</v>
      </c>
      <c r="W5" s="60">
        <v>26299742</v>
      </c>
      <c r="X5" s="60">
        <v>27502699</v>
      </c>
      <c r="Y5" s="60">
        <v>-1202957</v>
      </c>
      <c r="Z5" s="140">
        <v>-4.37</v>
      </c>
      <c r="AA5" s="155">
        <v>27502699</v>
      </c>
    </row>
    <row r="6" spans="1:27" ht="12.75">
      <c r="A6" s="181" t="s">
        <v>102</v>
      </c>
      <c r="B6" s="182"/>
      <c r="C6" s="155">
        <v>170342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59934848</v>
      </c>
      <c r="D7" s="155">
        <v>0</v>
      </c>
      <c r="E7" s="156">
        <v>57934597</v>
      </c>
      <c r="F7" s="60">
        <v>53634597</v>
      </c>
      <c r="G7" s="60">
        <v>4022469</v>
      </c>
      <c r="H7" s="60">
        <v>4340920</v>
      </c>
      <c r="I7" s="60">
        <v>4143305</v>
      </c>
      <c r="J7" s="60">
        <v>12506694</v>
      </c>
      <c r="K7" s="60">
        <v>3768633</v>
      </c>
      <c r="L7" s="60">
        <v>3833785</v>
      </c>
      <c r="M7" s="60">
        <v>3479972</v>
      </c>
      <c r="N7" s="60">
        <v>11082390</v>
      </c>
      <c r="O7" s="60">
        <v>3981383</v>
      </c>
      <c r="P7" s="60">
        <v>5140549</v>
      </c>
      <c r="Q7" s="60">
        <v>4335980</v>
      </c>
      <c r="R7" s="60">
        <v>13457912</v>
      </c>
      <c r="S7" s="60">
        <v>2124290</v>
      </c>
      <c r="T7" s="60">
        <v>3899774</v>
      </c>
      <c r="U7" s="60">
        <v>4910705</v>
      </c>
      <c r="V7" s="60">
        <v>10934769</v>
      </c>
      <c r="W7" s="60">
        <v>47981765</v>
      </c>
      <c r="X7" s="60">
        <v>57934597</v>
      </c>
      <c r="Y7" s="60">
        <v>-9952832</v>
      </c>
      <c r="Z7" s="140">
        <v>-17.18</v>
      </c>
      <c r="AA7" s="155">
        <v>53634597</v>
      </c>
    </row>
    <row r="8" spans="1:27" ht="12.75">
      <c r="A8" s="183" t="s">
        <v>104</v>
      </c>
      <c r="B8" s="182"/>
      <c r="C8" s="155">
        <v>20888046</v>
      </c>
      <c r="D8" s="155">
        <v>0</v>
      </c>
      <c r="E8" s="156">
        <v>26111497</v>
      </c>
      <c r="F8" s="60">
        <v>25411497</v>
      </c>
      <c r="G8" s="60">
        <v>1977889</v>
      </c>
      <c r="H8" s="60">
        <v>2910226</v>
      </c>
      <c r="I8" s="60">
        <v>1905572</v>
      </c>
      <c r="J8" s="60">
        <v>6793687</v>
      </c>
      <c r="K8" s="60">
        <v>1273100</v>
      </c>
      <c r="L8" s="60">
        <v>2025193</v>
      </c>
      <c r="M8" s="60">
        <v>12809580</v>
      </c>
      <c r="N8" s="60">
        <v>16107873</v>
      </c>
      <c r="O8" s="60">
        <v>2683811</v>
      </c>
      <c r="P8" s="60">
        <v>3149291</v>
      </c>
      <c r="Q8" s="60">
        <v>2019129</v>
      </c>
      <c r="R8" s="60">
        <v>7852231</v>
      </c>
      <c r="S8" s="60">
        <v>2040683</v>
      </c>
      <c r="T8" s="60">
        <v>1810991</v>
      </c>
      <c r="U8" s="60">
        <v>2536445</v>
      </c>
      <c r="V8" s="60">
        <v>6388119</v>
      </c>
      <c r="W8" s="60">
        <v>37141910</v>
      </c>
      <c r="X8" s="60">
        <v>26111497</v>
      </c>
      <c r="Y8" s="60">
        <v>11030413</v>
      </c>
      <c r="Z8" s="140">
        <v>42.24</v>
      </c>
      <c r="AA8" s="155">
        <v>25411497</v>
      </c>
    </row>
    <row r="9" spans="1:27" ht="12.75">
      <c r="A9" s="183" t="s">
        <v>105</v>
      </c>
      <c r="B9" s="182"/>
      <c r="C9" s="155">
        <v>10690831</v>
      </c>
      <c r="D9" s="155">
        <v>0</v>
      </c>
      <c r="E9" s="156">
        <v>14888233</v>
      </c>
      <c r="F9" s="60">
        <v>14888233</v>
      </c>
      <c r="G9" s="60">
        <v>1269961</v>
      </c>
      <c r="H9" s="60">
        <v>1271156</v>
      </c>
      <c r="I9" s="60">
        <v>1271645</v>
      </c>
      <c r="J9" s="60">
        <v>3812762</v>
      </c>
      <c r="K9" s="60">
        <v>1270423</v>
      </c>
      <c r="L9" s="60">
        <v>1274494</v>
      </c>
      <c r="M9" s="60">
        <v>1271966</v>
      </c>
      <c r="N9" s="60">
        <v>3816883</v>
      </c>
      <c r="O9" s="60">
        <v>1276912</v>
      </c>
      <c r="P9" s="60">
        <v>1272409</v>
      </c>
      <c r="Q9" s="60">
        <v>1272900</v>
      </c>
      <c r="R9" s="60">
        <v>3822221</v>
      </c>
      <c r="S9" s="60">
        <v>1272551</v>
      </c>
      <c r="T9" s="60">
        <v>1271334</v>
      </c>
      <c r="U9" s="60">
        <v>1239641</v>
      </c>
      <c r="V9" s="60">
        <v>3783526</v>
      </c>
      <c r="W9" s="60">
        <v>15235392</v>
      </c>
      <c r="X9" s="60">
        <v>14888232</v>
      </c>
      <c r="Y9" s="60">
        <v>347160</v>
      </c>
      <c r="Z9" s="140">
        <v>2.33</v>
      </c>
      <c r="AA9" s="155">
        <v>14888233</v>
      </c>
    </row>
    <row r="10" spans="1:27" ht="12.75">
      <c r="A10" s="183" t="s">
        <v>106</v>
      </c>
      <c r="B10" s="182"/>
      <c r="C10" s="155">
        <v>5822484</v>
      </c>
      <c r="D10" s="155">
        <v>0</v>
      </c>
      <c r="E10" s="156">
        <v>8936722</v>
      </c>
      <c r="F10" s="54">
        <v>8936722</v>
      </c>
      <c r="G10" s="54">
        <v>732951</v>
      </c>
      <c r="H10" s="54">
        <v>732984</v>
      </c>
      <c r="I10" s="54">
        <v>732984</v>
      </c>
      <c r="J10" s="54">
        <v>2198919</v>
      </c>
      <c r="K10" s="54">
        <v>732984</v>
      </c>
      <c r="L10" s="54">
        <v>733693</v>
      </c>
      <c r="M10" s="54">
        <v>733870</v>
      </c>
      <c r="N10" s="54">
        <v>2200547</v>
      </c>
      <c r="O10" s="54">
        <v>733619</v>
      </c>
      <c r="P10" s="54">
        <v>734136</v>
      </c>
      <c r="Q10" s="54">
        <v>734136</v>
      </c>
      <c r="R10" s="54">
        <v>2201891</v>
      </c>
      <c r="S10" s="54">
        <v>734224</v>
      </c>
      <c r="T10" s="54">
        <v>734224</v>
      </c>
      <c r="U10" s="54">
        <v>734313</v>
      </c>
      <c r="V10" s="54">
        <v>2202761</v>
      </c>
      <c r="W10" s="54">
        <v>8804118</v>
      </c>
      <c r="X10" s="54">
        <v>8936718</v>
      </c>
      <c r="Y10" s="54">
        <v>-132600</v>
      </c>
      <c r="Z10" s="184">
        <v>-1.48</v>
      </c>
      <c r="AA10" s="130">
        <v>8936722</v>
      </c>
    </row>
    <row r="11" spans="1:27" ht="12.75">
      <c r="A11" s="183" t="s">
        <v>107</v>
      </c>
      <c r="B11" s="185"/>
      <c r="C11" s="155">
        <v>404599</v>
      </c>
      <c r="D11" s="155">
        <v>0</v>
      </c>
      <c r="E11" s="156">
        <v>239500</v>
      </c>
      <c r="F11" s="60">
        <v>239500</v>
      </c>
      <c r="G11" s="60">
        <v>33430</v>
      </c>
      <c r="H11" s="60">
        <v>32238</v>
      </c>
      <c r="I11" s="60">
        <v>38298</v>
      </c>
      <c r="J11" s="60">
        <v>103966</v>
      </c>
      <c r="K11" s="60">
        <v>32625</v>
      </c>
      <c r="L11" s="60">
        <v>32860</v>
      </c>
      <c r="M11" s="60">
        <v>33641</v>
      </c>
      <c r="N11" s="60">
        <v>99126</v>
      </c>
      <c r="O11" s="60">
        <v>33012</v>
      </c>
      <c r="P11" s="60">
        <v>31359</v>
      </c>
      <c r="Q11" s="60">
        <v>37238</v>
      </c>
      <c r="R11" s="60">
        <v>101609</v>
      </c>
      <c r="S11" s="60">
        <v>32738</v>
      </c>
      <c r="T11" s="60">
        <v>32238</v>
      </c>
      <c r="U11" s="60">
        <v>32731</v>
      </c>
      <c r="V11" s="60">
        <v>97707</v>
      </c>
      <c r="W11" s="60">
        <v>402408</v>
      </c>
      <c r="X11" s="60">
        <v>239500</v>
      </c>
      <c r="Y11" s="60">
        <v>162908</v>
      </c>
      <c r="Z11" s="140">
        <v>68.02</v>
      </c>
      <c r="AA11" s="155">
        <v>239500</v>
      </c>
    </row>
    <row r="12" spans="1:27" ht="12.75">
      <c r="A12" s="183" t="s">
        <v>108</v>
      </c>
      <c r="B12" s="185"/>
      <c r="C12" s="155">
        <v>1188905</v>
      </c>
      <c r="D12" s="155">
        <v>0</v>
      </c>
      <c r="E12" s="156">
        <v>651748</v>
      </c>
      <c r="F12" s="60">
        <v>651748</v>
      </c>
      <c r="G12" s="60">
        <v>65286</v>
      </c>
      <c r="H12" s="60">
        <v>61377</v>
      </c>
      <c r="I12" s="60">
        <v>64434</v>
      </c>
      <c r="J12" s="60">
        <v>191097</v>
      </c>
      <c r="K12" s="60">
        <v>68369</v>
      </c>
      <c r="L12" s="60">
        <v>68928</v>
      </c>
      <c r="M12" s="60">
        <v>69193</v>
      </c>
      <c r="N12" s="60">
        <v>206490</v>
      </c>
      <c r="O12" s="60">
        <v>72587</v>
      </c>
      <c r="P12" s="60">
        <v>68616</v>
      </c>
      <c r="Q12" s="60">
        <v>65739</v>
      </c>
      <c r="R12" s="60">
        <v>206942</v>
      </c>
      <c r="S12" s="60">
        <v>63551</v>
      </c>
      <c r="T12" s="60">
        <v>62075</v>
      </c>
      <c r="U12" s="60">
        <v>68922</v>
      </c>
      <c r="V12" s="60">
        <v>194548</v>
      </c>
      <c r="W12" s="60">
        <v>799077</v>
      </c>
      <c r="X12" s="60">
        <v>651748</v>
      </c>
      <c r="Y12" s="60">
        <v>147329</v>
      </c>
      <c r="Z12" s="140">
        <v>22.61</v>
      </c>
      <c r="AA12" s="155">
        <v>651748</v>
      </c>
    </row>
    <row r="13" spans="1:27" ht="12.75">
      <c r="A13" s="181" t="s">
        <v>109</v>
      </c>
      <c r="B13" s="185"/>
      <c r="C13" s="155">
        <v>950400</v>
      </c>
      <c r="D13" s="155">
        <v>0</v>
      </c>
      <c r="E13" s="156">
        <v>715200</v>
      </c>
      <c r="F13" s="60">
        <v>715200</v>
      </c>
      <c r="G13" s="60">
        <v>14846</v>
      </c>
      <c r="H13" s="60">
        <v>11857</v>
      </c>
      <c r="I13" s="60">
        <v>1423</v>
      </c>
      <c r="J13" s="60">
        <v>28126</v>
      </c>
      <c r="K13" s="60">
        <v>6101</v>
      </c>
      <c r="L13" s="60">
        <v>3417</v>
      </c>
      <c r="M13" s="60">
        <v>15989</v>
      </c>
      <c r="N13" s="60">
        <v>25507</v>
      </c>
      <c r="O13" s="60">
        <v>1067</v>
      </c>
      <c r="P13" s="60">
        <v>30634</v>
      </c>
      <c r="Q13" s="60">
        <v>10124</v>
      </c>
      <c r="R13" s="60">
        <v>41825</v>
      </c>
      <c r="S13" s="60">
        <v>7557</v>
      </c>
      <c r="T13" s="60">
        <v>1842</v>
      </c>
      <c r="U13" s="60">
        <v>1057947</v>
      </c>
      <c r="V13" s="60">
        <v>1067346</v>
      </c>
      <c r="W13" s="60">
        <v>1162804</v>
      </c>
      <c r="X13" s="60">
        <v>715200</v>
      </c>
      <c r="Y13" s="60">
        <v>447604</v>
      </c>
      <c r="Z13" s="140">
        <v>62.58</v>
      </c>
      <c r="AA13" s="155">
        <v>715200</v>
      </c>
    </row>
    <row r="14" spans="1:27" ht="12.75">
      <c r="A14" s="181" t="s">
        <v>110</v>
      </c>
      <c r="B14" s="185"/>
      <c r="C14" s="155">
        <v>645761</v>
      </c>
      <c r="D14" s="155">
        <v>0</v>
      </c>
      <c r="E14" s="156">
        <v>872911</v>
      </c>
      <c r="F14" s="60">
        <v>872911</v>
      </c>
      <c r="G14" s="60">
        <v>30162</v>
      </c>
      <c r="H14" s="60">
        <v>33237</v>
      </c>
      <c r="I14" s="60">
        <v>26897</v>
      </c>
      <c r="J14" s="60">
        <v>90296</v>
      </c>
      <c r="K14" s="60">
        <v>71360</v>
      </c>
      <c r="L14" s="60">
        <v>47437</v>
      </c>
      <c r="M14" s="60">
        <v>52577</v>
      </c>
      <c r="N14" s="60">
        <v>171374</v>
      </c>
      <c r="O14" s="60">
        <v>139759</v>
      </c>
      <c r="P14" s="60">
        <v>52242</v>
      </c>
      <c r="Q14" s="60">
        <v>70284</v>
      </c>
      <c r="R14" s="60">
        <v>262285</v>
      </c>
      <c r="S14" s="60">
        <v>58560</v>
      </c>
      <c r="T14" s="60">
        <v>55511</v>
      </c>
      <c r="U14" s="60">
        <v>60107</v>
      </c>
      <c r="V14" s="60">
        <v>174178</v>
      </c>
      <c r="W14" s="60">
        <v>698133</v>
      </c>
      <c r="X14" s="60">
        <v>872911</v>
      </c>
      <c r="Y14" s="60">
        <v>-174778</v>
      </c>
      <c r="Z14" s="140">
        <v>-20.02</v>
      </c>
      <c r="AA14" s="155">
        <v>872911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23010886</v>
      </c>
      <c r="D16" s="155">
        <v>0</v>
      </c>
      <c r="E16" s="156">
        <v>7581014</v>
      </c>
      <c r="F16" s="60">
        <v>7581014</v>
      </c>
      <c r="G16" s="60">
        <v>23338</v>
      </c>
      <c r="H16" s="60">
        <v>31280</v>
      </c>
      <c r="I16" s="60">
        <v>1052802</v>
      </c>
      <c r="J16" s="60">
        <v>1107420</v>
      </c>
      <c r="K16" s="60">
        <v>276657</v>
      </c>
      <c r="L16" s="60">
        <v>33389</v>
      </c>
      <c r="M16" s="60">
        <v>36168</v>
      </c>
      <c r="N16" s="60">
        <v>346214</v>
      </c>
      <c r="O16" s="60">
        <v>626052</v>
      </c>
      <c r="P16" s="60">
        <v>861480</v>
      </c>
      <c r="Q16" s="60">
        <v>249353</v>
      </c>
      <c r="R16" s="60">
        <v>1736885</v>
      </c>
      <c r="S16" s="60">
        <v>293386</v>
      </c>
      <c r="T16" s="60">
        <v>378459</v>
      </c>
      <c r="U16" s="60">
        <v>41717</v>
      </c>
      <c r="V16" s="60">
        <v>713562</v>
      </c>
      <c r="W16" s="60">
        <v>3904081</v>
      </c>
      <c r="X16" s="60">
        <v>7581014</v>
      </c>
      <c r="Y16" s="60">
        <v>-3676933</v>
      </c>
      <c r="Z16" s="140">
        <v>-48.5</v>
      </c>
      <c r="AA16" s="155">
        <v>7581014</v>
      </c>
    </row>
    <row r="17" spans="1:27" ht="12.75">
      <c r="A17" s="181" t="s">
        <v>113</v>
      </c>
      <c r="B17" s="185"/>
      <c r="C17" s="155">
        <v>1256930</v>
      </c>
      <c r="D17" s="155">
        <v>0</v>
      </c>
      <c r="E17" s="156">
        <v>2099234</v>
      </c>
      <c r="F17" s="60">
        <v>2099234</v>
      </c>
      <c r="G17" s="60">
        <v>36574</v>
      </c>
      <c r="H17" s="60">
        <v>32637</v>
      </c>
      <c r="I17" s="60">
        <v>31482</v>
      </c>
      <c r="J17" s="60">
        <v>100693</v>
      </c>
      <c r="K17" s="60">
        <v>30345</v>
      </c>
      <c r="L17" s="60">
        <v>29337</v>
      </c>
      <c r="M17" s="60">
        <v>21434</v>
      </c>
      <c r="N17" s="60">
        <v>81116</v>
      </c>
      <c r="O17" s="60">
        <v>29328</v>
      </c>
      <c r="P17" s="60">
        <v>24053</v>
      </c>
      <c r="Q17" s="60">
        <v>0</v>
      </c>
      <c r="R17" s="60">
        <v>53381</v>
      </c>
      <c r="S17" s="60">
        <v>14353</v>
      </c>
      <c r="T17" s="60">
        <v>33682</v>
      </c>
      <c r="U17" s="60">
        <v>26411</v>
      </c>
      <c r="V17" s="60">
        <v>74446</v>
      </c>
      <c r="W17" s="60">
        <v>309636</v>
      </c>
      <c r="X17" s="60">
        <v>2099235</v>
      </c>
      <c r="Y17" s="60">
        <v>-1789599</v>
      </c>
      <c r="Z17" s="140">
        <v>-85.25</v>
      </c>
      <c r="AA17" s="155">
        <v>2099234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39549697</v>
      </c>
      <c r="D19" s="155">
        <v>0</v>
      </c>
      <c r="E19" s="156">
        <v>40601000</v>
      </c>
      <c r="F19" s="60">
        <v>40601000</v>
      </c>
      <c r="G19" s="60">
        <v>16022379</v>
      </c>
      <c r="H19" s="60">
        <v>544124</v>
      </c>
      <c r="I19" s="60">
        <v>172667</v>
      </c>
      <c r="J19" s="60">
        <v>16739170</v>
      </c>
      <c r="K19" s="60">
        <v>736714</v>
      </c>
      <c r="L19" s="60">
        <v>10261727</v>
      </c>
      <c r="M19" s="60">
        <v>2166357</v>
      </c>
      <c r="N19" s="60">
        <v>13164798</v>
      </c>
      <c r="O19" s="60">
        <v>710545</v>
      </c>
      <c r="P19" s="60">
        <v>117185</v>
      </c>
      <c r="Q19" s="60">
        <v>9203055</v>
      </c>
      <c r="R19" s="60">
        <v>10030785</v>
      </c>
      <c r="S19" s="60">
        <v>315810</v>
      </c>
      <c r="T19" s="60">
        <v>1933999</v>
      </c>
      <c r="U19" s="60">
        <v>2102146</v>
      </c>
      <c r="V19" s="60">
        <v>4351955</v>
      </c>
      <c r="W19" s="60">
        <v>44286708</v>
      </c>
      <c r="X19" s="60">
        <v>40601000</v>
      </c>
      <c r="Y19" s="60">
        <v>3685708</v>
      </c>
      <c r="Z19" s="140">
        <v>9.08</v>
      </c>
      <c r="AA19" s="155">
        <v>40601000</v>
      </c>
    </row>
    <row r="20" spans="1:27" ht="12.75">
      <c r="A20" s="181" t="s">
        <v>35</v>
      </c>
      <c r="B20" s="185"/>
      <c r="C20" s="155">
        <v>7255588</v>
      </c>
      <c r="D20" s="155">
        <v>0</v>
      </c>
      <c r="E20" s="156">
        <v>23433501</v>
      </c>
      <c r="F20" s="54">
        <v>24233501</v>
      </c>
      <c r="G20" s="54">
        <v>614873</v>
      </c>
      <c r="H20" s="54">
        <v>2040016</v>
      </c>
      <c r="I20" s="54">
        <v>1977023</v>
      </c>
      <c r="J20" s="54">
        <v>4631912</v>
      </c>
      <c r="K20" s="54">
        <v>2142176</v>
      </c>
      <c r="L20" s="54">
        <v>1964460</v>
      </c>
      <c r="M20" s="54">
        <v>1877269</v>
      </c>
      <c r="N20" s="54">
        <v>5983905</v>
      </c>
      <c r="O20" s="54">
        <v>1937517</v>
      </c>
      <c r="P20" s="54">
        <v>1862388</v>
      </c>
      <c r="Q20" s="54">
        <v>1710849</v>
      </c>
      <c r="R20" s="54">
        <v>5510754</v>
      </c>
      <c r="S20" s="54">
        <v>2263773</v>
      </c>
      <c r="T20" s="54">
        <v>1871361</v>
      </c>
      <c r="U20" s="54">
        <v>3307227</v>
      </c>
      <c r="V20" s="54">
        <v>7442361</v>
      </c>
      <c r="W20" s="54">
        <v>23568932</v>
      </c>
      <c r="X20" s="54">
        <v>23433502</v>
      </c>
      <c r="Y20" s="54">
        <v>135430</v>
      </c>
      <c r="Z20" s="184">
        <v>0.58</v>
      </c>
      <c r="AA20" s="130">
        <v>24233501</v>
      </c>
    </row>
    <row r="21" spans="1:27" ht="12.75">
      <c r="A21" s="181" t="s">
        <v>115</v>
      </c>
      <c r="B21" s="185"/>
      <c r="C21" s="155">
        <v>978624</v>
      </c>
      <c r="D21" s="155">
        <v>0</v>
      </c>
      <c r="E21" s="156">
        <v>129600</v>
      </c>
      <c r="F21" s="60">
        <v>129600</v>
      </c>
      <c r="G21" s="60">
        <v>0</v>
      </c>
      <c r="H21" s="60">
        <v>0</v>
      </c>
      <c r="I21" s="82">
        <v>0</v>
      </c>
      <c r="J21" s="60">
        <v>0</v>
      </c>
      <c r="K21" s="60">
        <v>66735</v>
      </c>
      <c r="L21" s="60">
        <v>15000</v>
      </c>
      <c r="M21" s="60">
        <v>0</v>
      </c>
      <c r="N21" s="60">
        <v>81735</v>
      </c>
      <c r="O21" s="60">
        <v>6000</v>
      </c>
      <c r="P21" s="82">
        <v>62152</v>
      </c>
      <c r="Q21" s="60">
        <v>2475</v>
      </c>
      <c r="R21" s="60">
        <v>70627</v>
      </c>
      <c r="S21" s="60">
        <v>0</v>
      </c>
      <c r="T21" s="60">
        <v>55361</v>
      </c>
      <c r="U21" s="60">
        <v>89765</v>
      </c>
      <c r="V21" s="60">
        <v>145126</v>
      </c>
      <c r="W21" s="82">
        <v>297488</v>
      </c>
      <c r="X21" s="60">
        <v>129600</v>
      </c>
      <c r="Y21" s="60">
        <v>167888</v>
      </c>
      <c r="Z21" s="140">
        <v>129.54</v>
      </c>
      <c r="AA21" s="155">
        <v>129600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194653009</v>
      </c>
      <c r="D22" s="188">
        <f>SUM(D5:D21)</f>
        <v>0</v>
      </c>
      <c r="E22" s="189">
        <f t="shared" si="0"/>
        <v>211697456</v>
      </c>
      <c r="F22" s="190">
        <f t="shared" si="0"/>
        <v>207497456</v>
      </c>
      <c r="G22" s="190">
        <f t="shared" si="0"/>
        <v>38780587</v>
      </c>
      <c r="H22" s="190">
        <f t="shared" si="0"/>
        <v>13133932</v>
      </c>
      <c r="I22" s="190">
        <f t="shared" si="0"/>
        <v>12417336</v>
      </c>
      <c r="J22" s="190">
        <f t="shared" si="0"/>
        <v>64331855</v>
      </c>
      <c r="K22" s="190">
        <f t="shared" si="0"/>
        <v>11512665</v>
      </c>
      <c r="L22" s="190">
        <f t="shared" si="0"/>
        <v>21358944</v>
      </c>
      <c r="M22" s="190">
        <f t="shared" si="0"/>
        <v>23703860</v>
      </c>
      <c r="N22" s="190">
        <f t="shared" si="0"/>
        <v>56575469</v>
      </c>
      <c r="O22" s="190">
        <f t="shared" si="0"/>
        <v>13364490</v>
      </c>
      <c r="P22" s="190">
        <f t="shared" si="0"/>
        <v>15201023</v>
      </c>
      <c r="Q22" s="190">
        <f t="shared" si="0"/>
        <v>20847106</v>
      </c>
      <c r="R22" s="190">
        <f t="shared" si="0"/>
        <v>49412619</v>
      </c>
      <c r="S22" s="190">
        <f t="shared" si="0"/>
        <v>10357320</v>
      </c>
      <c r="T22" s="190">
        <f t="shared" si="0"/>
        <v>12913032</v>
      </c>
      <c r="U22" s="190">
        <f t="shared" si="0"/>
        <v>17301899</v>
      </c>
      <c r="V22" s="190">
        <f t="shared" si="0"/>
        <v>40572251</v>
      </c>
      <c r="W22" s="190">
        <f t="shared" si="0"/>
        <v>210892194</v>
      </c>
      <c r="X22" s="190">
        <f t="shared" si="0"/>
        <v>211697453</v>
      </c>
      <c r="Y22" s="190">
        <f t="shared" si="0"/>
        <v>-805259</v>
      </c>
      <c r="Z22" s="191">
        <f>+IF(X22&lt;&gt;0,+(Y22/X22)*100,0)</f>
        <v>-0.38038199732143213</v>
      </c>
      <c r="AA22" s="188">
        <f>SUM(AA5:AA21)</f>
        <v>207497456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66864269</v>
      </c>
      <c r="D25" s="155">
        <v>0</v>
      </c>
      <c r="E25" s="156">
        <v>66803570</v>
      </c>
      <c r="F25" s="60">
        <v>66803570</v>
      </c>
      <c r="G25" s="60">
        <v>5189689</v>
      </c>
      <c r="H25" s="60">
        <v>4972479</v>
      </c>
      <c r="I25" s="60">
        <v>6230355</v>
      </c>
      <c r="J25" s="60">
        <v>16392523</v>
      </c>
      <c r="K25" s="60">
        <v>5777538</v>
      </c>
      <c r="L25" s="60">
        <v>5797230</v>
      </c>
      <c r="M25" s="60">
        <v>5608007</v>
      </c>
      <c r="N25" s="60">
        <v>17182775</v>
      </c>
      <c r="O25" s="60">
        <v>6250865</v>
      </c>
      <c r="P25" s="60">
        <v>5547772</v>
      </c>
      <c r="Q25" s="60">
        <v>5535559</v>
      </c>
      <c r="R25" s="60">
        <v>17334196</v>
      </c>
      <c r="S25" s="60">
        <v>5663189</v>
      </c>
      <c r="T25" s="60">
        <v>5555736</v>
      </c>
      <c r="U25" s="60">
        <v>6096896</v>
      </c>
      <c r="V25" s="60">
        <v>17315821</v>
      </c>
      <c r="W25" s="60">
        <v>68225315</v>
      </c>
      <c r="X25" s="60">
        <v>66803570</v>
      </c>
      <c r="Y25" s="60">
        <v>1421745</v>
      </c>
      <c r="Z25" s="140">
        <v>2.13</v>
      </c>
      <c r="AA25" s="155">
        <v>66803570</v>
      </c>
    </row>
    <row r="26" spans="1:27" ht="12.75">
      <c r="A26" s="183" t="s">
        <v>38</v>
      </c>
      <c r="B26" s="182"/>
      <c r="C26" s="155">
        <v>4126459</v>
      </c>
      <c r="D26" s="155">
        <v>0</v>
      </c>
      <c r="E26" s="156">
        <v>4579928</v>
      </c>
      <c r="F26" s="60">
        <v>4579928</v>
      </c>
      <c r="G26" s="60">
        <v>328056</v>
      </c>
      <c r="H26" s="60">
        <v>338010</v>
      </c>
      <c r="I26" s="60">
        <v>338010</v>
      </c>
      <c r="J26" s="60">
        <v>1004076</v>
      </c>
      <c r="K26" s="60">
        <v>338010</v>
      </c>
      <c r="L26" s="60">
        <v>338010</v>
      </c>
      <c r="M26" s="60">
        <v>338010</v>
      </c>
      <c r="N26" s="60">
        <v>1014030</v>
      </c>
      <c r="O26" s="60">
        <v>510301</v>
      </c>
      <c r="P26" s="60">
        <v>371024</v>
      </c>
      <c r="Q26" s="60">
        <v>366824</v>
      </c>
      <c r="R26" s="60">
        <v>1248149</v>
      </c>
      <c r="S26" s="60">
        <v>366824</v>
      </c>
      <c r="T26" s="60">
        <v>366824</v>
      </c>
      <c r="U26" s="60">
        <v>366824</v>
      </c>
      <c r="V26" s="60">
        <v>1100472</v>
      </c>
      <c r="W26" s="60">
        <v>4366727</v>
      </c>
      <c r="X26" s="60">
        <v>4579926</v>
      </c>
      <c r="Y26" s="60">
        <v>-213199</v>
      </c>
      <c r="Z26" s="140">
        <v>-4.66</v>
      </c>
      <c r="AA26" s="155">
        <v>4579928</v>
      </c>
    </row>
    <row r="27" spans="1:27" ht="12.75">
      <c r="A27" s="183" t="s">
        <v>118</v>
      </c>
      <c r="B27" s="182"/>
      <c r="C27" s="155">
        <v>35712096</v>
      </c>
      <c r="D27" s="155">
        <v>0</v>
      </c>
      <c r="E27" s="156">
        <v>11429410</v>
      </c>
      <c r="F27" s="60">
        <v>10229410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11429410</v>
      </c>
      <c r="Y27" s="60">
        <v>-11429410</v>
      </c>
      <c r="Z27" s="140">
        <v>-100</v>
      </c>
      <c r="AA27" s="155">
        <v>10229410</v>
      </c>
    </row>
    <row r="28" spans="1:27" ht="12.75">
      <c r="A28" s="183" t="s">
        <v>39</v>
      </c>
      <c r="B28" s="182"/>
      <c r="C28" s="155">
        <v>61385741</v>
      </c>
      <c r="D28" s="155">
        <v>0</v>
      </c>
      <c r="E28" s="156">
        <v>9248185</v>
      </c>
      <c r="F28" s="60">
        <v>9248185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9248185</v>
      </c>
      <c r="Y28" s="60">
        <v>-9248185</v>
      </c>
      <c r="Z28" s="140">
        <v>-100</v>
      </c>
      <c r="AA28" s="155">
        <v>9248185</v>
      </c>
    </row>
    <row r="29" spans="1:27" ht="12.75">
      <c r="A29" s="183" t="s">
        <v>40</v>
      </c>
      <c r="B29" s="182"/>
      <c r="C29" s="155">
        <v>1336550</v>
      </c>
      <c r="D29" s="155">
        <v>0</v>
      </c>
      <c r="E29" s="156">
        <v>2555663</v>
      </c>
      <c r="F29" s="60">
        <v>3555663</v>
      </c>
      <c r="G29" s="60">
        <v>18133</v>
      </c>
      <c r="H29" s="60">
        <v>15782</v>
      </c>
      <c r="I29" s="60">
        <v>166045</v>
      </c>
      <c r="J29" s="60">
        <v>199960</v>
      </c>
      <c r="K29" s="60">
        <v>22021</v>
      </c>
      <c r="L29" s="60">
        <v>13345</v>
      </c>
      <c r="M29" s="60">
        <v>8599</v>
      </c>
      <c r="N29" s="60">
        <v>43965</v>
      </c>
      <c r="O29" s="60">
        <v>14434</v>
      </c>
      <c r="P29" s="60">
        <v>297</v>
      </c>
      <c r="Q29" s="60">
        <v>169502</v>
      </c>
      <c r="R29" s="60">
        <v>184233</v>
      </c>
      <c r="S29" s="60">
        <v>108572</v>
      </c>
      <c r="T29" s="60">
        <v>-88382</v>
      </c>
      <c r="U29" s="60">
        <v>190590</v>
      </c>
      <c r="V29" s="60">
        <v>210780</v>
      </c>
      <c r="W29" s="60">
        <v>638938</v>
      </c>
      <c r="X29" s="60">
        <v>2555664</v>
      </c>
      <c r="Y29" s="60">
        <v>-1916726</v>
      </c>
      <c r="Z29" s="140">
        <v>-75</v>
      </c>
      <c r="AA29" s="155">
        <v>3555663</v>
      </c>
    </row>
    <row r="30" spans="1:27" ht="12.75">
      <c r="A30" s="183" t="s">
        <v>119</v>
      </c>
      <c r="B30" s="182"/>
      <c r="C30" s="155">
        <v>47048655</v>
      </c>
      <c r="D30" s="155">
        <v>0</v>
      </c>
      <c r="E30" s="156">
        <v>53094484</v>
      </c>
      <c r="F30" s="60">
        <v>53094484</v>
      </c>
      <c r="G30" s="60">
        <v>6651310</v>
      </c>
      <c r="H30" s="60">
        <v>7062445</v>
      </c>
      <c r="I30" s="60">
        <v>6599208</v>
      </c>
      <c r="J30" s="60">
        <v>20312963</v>
      </c>
      <c r="K30" s="60">
        <v>1944991</v>
      </c>
      <c r="L30" s="60">
        <v>3705813</v>
      </c>
      <c r="M30" s="60">
        <v>3509363</v>
      </c>
      <c r="N30" s="60">
        <v>9160167</v>
      </c>
      <c r="O30" s="60">
        <v>3801710</v>
      </c>
      <c r="P30" s="60">
        <v>3898355</v>
      </c>
      <c r="Q30" s="60">
        <v>3780766</v>
      </c>
      <c r="R30" s="60">
        <v>11480831</v>
      </c>
      <c r="S30" s="60">
        <v>3728496</v>
      </c>
      <c r="T30" s="60">
        <v>3902429</v>
      </c>
      <c r="U30" s="60">
        <v>5631243</v>
      </c>
      <c r="V30" s="60">
        <v>13262168</v>
      </c>
      <c r="W30" s="60">
        <v>54216129</v>
      </c>
      <c r="X30" s="60">
        <v>53094485</v>
      </c>
      <c r="Y30" s="60">
        <v>1121644</v>
      </c>
      <c r="Z30" s="140">
        <v>2.11</v>
      </c>
      <c r="AA30" s="155">
        <v>53094484</v>
      </c>
    </row>
    <row r="31" spans="1:27" ht="12.75">
      <c r="A31" s="183" t="s">
        <v>120</v>
      </c>
      <c r="B31" s="182"/>
      <c r="C31" s="155">
        <v>11214814</v>
      </c>
      <c r="D31" s="155">
        <v>0</v>
      </c>
      <c r="E31" s="156">
        <v>8648244</v>
      </c>
      <c r="F31" s="60">
        <v>16618102</v>
      </c>
      <c r="G31" s="60">
        <v>246378</v>
      </c>
      <c r="H31" s="60">
        <v>220535</v>
      </c>
      <c r="I31" s="60">
        <v>467798</v>
      </c>
      <c r="J31" s="60">
        <v>934711</v>
      </c>
      <c r="K31" s="60">
        <v>720785</v>
      </c>
      <c r="L31" s="60">
        <v>573175</v>
      </c>
      <c r="M31" s="60">
        <v>369689</v>
      </c>
      <c r="N31" s="60">
        <v>1663649</v>
      </c>
      <c r="O31" s="60">
        <v>348511</v>
      </c>
      <c r="P31" s="60">
        <v>1250899</v>
      </c>
      <c r="Q31" s="60">
        <v>493717</v>
      </c>
      <c r="R31" s="60">
        <v>2093127</v>
      </c>
      <c r="S31" s="60">
        <v>369881</v>
      </c>
      <c r="T31" s="60">
        <v>339602</v>
      </c>
      <c r="U31" s="60">
        <v>2292198</v>
      </c>
      <c r="V31" s="60">
        <v>3001681</v>
      </c>
      <c r="W31" s="60">
        <v>7693168</v>
      </c>
      <c r="X31" s="60">
        <v>8648244</v>
      </c>
      <c r="Y31" s="60">
        <v>-955076</v>
      </c>
      <c r="Z31" s="140">
        <v>-11.04</v>
      </c>
      <c r="AA31" s="155">
        <v>16618102</v>
      </c>
    </row>
    <row r="32" spans="1:27" ht="12.75">
      <c r="A32" s="183" t="s">
        <v>121</v>
      </c>
      <c r="B32" s="182"/>
      <c r="C32" s="155">
        <v>7799898</v>
      </c>
      <c r="D32" s="155">
        <v>0</v>
      </c>
      <c r="E32" s="156">
        <v>9629392</v>
      </c>
      <c r="F32" s="60">
        <v>10329392</v>
      </c>
      <c r="G32" s="60">
        <v>765555</v>
      </c>
      <c r="H32" s="60">
        <v>342517</v>
      </c>
      <c r="I32" s="60">
        <v>524550</v>
      </c>
      <c r="J32" s="60">
        <v>1632622</v>
      </c>
      <c r="K32" s="60">
        <v>1014347</v>
      </c>
      <c r="L32" s="60">
        <v>305625</v>
      </c>
      <c r="M32" s="60">
        <v>170103</v>
      </c>
      <c r="N32" s="60">
        <v>1490075</v>
      </c>
      <c r="O32" s="60">
        <v>389084</v>
      </c>
      <c r="P32" s="60">
        <v>913314</v>
      </c>
      <c r="Q32" s="60">
        <v>175340</v>
      </c>
      <c r="R32" s="60">
        <v>1477738</v>
      </c>
      <c r="S32" s="60">
        <v>570749</v>
      </c>
      <c r="T32" s="60">
        <v>341058</v>
      </c>
      <c r="U32" s="60">
        <v>1295873</v>
      </c>
      <c r="V32" s="60">
        <v>2207680</v>
      </c>
      <c r="W32" s="60">
        <v>6808115</v>
      </c>
      <c r="X32" s="60">
        <v>9629392</v>
      </c>
      <c r="Y32" s="60">
        <v>-2821277</v>
      </c>
      <c r="Z32" s="140">
        <v>-29.3</v>
      </c>
      <c r="AA32" s="155">
        <v>10329392</v>
      </c>
    </row>
    <row r="33" spans="1:27" ht="12.75">
      <c r="A33" s="183" t="s">
        <v>42</v>
      </c>
      <c r="B33" s="182"/>
      <c r="C33" s="155">
        <v>225467</v>
      </c>
      <c r="D33" s="155">
        <v>0</v>
      </c>
      <c r="E33" s="156">
        <v>12938351</v>
      </c>
      <c r="F33" s="60">
        <v>11661951</v>
      </c>
      <c r="G33" s="60">
        <v>1108865</v>
      </c>
      <c r="H33" s="60">
        <v>1435209</v>
      </c>
      <c r="I33" s="60">
        <v>959000</v>
      </c>
      <c r="J33" s="60">
        <v>3503074</v>
      </c>
      <c r="K33" s="60">
        <v>1014840</v>
      </c>
      <c r="L33" s="60">
        <v>947134</v>
      </c>
      <c r="M33" s="60">
        <v>1005448</v>
      </c>
      <c r="N33" s="60">
        <v>2967422</v>
      </c>
      <c r="O33" s="60">
        <v>974723</v>
      </c>
      <c r="P33" s="60">
        <v>1755148</v>
      </c>
      <c r="Q33" s="60">
        <v>1243316</v>
      </c>
      <c r="R33" s="60">
        <v>3973187</v>
      </c>
      <c r="S33" s="60">
        <v>1192849</v>
      </c>
      <c r="T33" s="60">
        <v>627410</v>
      </c>
      <c r="U33" s="60">
        <v>1575611</v>
      </c>
      <c r="V33" s="60">
        <v>3395870</v>
      </c>
      <c r="W33" s="60">
        <v>13839553</v>
      </c>
      <c r="X33" s="60">
        <v>12938350</v>
      </c>
      <c r="Y33" s="60">
        <v>901203</v>
      </c>
      <c r="Z33" s="140">
        <v>6.97</v>
      </c>
      <c r="AA33" s="155">
        <v>11661951</v>
      </c>
    </row>
    <row r="34" spans="1:27" ht="12.75">
      <c r="A34" s="183" t="s">
        <v>43</v>
      </c>
      <c r="B34" s="182"/>
      <c r="C34" s="155">
        <v>21979164</v>
      </c>
      <c r="D34" s="155">
        <v>0</v>
      </c>
      <c r="E34" s="156">
        <v>41968731</v>
      </c>
      <c r="F34" s="60">
        <v>29743446</v>
      </c>
      <c r="G34" s="60">
        <v>1600979</v>
      </c>
      <c r="H34" s="60">
        <v>1239542</v>
      </c>
      <c r="I34" s="60">
        <v>1827518</v>
      </c>
      <c r="J34" s="60">
        <v>4668039</v>
      </c>
      <c r="K34" s="60">
        <v>2523057</v>
      </c>
      <c r="L34" s="60">
        <v>2505283</v>
      </c>
      <c r="M34" s="60">
        <v>2927601</v>
      </c>
      <c r="N34" s="60">
        <v>7955941</v>
      </c>
      <c r="O34" s="60">
        <v>1112330</v>
      </c>
      <c r="P34" s="60">
        <v>1840408</v>
      </c>
      <c r="Q34" s="60">
        <v>2807302</v>
      </c>
      <c r="R34" s="60">
        <v>5760040</v>
      </c>
      <c r="S34" s="60">
        <v>1609601</v>
      </c>
      <c r="T34" s="60">
        <v>947727</v>
      </c>
      <c r="U34" s="60">
        <v>1702987</v>
      </c>
      <c r="V34" s="60">
        <v>4260315</v>
      </c>
      <c r="W34" s="60">
        <v>22644335</v>
      </c>
      <c r="X34" s="60">
        <v>41968731</v>
      </c>
      <c r="Y34" s="60">
        <v>-19324396</v>
      </c>
      <c r="Z34" s="140">
        <v>-46.04</v>
      </c>
      <c r="AA34" s="155">
        <v>29743446</v>
      </c>
    </row>
    <row r="35" spans="1:27" ht="12.75">
      <c r="A35" s="181" t="s">
        <v>122</v>
      </c>
      <c r="B35" s="185"/>
      <c r="C35" s="155">
        <v>744226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258437339</v>
      </c>
      <c r="D36" s="188">
        <f>SUM(D25:D35)</f>
        <v>0</v>
      </c>
      <c r="E36" s="189">
        <f t="shared" si="1"/>
        <v>220895958</v>
      </c>
      <c r="F36" s="190">
        <f t="shared" si="1"/>
        <v>215864131</v>
      </c>
      <c r="G36" s="190">
        <f t="shared" si="1"/>
        <v>15908965</v>
      </c>
      <c r="H36" s="190">
        <f t="shared" si="1"/>
        <v>15626519</v>
      </c>
      <c r="I36" s="190">
        <f t="shared" si="1"/>
        <v>17112484</v>
      </c>
      <c r="J36" s="190">
        <f t="shared" si="1"/>
        <v>48647968</v>
      </c>
      <c r="K36" s="190">
        <f t="shared" si="1"/>
        <v>13355589</v>
      </c>
      <c r="L36" s="190">
        <f t="shared" si="1"/>
        <v>14185615</v>
      </c>
      <c r="M36" s="190">
        <f t="shared" si="1"/>
        <v>13936820</v>
      </c>
      <c r="N36" s="190">
        <f t="shared" si="1"/>
        <v>41478024</v>
      </c>
      <c r="O36" s="190">
        <f t="shared" si="1"/>
        <v>13401958</v>
      </c>
      <c r="P36" s="190">
        <f t="shared" si="1"/>
        <v>15577217</v>
      </c>
      <c r="Q36" s="190">
        <f t="shared" si="1"/>
        <v>14572326</v>
      </c>
      <c r="R36" s="190">
        <f t="shared" si="1"/>
        <v>43551501</v>
      </c>
      <c r="S36" s="190">
        <f t="shared" si="1"/>
        <v>13610161</v>
      </c>
      <c r="T36" s="190">
        <f t="shared" si="1"/>
        <v>11992404</v>
      </c>
      <c r="U36" s="190">
        <f t="shared" si="1"/>
        <v>19152222</v>
      </c>
      <c r="V36" s="190">
        <f t="shared" si="1"/>
        <v>44754787</v>
      </c>
      <c r="W36" s="190">
        <f t="shared" si="1"/>
        <v>178432280</v>
      </c>
      <c r="X36" s="190">
        <f t="shared" si="1"/>
        <v>220895957</v>
      </c>
      <c r="Y36" s="190">
        <f t="shared" si="1"/>
        <v>-42463677</v>
      </c>
      <c r="Z36" s="191">
        <f>+IF(X36&lt;&gt;0,+(Y36/X36)*100,0)</f>
        <v>-19.223383522587515</v>
      </c>
      <c r="AA36" s="188">
        <f>SUM(AA25:AA35)</f>
        <v>215864131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-63784330</v>
      </c>
      <c r="D38" s="199">
        <f>+D22-D36</f>
        <v>0</v>
      </c>
      <c r="E38" s="200">
        <f t="shared" si="2"/>
        <v>-9198502</v>
      </c>
      <c r="F38" s="106">
        <f t="shared" si="2"/>
        <v>-8366675</v>
      </c>
      <c r="G38" s="106">
        <f t="shared" si="2"/>
        <v>22871622</v>
      </c>
      <c r="H38" s="106">
        <f t="shared" si="2"/>
        <v>-2492587</v>
      </c>
      <c r="I38" s="106">
        <f t="shared" si="2"/>
        <v>-4695148</v>
      </c>
      <c r="J38" s="106">
        <f t="shared" si="2"/>
        <v>15683887</v>
      </c>
      <c r="K38" s="106">
        <f t="shared" si="2"/>
        <v>-1842924</v>
      </c>
      <c r="L38" s="106">
        <f t="shared" si="2"/>
        <v>7173329</v>
      </c>
      <c r="M38" s="106">
        <f t="shared" si="2"/>
        <v>9767040</v>
      </c>
      <c r="N38" s="106">
        <f t="shared" si="2"/>
        <v>15097445</v>
      </c>
      <c r="O38" s="106">
        <f t="shared" si="2"/>
        <v>-37468</v>
      </c>
      <c r="P38" s="106">
        <f t="shared" si="2"/>
        <v>-376194</v>
      </c>
      <c r="Q38" s="106">
        <f t="shared" si="2"/>
        <v>6274780</v>
      </c>
      <c r="R38" s="106">
        <f t="shared" si="2"/>
        <v>5861118</v>
      </c>
      <c r="S38" s="106">
        <f t="shared" si="2"/>
        <v>-3252841</v>
      </c>
      <c r="T38" s="106">
        <f t="shared" si="2"/>
        <v>920628</v>
      </c>
      <c r="U38" s="106">
        <f t="shared" si="2"/>
        <v>-1850323</v>
      </c>
      <c r="V38" s="106">
        <f t="shared" si="2"/>
        <v>-4182536</v>
      </c>
      <c r="W38" s="106">
        <f t="shared" si="2"/>
        <v>32459914</v>
      </c>
      <c r="X38" s="106">
        <f>IF(F22=F36,0,X22-X36)</f>
        <v>-9198504</v>
      </c>
      <c r="Y38" s="106">
        <f t="shared" si="2"/>
        <v>41658418</v>
      </c>
      <c r="Z38" s="201">
        <f>+IF(X38&lt;&gt;0,+(Y38/X38)*100,0)</f>
        <v>-452.8825339424759</v>
      </c>
      <c r="AA38" s="199">
        <f>+AA22-AA36</f>
        <v>-8366675</v>
      </c>
    </row>
    <row r="39" spans="1:27" ht="12.75">
      <c r="A39" s="181" t="s">
        <v>46</v>
      </c>
      <c r="B39" s="185"/>
      <c r="C39" s="155">
        <v>14693558</v>
      </c>
      <c r="D39" s="155">
        <v>0</v>
      </c>
      <c r="E39" s="156">
        <v>56565000</v>
      </c>
      <c r="F39" s="60">
        <v>13398000</v>
      </c>
      <c r="G39" s="60">
        <v>1000000</v>
      </c>
      <c r="H39" s="60">
        <v>0</v>
      </c>
      <c r="I39" s="60">
        <v>500000</v>
      </c>
      <c r="J39" s="60">
        <v>1500000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35000</v>
      </c>
      <c r="T39" s="60">
        <v>0</v>
      </c>
      <c r="U39" s="60">
        <v>0</v>
      </c>
      <c r="V39" s="60">
        <v>35000</v>
      </c>
      <c r="W39" s="60">
        <v>1535000</v>
      </c>
      <c r="X39" s="60">
        <v>56565000</v>
      </c>
      <c r="Y39" s="60">
        <v>-55030000</v>
      </c>
      <c r="Z39" s="140">
        <v>-97.29</v>
      </c>
      <c r="AA39" s="155">
        <v>13398000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-49090772</v>
      </c>
      <c r="D42" s="206">
        <f>SUM(D38:D41)</f>
        <v>0</v>
      </c>
      <c r="E42" s="207">
        <f t="shared" si="3"/>
        <v>47366498</v>
      </c>
      <c r="F42" s="88">
        <f t="shared" si="3"/>
        <v>5031325</v>
      </c>
      <c r="G42" s="88">
        <f t="shared" si="3"/>
        <v>23871622</v>
      </c>
      <c r="H42" s="88">
        <f t="shared" si="3"/>
        <v>-2492587</v>
      </c>
      <c r="I42" s="88">
        <f t="shared" si="3"/>
        <v>-4195148</v>
      </c>
      <c r="J42" s="88">
        <f t="shared" si="3"/>
        <v>17183887</v>
      </c>
      <c r="K42" s="88">
        <f t="shared" si="3"/>
        <v>-1842924</v>
      </c>
      <c r="L42" s="88">
        <f t="shared" si="3"/>
        <v>7173329</v>
      </c>
      <c r="M42" s="88">
        <f t="shared" si="3"/>
        <v>9767040</v>
      </c>
      <c r="N42" s="88">
        <f t="shared" si="3"/>
        <v>15097445</v>
      </c>
      <c r="O42" s="88">
        <f t="shared" si="3"/>
        <v>-37468</v>
      </c>
      <c r="P42" s="88">
        <f t="shared" si="3"/>
        <v>-376194</v>
      </c>
      <c r="Q42" s="88">
        <f t="shared" si="3"/>
        <v>6274780</v>
      </c>
      <c r="R42" s="88">
        <f t="shared" si="3"/>
        <v>5861118</v>
      </c>
      <c r="S42" s="88">
        <f t="shared" si="3"/>
        <v>-3217841</v>
      </c>
      <c r="T42" s="88">
        <f t="shared" si="3"/>
        <v>920628</v>
      </c>
      <c r="U42" s="88">
        <f t="shared" si="3"/>
        <v>-1850323</v>
      </c>
      <c r="V42" s="88">
        <f t="shared" si="3"/>
        <v>-4147536</v>
      </c>
      <c r="W42" s="88">
        <f t="shared" si="3"/>
        <v>33994914</v>
      </c>
      <c r="X42" s="88">
        <f t="shared" si="3"/>
        <v>47366496</v>
      </c>
      <c r="Y42" s="88">
        <f t="shared" si="3"/>
        <v>-13371582</v>
      </c>
      <c r="Z42" s="208">
        <f>+IF(X42&lt;&gt;0,+(Y42/X42)*100,0)</f>
        <v>-28.23004260226469</v>
      </c>
      <c r="AA42" s="206">
        <f>SUM(AA38:AA41)</f>
        <v>5031325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-49090772</v>
      </c>
      <c r="D44" s="210">
        <f>+D42-D43</f>
        <v>0</v>
      </c>
      <c r="E44" s="211">
        <f t="shared" si="4"/>
        <v>47366498</v>
      </c>
      <c r="F44" s="77">
        <f t="shared" si="4"/>
        <v>5031325</v>
      </c>
      <c r="G44" s="77">
        <f t="shared" si="4"/>
        <v>23871622</v>
      </c>
      <c r="H44" s="77">
        <f t="shared" si="4"/>
        <v>-2492587</v>
      </c>
      <c r="I44" s="77">
        <f t="shared" si="4"/>
        <v>-4195148</v>
      </c>
      <c r="J44" s="77">
        <f t="shared" si="4"/>
        <v>17183887</v>
      </c>
      <c r="K44" s="77">
        <f t="shared" si="4"/>
        <v>-1842924</v>
      </c>
      <c r="L44" s="77">
        <f t="shared" si="4"/>
        <v>7173329</v>
      </c>
      <c r="M44" s="77">
        <f t="shared" si="4"/>
        <v>9767040</v>
      </c>
      <c r="N44" s="77">
        <f t="shared" si="4"/>
        <v>15097445</v>
      </c>
      <c r="O44" s="77">
        <f t="shared" si="4"/>
        <v>-37468</v>
      </c>
      <c r="P44" s="77">
        <f t="shared" si="4"/>
        <v>-376194</v>
      </c>
      <c r="Q44" s="77">
        <f t="shared" si="4"/>
        <v>6274780</v>
      </c>
      <c r="R44" s="77">
        <f t="shared" si="4"/>
        <v>5861118</v>
      </c>
      <c r="S44" s="77">
        <f t="shared" si="4"/>
        <v>-3217841</v>
      </c>
      <c r="T44" s="77">
        <f t="shared" si="4"/>
        <v>920628</v>
      </c>
      <c r="U44" s="77">
        <f t="shared" si="4"/>
        <v>-1850323</v>
      </c>
      <c r="V44" s="77">
        <f t="shared" si="4"/>
        <v>-4147536</v>
      </c>
      <c r="W44" s="77">
        <f t="shared" si="4"/>
        <v>33994914</v>
      </c>
      <c r="X44" s="77">
        <f t="shared" si="4"/>
        <v>47366496</v>
      </c>
      <c r="Y44" s="77">
        <f t="shared" si="4"/>
        <v>-13371582</v>
      </c>
      <c r="Z44" s="212">
        <f>+IF(X44&lt;&gt;0,+(Y44/X44)*100,0)</f>
        <v>-28.23004260226469</v>
      </c>
      <c r="AA44" s="210">
        <f>+AA42-AA43</f>
        <v>5031325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-49090772</v>
      </c>
      <c r="D46" s="206">
        <f>SUM(D44:D45)</f>
        <v>0</v>
      </c>
      <c r="E46" s="207">
        <f t="shared" si="5"/>
        <v>47366498</v>
      </c>
      <c r="F46" s="88">
        <f t="shared" si="5"/>
        <v>5031325</v>
      </c>
      <c r="G46" s="88">
        <f t="shared" si="5"/>
        <v>23871622</v>
      </c>
      <c r="H46" s="88">
        <f t="shared" si="5"/>
        <v>-2492587</v>
      </c>
      <c r="I46" s="88">
        <f t="shared" si="5"/>
        <v>-4195148</v>
      </c>
      <c r="J46" s="88">
        <f t="shared" si="5"/>
        <v>17183887</v>
      </c>
      <c r="K46" s="88">
        <f t="shared" si="5"/>
        <v>-1842924</v>
      </c>
      <c r="L46" s="88">
        <f t="shared" si="5"/>
        <v>7173329</v>
      </c>
      <c r="M46" s="88">
        <f t="shared" si="5"/>
        <v>9767040</v>
      </c>
      <c r="N46" s="88">
        <f t="shared" si="5"/>
        <v>15097445</v>
      </c>
      <c r="O46" s="88">
        <f t="shared" si="5"/>
        <v>-37468</v>
      </c>
      <c r="P46" s="88">
        <f t="shared" si="5"/>
        <v>-376194</v>
      </c>
      <c r="Q46" s="88">
        <f t="shared" si="5"/>
        <v>6274780</v>
      </c>
      <c r="R46" s="88">
        <f t="shared" si="5"/>
        <v>5861118</v>
      </c>
      <c r="S46" s="88">
        <f t="shared" si="5"/>
        <v>-3217841</v>
      </c>
      <c r="T46" s="88">
        <f t="shared" si="5"/>
        <v>920628</v>
      </c>
      <c r="U46" s="88">
        <f t="shared" si="5"/>
        <v>-1850323</v>
      </c>
      <c r="V46" s="88">
        <f t="shared" si="5"/>
        <v>-4147536</v>
      </c>
      <c r="W46" s="88">
        <f t="shared" si="5"/>
        <v>33994914</v>
      </c>
      <c r="X46" s="88">
        <f t="shared" si="5"/>
        <v>47366496</v>
      </c>
      <c r="Y46" s="88">
        <f t="shared" si="5"/>
        <v>-13371582</v>
      </c>
      <c r="Z46" s="208">
        <f>+IF(X46&lt;&gt;0,+(Y46/X46)*100,0)</f>
        <v>-28.23004260226469</v>
      </c>
      <c r="AA46" s="206">
        <f>SUM(AA44:AA45)</f>
        <v>5031325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-49090772</v>
      </c>
      <c r="D48" s="217">
        <f>SUM(D46:D47)</f>
        <v>0</v>
      </c>
      <c r="E48" s="218">
        <f t="shared" si="6"/>
        <v>47366498</v>
      </c>
      <c r="F48" s="219">
        <f t="shared" si="6"/>
        <v>5031325</v>
      </c>
      <c r="G48" s="219">
        <f t="shared" si="6"/>
        <v>23871622</v>
      </c>
      <c r="H48" s="220">
        <f t="shared" si="6"/>
        <v>-2492587</v>
      </c>
      <c r="I48" s="220">
        <f t="shared" si="6"/>
        <v>-4195148</v>
      </c>
      <c r="J48" s="220">
        <f t="shared" si="6"/>
        <v>17183887</v>
      </c>
      <c r="K48" s="220">
        <f t="shared" si="6"/>
        <v>-1842924</v>
      </c>
      <c r="L48" s="220">
        <f t="shared" si="6"/>
        <v>7173329</v>
      </c>
      <c r="M48" s="219">
        <f t="shared" si="6"/>
        <v>9767040</v>
      </c>
      <c r="N48" s="219">
        <f t="shared" si="6"/>
        <v>15097445</v>
      </c>
      <c r="O48" s="220">
        <f t="shared" si="6"/>
        <v>-37468</v>
      </c>
      <c r="P48" s="220">
        <f t="shared" si="6"/>
        <v>-376194</v>
      </c>
      <c r="Q48" s="220">
        <f t="shared" si="6"/>
        <v>6274780</v>
      </c>
      <c r="R48" s="220">
        <f t="shared" si="6"/>
        <v>5861118</v>
      </c>
      <c r="S48" s="220">
        <f t="shared" si="6"/>
        <v>-3217841</v>
      </c>
      <c r="T48" s="219">
        <f t="shared" si="6"/>
        <v>920628</v>
      </c>
      <c r="U48" s="219">
        <f t="shared" si="6"/>
        <v>-1850323</v>
      </c>
      <c r="V48" s="220">
        <f t="shared" si="6"/>
        <v>-4147536</v>
      </c>
      <c r="W48" s="220">
        <f t="shared" si="6"/>
        <v>33994914</v>
      </c>
      <c r="X48" s="220">
        <f t="shared" si="6"/>
        <v>47366496</v>
      </c>
      <c r="Y48" s="220">
        <f t="shared" si="6"/>
        <v>-13371582</v>
      </c>
      <c r="Z48" s="221">
        <f>+IF(X48&lt;&gt;0,+(Y48/X48)*100,0)</f>
        <v>-28.23004260226469</v>
      </c>
      <c r="AA48" s="222">
        <f>SUM(AA46:AA47)</f>
        <v>5031325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182954</v>
      </c>
      <c r="D5" s="153">
        <f>SUM(D6:D8)</f>
        <v>0</v>
      </c>
      <c r="E5" s="154">
        <f t="shared" si="0"/>
        <v>2055885</v>
      </c>
      <c r="F5" s="100">
        <f t="shared" si="0"/>
        <v>1725885</v>
      </c>
      <c r="G5" s="100">
        <f t="shared" si="0"/>
        <v>0</v>
      </c>
      <c r="H5" s="100">
        <f t="shared" si="0"/>
        <v>701</v>
      </c>
      <c r="I5" s="100">
        <f t="shared" si="0"/>
        <v>8500</v>
      </c>
      <c r="J5" s="100">
        <f t="shared" si="0"/>
        <v>9201</v>
      </c>
      <c r="K5" s="100">
        <f t="shared" si="0"/>
        <v>42266</v>
      </c>
      <c r="L5" s="100">
        <f t="shared" si="0"/>
        <v>14276</v>
      </c>
      <c r="M5" s="100">
        <f t="shared" si="0"/>
        <v>0</v>
      </c>
      <c r="N5" s="100">
        <f t="shared" si="0"/>
        <v>56542</v>
      </c>
      <c r="O5" s="100">
        <f t="shared" si="0"/>
        <v>0</v>
      </c>
      <c r="P5" s="100">
        <f t="shared" si="0"/>
        <v>10438</v>
      </c>
      <c r="Q5" s="100">
        <f t="shared" si="0"/>
        <v>0</v>
      </c>
      <c r="R5" s="100">
        <f t="shared" si="0"/>
        <v>10438</v>
      </c>
      <c r="S5" s="100">
        <f t="shared" si="0"/>
        <v>832</v>
      </c>
      <c r="T5" s="100">
        <f t="shared" si="0"/>
        <v>-570</v>
      </c>
      <c r="U5" s="100">
        <f t="shared" si="0"/>
        <v>24005</v>
      </c>
      <c r="V5" s="100">
        <f t="shared" si="0"/>
        <v>24267</v>
      </c>
      <c r="W5" s="100">
        <f t="shared" si="0"/>
        <v>100448</v>
      </c>
      <c r="X5" s="100">
        <f t="shared" si="0"/>
        <v>2055886</v>
      </c>
      <c r="Y5" s="100">
        <f t="shared" si="0"/>
        <v>-1955438</v>
      </c>
      <c r="Z5" s="137">
        <f>+IF(X5&lt;&gt;0,+(Y5/X5)*100,0)</f>
        <v>-95.11412597780226</v>
      </c>
      <c r="AA5" s="153">
        <f>SUM(AA6:AA8)</f>
        <v>1725885</v>
      </c>
    </row>
    <row r="6" spans="1:27" ht="12.75">
      <c r="A6" s="138" t="s">
        <v>75</v>
      </c>
      <c r="B6" s="136"/>
      <c r="C6" s="155">
        <v>9299</v>
      </c>
      <c r="D6" s="155"/>
      <c r="E6" s="156">
        <v>158725</v>
      </c>
      <c r="F6" s="60">
        <v>88725</v>
      </c>
      <c r="G6" s="60"/>
      <c r="H6" s="60"/>
      <c r="I6" s="60"/>
      <c r="J6" s="60"/>
      <c r="K6" s="60">
        <v>28416</v>
      </c>
      <c r="L6" s="60"/>
      <c r="M6" s="60"/>
      <c r="N6" s="60">
        <v>28416</v>
      </c>
      <c r="O6" s="60"/>
      <c r="P6" s="60"/>
      <c r="Q6" s="60"/>
      <c r="R6" s="60"/>
      <c r="S6" s="60"/>
      <c r="T6" s="60"/>
      <c r="U6" s="60"/>
      <c r="V6" s="60"/>
      <c r="W6" s="60">
        <v>28416</v>
      </c>
      <c r="X6" s="60">
        <v>158726</v>
      </c>
      <c r="Y6" s="60">
        <v>-130310</v>
      </c>
      <c r="Z6" s="140">
        <v>-82.1</v>
      </c>
      <c r="AA6" s="62">
        <v>88725</v>
      </c>
    </row>
    <row r="7" spans="1:27" ht="12.75">
      <c r="A7" s="138" t="s">
        <v>76</v>
      </c>
      <c r="B7" s="136"/>
      <c r="C7" s="157">
        <v>48816</v>
      </c>
      <c r="D7" s="157"/>
      <c r="E7" s="158">
        <v>1369160</v>
      </c>
      <c r="F7" s="159">
        <v>1369160</v>
      </c>
      <c r="G7" s="159"/>
      <c r="H7" s="159">
        <v>701</v>
      </c>
      <c r="I7" s="159">
        <v>8500</v>
      </c>
      <c r="J7" s="159">
        <v>9201</v>
      </c>
      <c r="K7" s="159"/>
      <c r="L7" s="159">
        <v>12358</v>
      </c>
      <c r="M7" s="159"/>
      <c r="N7" s="159">
        <v>12358</v>
      </c>
      <c r="O7" s="159"/>
      <c r="P7" s="159"/>
      <c r="Q7" s="159"/>
      <c r="R7" s="159"/>
      <c r="S7" s="159"/>
      <c r="T7" s="159">
        <v>-570</v>
      </c>
      <c r="U7" s="159">
        <v>24005</v>
      </c>
      <c r="V7" s="159">
        <v>23435</v>
      </c>
      <c r="W7" s="159">
        <v>44994</v>
      </c>
      <c r="X7" s="159">
        <v>1369160</v>
      </c>
      <c r="Y7" s="159">
        <v>-1324166</v>
      </c>
      <c r="Z7" s="141">
        <v>-96.71</v>
      </c>
      <c r="AA7" s="225">
        <v>1369160</v>
      </c>
    </row>
    <row r="8" spans="1:27" ht="12.75">
      <c r="A8" s="138" t="s">
        <v>77</v>
      </c>
      <c r="B8" s="136"/>
      <c r="C8" s="155">
        <v>124839</v>
      </c>
      <c r="D8" s="155"/>
      <c r="E8" s="156">
        <v>528000</v>
      </c>
      <c r="F8" s="60">
        <v>268000</v>
      </c>
      <c r="G8" s="60"/>
      <c r="H8" s="60"/>
      <c r="I8" s="60"/>
      <c r="J8" s="60"/>
      <c r="K8" s="60">
        <v>13850</v>
      </c>
      <c r="L8" s="60">
        <v>1918</v>
      </c>
      <c r="M8" s="60"/>
      <c r="N8" s="60">
        <v>15768</v>
      </c>
      <c r="O8" s="60"/>
      <c r="P8" s="60">
        <v>10438</v>
      </c>
      <c r="Q8" s="60"/>
      <c r="R8" s="60">
        <v>10438</v>
      </c>
      <c r="S8" s="60">
        <v>832</v>
      </c>
      <c r="T8" s="60"/>
      <c r="U8" s="60"/>
      <c r="V8" s="60">
        <v>832</v>
      </c>
      <c r="W8" s="60">
        <v>27038</v>
      </c>
      <c r="X8" s="60">
        <v>528000</v>
      </c>
      <c r="Y8" s="60">
        <v>-500962</v>
      </c>
      <c r="Z8" s="140">
        <v>-94.88</v>
      </c>
      <c r="AA8" s="62">
        <v>268000</v>
      </c>
    </row>
    <row r="9" spans="1:27" ht="12.75">
      <c r="A9" s="135" t="s">
        <v>78</v>
      </c>
      <c r="B9" s="136"/>
      <c r="C9" s="153">
        <f aca="true" t="shared" si="1" ref="C9:Y9">SUM(C10:C14)</f>
        <v>178749</v>
      </c>
      <c r="D9" s="153">
        <f>SUM(D10:D14)</f>
        <v>0</v>
      </c>
      <c r="E9" s="154">
        <f t="shared" si="1"/>
        <v>656656</v>
      </c>
      <c r="F9" s="100">
        <f t="shared" si="1"/>
        <v>556656</v>
      </c>
      <c r="G9" s="100">
        <f t="shared" si="1"/>
        <v>62698</v>
      </c>
      <c r="H9" s="100">
        <f t="shared" si="1"/>
        <v>0</v>
      </c>
      <c r="I9" s="100">
        <f t="shared" si="1"/>
        <v>0</v>
      </c>
      <c r="J9" s="100">
        <f t="shared" si="1"/>
        <v>62698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140000</v>
      </c>
      <c r="Q9" s="100">
        <f t="shared" si="1"/>
        <v>0</v>
      </c>
      <c r="R9" s="100">
        <f t="shared" si="1"/>
        <v>140000</v>
      </c>
      <c r="S9" s="100">
        <f t="shared" si="1"/>
        <v>0</v>
      </c>
      <c r="T9" s="100">
        <f t="shared" si="1"/>
        <v>43233</v>
      </c>
      <c r="U9" s="100">
        <f t="shared" si="1"/>
        <v>2455</v>
      </c>
      <c r="V9" s="100">
        <f t="shared" si="1"/>
        <v>45688</v>
      </c>
      <c r="W9" s="100">
        <f t="shared" si="1"/>
        <v>248386</v>
      </c>
      <c r="X9" s="100">
        <f t="shared" si="1"/>
        <v>656657</v>
      </c>
      <c r="Y9" s="100">
        <f t="shared" si="1"/>
        <v>-408271</v>
      </c>
      <c r="Z9" s="137">
        <f>+IF(X9&lt;&gt;0,+(Y9/X9)*100,0)</f>
        <v>-62.174163985155104</v>
      </c>
      <c r="AA9" s="102">
        <f>SUM(AA10:AA14)</f>
        <v>556656</v>
      </c>
    </row>
    <row r="10" spans="1:27" ht="12.75">
      <c r="A10" s="138" t="s">
        <v>79</v>
      </c>
      <c r="B10" s="136"/>
      <c r="C10" s="155">
        <v>133979</v>
      </c>
      <c r="D10" s="155"/>
      <c r="E10" s="156">
        <v>306800</v>
      </c>
      <c r="F10" s="60">
        <v>206800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-1930</v>
      </c>
      <c r="U10" s="60"/>
      <c r="V10" s="60">
        <v>-1930</v>
      </c>
      <c r="W10" s="60">
        <v>-1930</v>
      </c>
      <c r="X10" s="60">
        <v>306801</v>
      </c>
      <c r="Y10" s="60">
        <v>-308731</v>
      </c>
      <c r="Z10" s="140">
        <v>-100.63</v>
      </c>
      <c r="AA10" s="62">
        <v>206800</v>
      </c>
    </row>
    <row r="11" spans="1:27" ht="12.75">
      <c r="A11" s="138" t="s">
        <v>80</v>
      </c>
      <c r="B11" s="136"/>
      <c r="C11" s="155"/>
      <c r="D11" s="155"/>
      <c r="E11" s="156">
        <v>261456</v>
      </c>
      <c r="F11" s="60">
        <v>261456</v>
      </c>
      <c r="G11" s="60">
        <v>52200</v>
      </c>
      <c r="H11" s="60"/>
      <c r="I11" s="60"/>
      <c r="J11" s="60">
        <v>52200</v>
      </c>
      <c r="K11" s="60"/>
      <c r="L11" s="60"/>
      <c r="M11" s="60"/>
      <c r="N11" s="60"/>
      <c r="O11" s="60"/>
      <c r="P11" s="60">
        <v>140000</v>
      </c>
      <c r="Q11" s="60"/>
      <c r="R11" s="60">
        <v>140000</v>
      </c>
      <c r="S11" s="60"/>
      <c r="T11" s="60">
        <v>52200</v>
      </c>
      <c r="U11" s="60"/>
      <c r="V11" s="60">
        <v>52200</v>
      </c>
      <c r="W11" s="60">
        <v>244400</v>
      </c>
      <c r="X11" s="60">
        <v>261456</v>
      </c>
      <c r="Y11" s="60">
        <v>-17056</v>
      </c>
      <c r="Z11" s="140">
        <v>-6.52</v>
      </c>
      <c r="AA11" s="62">
        <v>261456</v>
      </c>
    </row>
    <row r="12" spans="1:27" ht="12.75">
      <c r="A12" s="138" t="s">
        <v>81</v>
      </c>
      <c r="B12" s="136"/>
      <c r="C12" s="155"/>
      <c r="D12" s="155"/>
      <c r="E12" s="156">
        <v>88400</v>
      </c>
      <c r="F12" s="60">
        <v>88400</v>
      </c>
      <c r="G12" s="60">
        <v>10498</v>
      </c>
      <c r="H12" s="60"/>
      <c r="I12" s="60"/>
      <c r="J12" s="60">
        <v>10498</v>
      </c>
      <c r="K12" s="60"/>
      <c r="L12" s="60"/>
      <c r="M12" s="60"/>
      <c r="N12" s="60"/>
      <c r="O12" s="60"/>
      <c r="P12" s="60"/>
      <c r="Q12" s="60"/>
      <c r="R12" s="60"/>
      <c r="S12" s="60"/>
      <c r="T12" s="60">
        <v>-7037</v>
      </c>
      <c r="U12" s="60">
        <v>2455</v>
      </c>
      <c r="V12" s="60">
        <v>-4582</v>
      </c>
      <c r="W12" s="60">
        <v>5916</v>
      </c>
      <c r="X12" s="60">
        <v>88400</v>
      </c>
      <c r="Y12" s="60">
        <v>-82484</v>
      </c>
      <c r="Z12" s="140">
        <v>-93.31</v>
      </c>
      <c r="AA12" s="62">
        <v>88400</v>
      </c>
    </row>
    <row r="13" spans="1:27" ht="12.75">
      <c r="A13" s="138" t="s">
        <v>82</v>
      </c>
      <c r="B13" s="136"/>
      <c r="C13" s="155">
        <v>44770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11736800</v>
      </c>
      <c r="F15" s="100">
        <f t="shared" si="2"/>
        <v>11736800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678796</v>
      </c>
      <c r="M15" s="100">
        <f t="shared" si="2"/>
        <v>0</v>
      </c>
      <c r="N15" s="100">
        <f t="shared" si="2"/>
        <v>678796</v>
      </c>
      <c r="O15" s="100">
        <f t="shared" si="2"/>
        <v>1093564</v>
      </c>
      <c r="P15" s="100">
        <f t="shared" si="2"/>
        <v>39368</v>
      </c>
      <c r="Q15" s="100">
        <f t="shared" si="2"/>
        <v>24358</v>
      </c>
      <c r="R15" s="100">
        <f t="shared" si="2"/>
        <v>1157290</v>
      </c>
      <c r="S15" s="100">
        <f t="shared" si="2"/>
        <v>571671</v>
      </c>
      <c r="T15" s="100">
        <f t="shared" si="2"/>
        <v>-132996</v>
      </c>
      <c r="U15" s="100">
        <f t="shared" si="2"/>
        <v>2478063</v>
      </c>
      <c r="V15" s="100">
        <f t="shared" si="2"/>
        <v>2916738</v>
      </c>
      <c r="W15" s="100">
        <f t="shared" si="2"/>
        <v>4752824</v>
      </c>
      <c r="X15" s="100">
        <f t="shared" si="2"/>
        <v>11736800</v>
      </c>
      <c r="Y15" s="100">
        <f t="shared" si="2"/>
        <v>-6983976</v>
      </c>
      <c r="Z15" s="137">
        <f>+IF(X15&lt;&gt;0,+(Y15/X15)*100,0)</f>
        <v>-59.50494172176403</v>
      </c>
      <c r="AA15" s="102">
        <f>SUM(AA16:AA18)</f>
        <v>11736800</v>
      </c>
    </row>
    <row r="16" spans="1:27" ht="12.75">
      <c r="A16" s="138" t="s">
        <v>85</v>
      </c>
      <c r="B16" s="136"/>
      <c r="C16" s="155"/>
      <c r="D16" s="155"/>
      <c r="E16" s="156">
        <v>12480</v>
      </c>
      <c r="F16" s="60">
        <v>12480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12480</v>
      </c>
      <c r="Y16" s="60">
        <v>-12480</v>
      </c>
      <c r="Z16" s="140">
        <v>-100</v>
      </c>
      <c r="AA16" s="62">
        <v>12480</v>
      </c>
    </row>
    <row r="17" spans="1:27" ht="12.75">
      <c r="A17" s="138" t="s">
        <v>86</v>
      </c>
      <c r="B17" s="136"/>
      <c r="C17" s="155"/>
      <c r="D17" s="155"/>
      <c r="E17" s="156">
        <v>11724320</v>
      </c>
      <c r="F17" s="60">
        <v>11724320</v>
      </c>
      <c r="G17" s="60"/>
      <c r="H17" s="60"/>
      <c r="I17" s="60"/>
      <c r="J17" s="60"/>
      <c r="K17" s="60"/>
      <c r="L17" s="60">
        <v>678796</v>
      </c>
      <c r="M17" s="60"/>
      <c r="N17" s="60">
        <v>678796</v>
      </c>
      <c r="O17" s="60">
        <v>1093564</v>
      </c>
      <c r="P17" s="60">
        <v>39368</v>
      </c>
      <c r="Q17" s="60">
        <v>24358</v>
      </c>
      <c r="R17" s="60">
        <v>1157290</v>
      </c>
      <c r="S17" s="60">
        <v>571671</v>
      </c>
      <c r="T17" s="60">
        <v>-132996</v>
      </c>
      <c r="U17" s="60">
        <v>2478063</v>
      </c>
      <c r="V17" s="60">
        <v>2916738</v>
      </c>
      <c r="W17" s="60">
        <v>4752824</v>
      </c>
      <c r="X17" s="60">
        <v>11724320</v>
      </c>
      <c r="Y17" s="60">
        <v>-6971496</v>
      </c>
      <c r="Z17" s="140">
        <v>-59.46</v>
      </c>
      <c r="AA17" s="62">
        <v>11724320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13832615</v>
      </c>
      <c r="D19" s="153">
        <f>SUM(D20:D23)</f>
        <v>0</v>
      </c>
      <c r="E19" s="154">
        <f t="shared" si="3"/>
        <v>52894850</v>
      </c>
      <c r="F19" s="100">
        <f t="shared" si="3"/>
        <v>5101950</v>
      </c>
      <c r="G19" s="100">
        <f t="shared" si="3"/>
        <v>0</v>
      </c>
      <c r="H19" s="100">
        <f t="shared" si="3"/>
        <v>529113</v>
      </c>
      <c r="I19" s="100">
        <f t="shared" si="3"/>
        <v>369285</v>
      </c>
      <c r="J19" s="100">
        <f t="shared" si="3"/>
        <v>898398</v>
      </c>
      <c r="K19" s="100">
        <f t="shared" si="3"/>
        <v>2854838</v>
      </c>
      <c r="L19" s="100">
        <f t="shared" si="3"/>
        <v>41135</v>
      </c>
      <c r="M19" s="100">
        <f t="shared" si="3"/>
        <v>39627</v>
      </c>
      <c r="N19" s="100">
        <f t="shared" si="3"/>
        <v>2935600</v>
      </c>
      <c r="O19" s="100">
        <f t="shared" si="3"/>
        <v>33835</v>
      </c>
      <c r="P19" s="100">
        <f t="shared" si="3"/>
        <v>183503</v>
      </c>
      <c r="Q19" s="100">
        <f t="shared" si="3"/>
        <v>302662</v>
      </c>
      <c r="R19" s="100">
        <f t="shared" si="3"/>
        <v>520000</v>
      </c>
      <c r="S19" s="100">
        <f t="shared" si="3"/>
        <v>0</v>
      </c>
      <c r="T19" s="100">
        <f t="shared" si="3"/>
        <v>204825</v>
      </c>
      <c r="U19" s="100">
        <f t="shared" si="3"/>
        <v>0</v>
      </c>
      <c r="V19" s="100">
        <f t="shared" si="3"/>
        <v>204825</v>
      </c>
      <c r="W19" s="100">
        <f t="shared" si="3"/>
        <v>4558823</v>
      </c>
      <c r="X19" s="100">
        <f t="shared" si="3"/>
        <v>52894850</v>
      </c>
      <c r="Y19" s="100">
        <f t="shared" si="3"/>
        <v>-48336027</v>
      </c>
      <c r="Z19" s="137">
        <f>+IF(X19&lt;&gt;0,+(Y19/X19)*100,0)</f>
        <v>-91.38134808965333</v>
      </c>
      <c r="AA19" s="102">
        <f>SUM(AA20:AA23)</f>
        <v>5101950</v>
      </c>
    </row>
    <row r="20" spans="1:27" ht="12.75">
      <c r="A20" s="138" t="s">
        <v>89</v>
      </c>
      <c r="B20" s="136"/>
      <c r="C20" s="155"/>
      <c r="D20" s="155"/>
      <c r="E20" s="156">
        <v>6725900</v>
      </c>
      <c r="F20" s="60">
        <v>2100000</v>
      </c>
      <c r="G20" s="60"/>
      <c r="H20" s="60">
        <v>474012</v>
      </c>
      <c r="I20" s="60">
        <v>313775</v>
      </c>
      <c r="J20" s="60">
        <v>787787</v>
      </c>
      <c r="K20" s="60">
        <v>339605</v>
      </c>
      <c r="L20" s="60"/>
      <c r="M20" s="60">
        <v>5792</v>
      </c>
      <c r="N20" s="60">
        <v>345397</v>
      </c>
      <c r="O20" s="60"/>
      <c r="P20" s="60">
        <v>183503</v>
      </c>
      <c r="Q20" s="60"/>
      <c r="R20" s="60">
        <v>183503</v>
      </c>
      <c r="S20" s="60"/>
      <c r="T20" s="60"/>
      <c r="U20" s="60"/>
      <c r="V20" s="60"/>
      <c r="W20" s="60">
        <v>1316687</v>
      </c>
      <c r="X20" s="60">
        <v>6725900</v>
      </c>
      <c r="Y20" s="60">
        <v>-5409213</v>
      </c>
      <c r="Z20" s="140">
        <v>-80.42</v>
      </c>
      <c r="AA20" s="62">
        <v>2100000</v>
      </c>
    </row>
    <row r="21" spans="1:27" ht="12.75">
      <c r="A21" s="138" t="s">
        <v>90</v>
      </c>
      <c r="B21" s="136"/>
      <c r="C21" s="155">
        <v>13832615</v>
      </c>
      <c r="D21" s="155"/>
      <c r="E21" s="156">
        <v>10180000</v>
      </c>
      <c r="F21" s="60">
        <v>180000</v>
      </c>
      <c r="G21" s="60"/>
      <c r="H21" s="60">
        <v>13596</v>
      </c>
      <c r="I21" s="60"/>
      <c r="J21" s="60">
        <v>13596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13596</v>
      </c>
      <c r="X21" s="60">
        <v>10180000</v>
      </c>
      <c r="Y21" s="60">
        <v>-10166404</v>
      </c>
      <c r="Z21" s="140">
        <v>-99.87</v>
      </c>
      <c r="AA21" s="62">
        <v>180000</v>
      </c>
    </row>
    <row r="22" spans="1:27" ht="12.75">
      <c r="A22" s="138" t="s">
        <v>91</v>
      </c>
      <c r="B22" s="136"/>
      <c r="C22" s="157"/>
      <c r="D22" s="157"/>
      <c r="E22" s="158">
        <v>35957750</v>
      </c>
      <c r="F22" s="159">
        <v>2790750</v>
      </c>
      <c r="G22" s="159"/>
      <c r="H22" s="159">
        <v>41505</v>
      </c>
      <c r="I22" s="159">
        <v>55510</v>
      </c>
      <c r="J22" s="159">
        <v>97015</v>
      </c>
      <c r="K22" s="159">
        <v>2515233</v>
      </c>
      <c r="L22" s="159">
        <v>41135</v>
      </c>
      <c r="M22" s="159">
        <v>33835</v>
      </c>
      <c r="N22" s="159">
        <v>2590203</v>
      </c>
      <c r="O22" s="159">
        <v>33835</v>
      </c>
      <c r="P22" s="159"/>
      <c r="Q22" s="159">
        <v>302662</v>
      </c>
      <c r="R22" s="159">
        <v>336497</v>
      </c>
      <c r="S22" s="159"/>
      <c r="T22" s="159">
        <v>204825</v>
      </c>
      <c r="U22" s="159"/>
      <c r="V22" s="159">
        <v>204825</v>
      </c>
      <c r="W22" s="159">
        <v>3228540</v>
      </c>
      <c r="X22" s="159">
        <v>35957750</v>
      </c>
      <c r="Y22" s="159">
        <v>-32729210</v>
      </c>
      <c r="Z22" s="141">
        <v>-91.02</v>
      </c>
      <c r="AA22" s="225">
        <v>2790750</v>
      </c>
    </row>
    <row r="23" spans="1:27" ht="12.75">
      <c r="A23" s="138" t="s">
        <v>92</v>
      </c>
      <c r="B23" s="136"/>
      <c r="C23" s="155"/>
      <c r="D23" s="155"/>
      <c r="E23" s="156">
        <v>31200</v>
      </c>
      <c r="F23" s="60">
        <v>31200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31200</v>
      </c>
      <c r="Y23" s="60">
        <v>-31200</v>
      </c>
      <c r="Z23" s="140">
        <v>-100</v>
      </c>
      <c r="AA23" s="62">
        <v>31200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14194318</v>
      </c>
      <c r="D25" s="217">
        <f>+D5+D9+D15+D19+D24</f>
        <v>0</v>
      </c>
      <c r="E25" s="230">
        <f t="shared" si="4"/>
        <v>67344191</v>
      </c>
      <c r="F25" s="219">
        <f t="shared" si="4"/>
        <v>19121291</v>
      </c>
      <c r="G25" s="219">
        <f t="shared" si="4"/>
        <v>62698</v>
      </c>
      <c r="H25" s="219">
        <f t="shared" si="4"/>
        <v>529814</v>
      </c>
      <c r="I25" s="219">
        <f t="shared" si="4"/>
        <v>377785</v>
      </c>
      <c r="J25" s="219">
        <f t="shared" si="4"/>
        <v>970297</v>
      </c>
      <c r="K25" s="219">
        <f t="shared" si="4"/>
        <v>2897104</v>
      </c>
      <c r="L25" s="219">
        <f t="shared" si="4"/>
        <v>734207</v>
      </c>
      <c r="M25" s="219">
        <f t="shared" si="4"/>
        <v>39627</v>
      </c>
      <c r="N25" s="219">
        <f t="shared" si="4"/>
        <v>3670938</v>
      </c>
      <c r="O25" s="219">
        <f t="shared" si="4"/>
        <v>1127399</v>
      </c>
      <c r="P25" s="219">
        <f t="shared" si="4"/>
        <v>373309</v>
      </c>
      <c r="Q25" s="219">
        <f t="shared" si="4"/>
        <v>327020</v>
      </c>
      <c r="R25" s="219">
        <f t="shared" si="4"/>
        <v>1827728</v>
      </c>
      <c r="S25" s="219">
        <f t="shared" si="4"/>
        <v>572503</v>
      </c>
      <c r="T25" s="219">
        <f t="shared" si="4"/>
        <v>114492</v>
      </c>
      <c r="U25" s="219">
        <f t="shared" si="4"/>
        <v>2504523</v>
      </c>
      <c r="V25" s="219">
        <f t="shared" si="4"/>
        <v>3191518</v>
      </c>
      <c r="W25" s="219">
        <f t="shared" si="4"/>
        <v>9660481</v>
      </c>
      <c r="X25" s="219">
        <f t="shared" si="4"/>
        <v>67344193</v>
      </c>
      <c r="Y25" s="219">
        <f t="shared" si="4"/>
        <v>-57683712</v>
      </c>
      <c r="Z25" s="231">
        <f>+IF(X25&lt;&gt;0,+(Y25/X25)*100,0)</f>
        <v>-85.65506457253115</v>
      </c>
      <c r="AA25" s="232">
        <f>+AA5+AA9+AA15+AA19+AA24</f>
        <v>19121291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13832615</v>
      </c>
      <c r="D28" s="155"/>
      <c r="E28" s="156">
        <v>55957750</v>
      </c>
      <c r="F28" s="60">
        <v>12790750</v>
      </c>
      <c r="G28" s="60"/>
      <c r="H28" s="60"/>
      <c r="I28" s="60">
        <v>369285</v>
      </c>
      <c r="J28" s="60">
        <v>369285</v>
      </c>
      <c r="K28" s="60">
        <v>2854838</v>
      </c>
      <c r="L28" s="60"/>
      <c r="M28" s="60">
        <v>39627</v>
      </c>
      <c r="N28" s="60">
        <v>2894465</v>
      </c>
      <c r="O28" s="60">
        <v>1127399</v>
      </c>
      <c r="P28" s="60">
        <v>183503</v>
      </c>
      <c r="Q28" s="60">
        <v>310260</v>
      </c>
      <c r="R28" s="60">
        <v>1621162</v>
      </c>
      <c r="S28" s="60">
        <v>461130</v>
      </c>
      <c r="T28" s="60">
        <v>204825</v>
      </c>
      <c r="U28" s="60"/>
      <c r="V28" s="60">
        <v>665955</v>
      </c>
      <c r="W28" s="60">
        <v>5550867</v>
      </c>
      <c r="X28" s="60">
        <v>55957750</v>
      </c>
      <c r="Y28" s="60">
        <v>-50406883</v>
      </c>
      <c r="Z28" s="140">
        <v>-90.08</v>
      </c>
      <c r="AA28" s="155">
        <v>12790750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>
        <v>515517</v>
      </c>
      <c r="I29" s="60"/>
      <c r="J29" s="60">
        <v>515517</v>
      </c>
      <c r="K29" s="60"/>
      <c r="L29" s="60">
        <v>675087</v>
      </c>
      <c r="M29" s="60"/>
      <c r="N29" s="60">
        <v>675087</v>
      </c>
      <c r="O29" s="60"/>
      <c r="P29" s="60"/>
      <c r="Q29" s="60"/>
      <c r="R29" s="60"/>
      <c r="S29" s="60"/>
      <c r="T29" s="60"/>
      <c r="U29" s="60">
        <v>2319293</v>
      </c>
      <c r="V29" s="60">
        <v>2319293</v>
      </c>
      <c r="W29" s="60">
        <v>3509897</v>
      </c>
      <c r="X29" s="60"/>
      <c r="Y29" s="60">
        <v>3509897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13832615</v>
      </c>
      <c r="D32" s="210">
        <f>SUM(D28:D31)</f>
        <v>0</v>
      </c>
      <c r="E32" s="211">
        <f t="shared" si="5"/>
        <v>55957750</v>
      </c>
      <c r="F32" s="77">
        <f t="shared" si="5"/>
        <v>12790750</v>
      </c>
      <c r="G32" s="77">
        <f t="shared" si="5"/>
        <v>0</v>
      </c>
      <c r="H32" s="77">
        <f t="shared" si="5"/>
        <v>515517</v>
      </c>
      <c r="I32" s="77">
        <f t="shared" si="5"/>
        <v>369285</v>
      </c>
      <c r="J32" s="77">
        <f t="shared" si="5"/>
        <v>884802</v>
      </c>
      <c r="K32" s="77">
        <f t="shared" si="5"/>
        <v>2854838</v>
      </c>
      <c r="L32" s="77">
        <f t="shared" si="5"/>
        <v>675087</v>
      </c>
      <c r="M32" s="77">
        <f t="shared" si="5"/>
        <v>39627</v>
      </c>
      <c r="N32" s="77">
        <f t="shared" si="5"/>
        <v>3569552</v>
      </c>
      <c r="O32" s="77">
        <f t="shared" si="5"/>
        <v>1127399</v>
      </c>
      <c r="P32" s="77">
        <f t="shared" si="5"/>
        <v>183503</v>
      </c>
      <c r="Q32" s="77">
        <f t="shared" si="5"/>
        <v>310260</v>
      </c>
      <c r="R32" s="77">
        <f t="shared" si="5"/>
        <v>1621162</v>
      </c>
      <c r="S32" s="77">
        <f t="shared" si="5"/>
        <v>461130</v>
      </c>
      <c r="T32" s="77">
        <f t="shared" si="5"/>
        <v>204825</v>
      </c>
      <c r="U32" s="77">
        <f t="shared" si="5"/>
        <v>2319293</v>
      </c>
      <c r="V32" s="77">
        <f t="shared" si="5"/>
        <v>2985248</v>
      </c>
      <c r="W32" s="77">
        <f t="shared" si="5"/>
        <v>9060764</v>
      </c>
      <c r="X32" s="77">
        <f t="shared" si="5"/>
        <v>55957750</v>
      </c>
      <c r="Y32" s="77">
        <f t="shared" si="5"/>
        <v>-46896986</v>
      </c>
      <c r="Z32" s="212">
        <f>+IF(X32&lt;&gt;0,+(Y32/X32)*100,0)</f>
        <v>-83.80784788523485</v>
      </c>
      <c r="AA32" s="79">
        <f>SUM(AA28:AA31)</f>
        <v>12790750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5045900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5045900</v>
      </c>
      <c r="Y34" s="60">
        <v>-5045900</v>
      </c>
      <c r="Z34" s="140">
        <v>-100</v>
      </c>
      <c r="AA34" s="62"/>
    </row>
    <row r="35" spans="1:27" ht="12.75">
      <c r="A35" s="237" t="s">
        <v>53</v>
      </c>
      <c r="B35" s="136"/>
      <c r="C35" s="155">
        <v>361703</v>
      </c>
      <c r="D35" s="155"/>
      <c r="E35" s="156">
        <v>6340541</v>
      </c>
      <c r="F35" s="60">
        <v>6330541</v>
      </c>
      <c r="G35" s="60">
        <v>62698</v>
      </c>
      <c r="H35" s="60">
        <v>14297</v>
      </c>
      <c r="I35" s="60">
        <v>8500</v>
      </c>
      <c r="J35" s="60">
        <v>85495</v>
      </c>
      <c r="K35" s="60">
        <v>42266</v>
      </c>
      <c r="L35" s="60">
        <v>59120</v>
      </c>
      <c r="M35" s="60"/>
      <c r="N35" s="60">
        <v>101386</v>
      </c>
      <c r="O35" s="60"/>
      <c r="P35" s="60">
        <v>189806</v>
      </c>
      <c r="Q35" s="60">
        <v>16760</v>
      </c>
      <c r="R35" s="60">
        <v>206566</v>
      </c>
      <c r="S35" s="60">
        <v>111373</v>
      </c>
      <c r="T35" s="60">
        <v>-90333</v>
      </c>
      <c r="U35" s="60">
        <v>185230</v>
      </c>
      <c r="V35" s="60">
        <v>206270</v>
      </c>
      <c r="W35" s="60">
        <v>599717</v>
      </c>
      <c r="X35" s="60">
        <v>6340541</v>
      </c>
      <c r="Y35" s="60">
        <v>-5740824</v>
      </c>
      <c r="Z35" s="140">
        <v>-90.54</v>
      </c>
      <c r="AA35" s="62">
        <v>6330541</v>
      </c>
    </row>
    <row r="36" spans="1:27" ht="12.75">
      <c r="A36" s="238" t="s">
        <v>139</v>
      </c>
      <c r="B36" s="149"/>
      <c r="C36" s="222">
        <f aca="true" t="shared" si="6" ref="C36:Y36">SUM(C32:C35)</f>
        <v>14194318</v>
      </c>
      <c r="D36" s="222">
        <f>SUM(D32:D35)</f>
        <v>0</v>
      </c>
      <c r="E36" s="218">
        <f t="shared" si="6"/>
        <v>67344191</v>
      </c>
      <c r="F36" s="220">
        <f t="shared" si="6"/>
        <v>19121291</v>
      </c>
      <c r="G36" s="220">
        <f t="shared" si="6"/>
        <v>62698</v>
      </c>
      <c r="H36" s="220">
        <f t="shared" si="6"/>
        <v>529814</v>
      </c>
      <c r="I36" s="220">
        <f t="shared" si="6"/>
        <v>377785</v>
      </c>
      <c r="J36" s="220">
        <f t="shared" si="6"/>
        <v>970297</v>
      </c>
      <c r="K36" s="220">
        <f t="shared" si="6"/>
        <v>2897104</v>
      </c>
      <c r="L36" s="220">
        <f t="shared" si="6"/>
        <v>734207</v>
      </c>
      <c r="M36" s="220">
        <f t="shared" si="6"/>
        <v>39627</v>
      </c>
      <c r="N36" s="220">
        <f t="shared" si="6"/>
        <v>3670938</v>
      </c>
      <c r="O36" s="220">
        <f t="shared" si="6"/>
        <v>1127399</v>
      </c>
      <c r="P36" s="220">
        <f t="shared" si="6"/>
        <v>373309</v>
      </c>
      <c r="Q36" s="220">
        <f t="shared" si="6"/>
        <v>327020</v>
      </c>
      <c r="R36" s="220">
        <f t="shared" si="6"/>
        <v>1827728</v>
      </c>
      <c r="S36" s="220">
        <f t="shared" si="6"/>
        <v>572503</v>
      </c>
      <c r="T36" s="220">
        <f t="shared" si="6"/>
        <v>114492</v>
      </c>
      <c r="U36" s="220">
        <f t="shared" si="6"/>
        <v>2504523</v>
      </c>
      <c r="V36" s="220">
        <f t="shared" si="6"/>
        <v>3191518</v>
      </c>
      <c r="W36" s="220">
        <f t="shared" si="6"/>
        <v>9660481</v>
      </c>
      <c r="X36" s="220">
        <f t="shared" si="6"/>
        <v>67344191</v>
      </c>
      <c r="Y36" s="220">
        <f t="shared" si="6"/>
        <v>-57683710</v>
      </c>
      <c r="Z36" s="221">
        <f>+IF(X36&lt;&gt;0,+(Y36/X36)*100,0)</f>
        <v>-85.65506414651264</v>
      </c>
      <c r="AA36" s="239">
        <f>SUM(AA32:AA35)</f>
        <v>19121291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12281744</v>
      </c>
      <c r="D6" s="155"/>
      <c r="E6" s="59">
        <v>3127850</v>
      </c>
      <c r="F6" s="60">
        <v>996908</v>
      </c>
      <c r="G6" s="60">
        <v>117660</v>
      </c>
      <c r="H6" s="60">
        <v>88050</v>
      </c>
      <c r="I6" s="60">
        <v>88050</v>
      </c>
      <c r="J6" s="60">
        <v>88050</v>
      </c>
      <c r="K6" s="60">
        <v>88050</v>
      </c>
      <c r="L6" s="60">
        <v>88050</v>
      </c>
      <c r="M6" s="60">
        <v>1938599</v>
      </c>
      <c r="N6" s="60">
        <v>1938599</v>
      </c>
      <c r="O6" s="60">
        <v>1811158</v>
      </c>
      <c r="P6" s="60">
        <v>2007358</v>
      </c>
      <c r="Q6" s="60">
        <v>2881565</v>
      </c>
      <c r="R6" s="60">
        <v>2881565</v>
      </c>
      <c r="S6" s="60">
        <v>88050</v>
      </c>
      <c r="T6" s="60">
        <v>88050</v>
      </c>
      <c r="U6" s="60">
        <v>87850</v>
      </c>
      <c r="V6" s="60">
        <v>87850</v>
      </c>
      <c r="W6" s="60">
        <v>87850</v>
      </c>
      <c r="X6" s="60">
        <v>996908</v>
      </c>
      <c r="Y6" s="60">
        <v>-909058</v>
      </c>
      <c r="Z6" s="140">
        <v>-91.19</v>
      </c>
      <c r="AA6" s="62">
        <v>996908</v>
      </c>
    </row>
    <row r="7" spans="1:27" ht="12.75">
      <c r="A7" s="249" t="s">
        <v>144</v>
      </c>
      <c r="B7" s="182"/>
      <c r="C7" s="155"/>
      <c r="D7" s="155"/>
      <c r="E7" s="59">
        <v>9069521</v>
      </c>
      <c r="F7" s="60">
        <v>2788521</v>
      </c>
      <c r="G7" s="60"/>
      <c r="H7" s="60"/>
      <c r="I7" s="60"/>
      <c r="J7" s="60"/>
      <c r="K7" s="60"/>
      <c r="L7" s="60"/>
      <c r="M7" s="60">
        <v>11928030</v>
      </c>
      <c r="N7" s="60">
        <v>11928030</v>
      </c>
      <c r="O7" s="60">
        <v>11928030</v>
      </c>
      <c r="P7" s="60">
        <v>11718971</v>
      </c>
      <c r="Q7" s="60">
        <v>11073577</v>
      </c>
      <c r="R7" s="60">
        <v>11073577</v>
      </c>
      <c r="S7" s="60">
        <v>17718971</v>
      </c>
      <c r="T7" s="60">
        <v>14384690</v>
      </c>
      <c r="U7" s="60">
        <v>15831530</v>
      </c>
      <c r="V7" s="60">
        <v>15831530</v>
      </c>
      <c r="W7" s="60">
        <v>15831530</v>
      </c>
      <c r="X7" s="60">
        <v>2788521</v>
      </c>
      <c r="Y7" s="60">
        <v>13043009</v>
      </c>
      <c r="Z7" s="140">
        <v>467.74</v>
      </c>
      <c r="AA7" s="62">
        <v>2788521</v>
      </c>
    </row>
    <row r="8" spans="1:27" ht="12.75">
      <c r="A8" s="249" t="s">
        <v>145</v>
      </c>
      <c r="B8" s="182"/>
      <c r="C8" s="155">
        <v>31918169</v>
      </c>
      <c r="D8" s="155"/>
      <c r="E8" s="59">
        <v>20583684</v>
      </c>
      <c r="F8" s="60">
        <v>18471987</v>
      </c>
      <c r="G8" s="60">
        <v>72569263</v>
      </c>
      <c r="H8" s="60">
        <v>56306839</v>
      </c>
      <c r="I8" s="60">
        <v>58728193</v>
      </c>
      <c r="J8" s="60">
        <v>58728193</v>
      </c>
      <c r="K8" s="60">
        <v>56355756</v>
      </c>
      <c r="L8" s="60">
        <v>59089829</v>
      </c>
      <c r="M8" s="60">
        <v>70693434</v>
      </c>
      <c r="N8" s="60">
        <v>70693434</v>
      </c>
      <c r="O8" s="60">
        <v>74457897</v>
      </c>
      <c r="P8" s="60">
        <v>64822740</v>
      </c>
      <c r="Q8" s="60">
        <v>59139393</v>
      </c>
      <c r="R8" s="60">
        <v>59139393</v>
      </c>
      <c r="S8" s="60">
        <v>58343058</v>
      </c>
      <c r="T8" s="60">
        <v>59913332</v>
      </c>
      <c r="U8" s="60">
        <v>60343348</v>
      </c>
      <c r="V8" s="60">
        <v>60343348</v>
      </c>
      <c r="W8" s="60">
        <v>60343348</v>
      </c>
      <c r="X8" s="60">
        <v>18471987</v>
      </c>
      <c r="Y8" s="60">
        <v>41871361</v>
      </c>
      <c r="Z8" s="140">
        <v>226.67</v>
      </c>
      <c r="AA8" s="62">
        <v>18471987</v>
      </c>
    </row>
    <row r="9" spans="1:27" ht="12.75">
      <c r="A9" s="249" t="s">
        <v>146</v>
      </c>
      <c r="B9" s="182"/>
      <c r="C9" s="155">
        <v>18236937</v>
      </c>
      <c r="D9" s="155"/>
      <c r="E9" s="59">
        <v>10166809</v>
      </c>
      <c r="F9" s="60">
        <v>10166809</v>
      </c>
      <c r="G9" s="60">
        <v>1678130</v>
      </c>
      <c r="H9" s="60">
        <v>7021326</v>
      </c>
      <c r="I9" s="60">
        <v>8196063</v>
      </c>
      <c r="J9" s="60">
        <v>8196063</v>
      </c>
      <c r="K9" s="60">
        <v>7382938</v>
      </c>
      <c r="L9" s="60">
        <v>7428771</v>
      </c>
      <c r="M9" s="60">
        <v>6617896</v>
      </c>
      <c r="N9" s="60">
        <v>6617896</v>
      </c>
      <c r="O9" s="60">
        <v>2922120</v>
      </c>
      <c r="P9" s="60">
        <v>2859559</v>
      </c>
      <c r="Q9" s="60">
        <v>2692296</v>
      </c>
      <c r="R9" s="60">
        <v>2692296</v>
      </c>
      <c r="S9" s="60">
        <v>2821919</v>
      </c>
      <c r="T9" s="60">
        <v>2442392</v>
      </c>
      <c r="U9" s="60">
        <v>2932636</v>
      </c>
      <c r="V9" s="60">
        <v>2932636</v>
      </c>
      <c r="W9" s="60">
        <v>2932636</v>
      </c>
      <c r="X9" s="60">
        <v>10166809</v>
      </c>
      <c r="Y9" s="60">
        <v>-7234173</v>
      </c>
      <c r="Z9" s="140">
        <v>-71.15</v>
      </c>
      <c r="AA9" s="62">
        <v>10166809</v>
      </c>
    </row>
    <row r="10" spans="1:27" ht="12.75">
      <c r="A10" s="249" t="s">
        <v>147</v>
      </c>
      <c r="B10" s="182"/>
      <c r="C10" s="155">
        <v>1822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62962514</v>
      </c>
      <c r="D11" s="155"/>
      <c r="E11" s="59">
        <v>66893647</v>
      </c>
      <c r="F11" s="60">
        <v>66893647</v>
      </c>
      <c r="G11" s="60">
        <v>62991050</v>
      </c>
      <c r="H11" s="60">
        <v>62877268</v>
      </c>
      <c r="I11" s="60">
        <v>63004312</v>
      </c>
      <c r="J11" s="60">
        <v>63004312</v>
      </c>
      <c r="K11" s="60">
        <v>63109307</v>
      </c>
      <c r="L11" s="60">
        <v>63054765</v>
      </c>
      <c r="M11" s="60">
        <v>63045491</v>
      </c>
      <c r="N11" s="60">
        <v>63045491</v>
      </c>
      <c r="O11" s="60">
        <v>63052655</v>
      </c>
      <c r="P11" s="60">
        <v>63033338</v>
      </c>
      <c r="Q11" s="60">
        <v>62996206</v>
      </c>
      <c r="R11" s="60">
        <v>62996206</v>
      </c>
      <c r="S11" s="60">
        <v>63141430</v>
      </c>
      <c r="T11" s="60">
        <v>63141430</v>
      </c>
      <c r="U11" s="60">
        <v>62929281</v>
      </c>
      <c r="V11" s="60">
        <v>62929281</v>
      </c>
      <c r="W11" s="60">
        <v>62929281</v>
      </c>
      <c r="X11" s="60">
        <v>66893647</v>
      </c>
      <c r="Y11" s="60">
        <v>-3964366</v>
      </c>
      <c r="Z11" s="140">
        <v>-5.93</v>
      </c>
      <c r="AA11" s="62">
        <v>66893647</v>
      </c>
    </row>
    <row r="12" spans="1:27" ht="12.75">
      <c r="A12" s="250" t="s">
        <v>56</v>
      </c>
      <c r="B12" s="251"/>
      <c r="C12" s="168">
        <f aca="true" t="shared" si="0" ref="C12:Y12">SUM(C6:C11)</f>
        <v>125401186</v>
      </c>
      <c r="D12" s="168">
        <f>SUM(D6:D11)</f>
        <v>0</v>
      </c>
      <c r="E12" s="72">
        <f t="shared" si="0"/>
        <v>109841511</v>
      </c>
      <c r="F12" s="73">
        <f t="shared" si="0"/>
        <v>99317872</v>
      </c>
      <c r="G12" s="73">
        <f t="shared" si="0"/>
        <v>137356103</v>
      </c>
      <c r="H12" s="73">
        <f t="shared" si="0"/>
        <v>126293483</v>
      </c>
      <c r="I12" s="73">
        <f t="shared" si="0"/>
        <v>130016618</v>
      </c>
      <c r="J12" s="73">
        <f t="shared" si="0"/>
        <v>130016618</v>
      </c>
      <c r="K12" s="73">
        <f t="shared" si="0"/>
        <v>126936051</v>
      </c>
      <c r="L12" s="73">
        <f t="shared" si="0"/>
        <v>129661415</v>
      </c>
      <c r="M12" s="73">
        <f t="shared" si="0"/>
        <v>154223450</v>
      </c>
      <c r="N12" s="73">
        <f t="shared" si="0"/>
        <v>154223450</v>
      </c>
      <c r="O12" s="73">
        <f t="shared" si="0"/>
        <v>154171860</v>
      </c>
      <c r="P12" s="73">
        <f t="shared" si="0"/>
        <v>144441966</v>
      </c>
      <c r="Q12" s="73">
        <f t="shared" si="0"/>
        <v>138783037</v>
      </c>
      <c r="R12" s="73">
        <f t="shared" si="0"/>
        <v>138783037</v>
      </c>
      <c r="S12" s="73">
        <f t="shared" si="0"/>
        <v>142113428</v>
      </c>
      <c r="T12" s="73">
        <f t="shared" si="0"/>
        <v>139969894</v>
      </c>
      <c r="U12" s="73">
        <f t="shared" si="0"/>
        <v>142124645</v>
      </c>
      <c r="V12" s="73">
        <f t="shared" si="0"/>
        <v>142124645</v>
      </c>
      <c r="W12" s="73">
        <f t="shared" si="0"/>
        <v>142124645</v>
      </c>
      <c r="X12" s="73">
        <f t="shared" si="0"/>
        <v>99317872</v>
      </c>
      <c r="Y12" s="73">
        <f t="shared" si="0"/>
        <v>42806773</v>
      </c>
      <c r="Z12" s="170">
        <f>+IF(X12&lt;&gt;0,+(Y12/X12)*100,0)</f>
        <v>43.10077545761351</v>
      </c>
      <c r="AA12" s="74">
        <f>SUM(AA6:AA11)</f>
        <v>99317872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1264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25639</v>
      </c>
      <c r="D16" s="155"/>
      <c r="E16" s="59">
        <v>8574795</v>
      </c>
      <c r="F16" s="60">
        <v>11374795</v>
      </c>
      <c r="G16" s="159">
        <v>11296030</v>
      </c>
      <c r="H16" s="159">
        <v>10755030</v>
      </c>
      <c r="I16" s="159">
        <v>16404030</v>
      </c>
      <c r="J16" s="60">
        <v>16404030</v>
      </c>
      <c r="K16" s="159">
        <v>11928030</v>
      </c>
      <c r="L16" s="159">
        <v>11928030</v>
      </c>
      <c r="M16" s="60">
        <v>25639</v>
      </c>
      <c r="N16" s="159">
        <v>25639</v>
      </c>
      <c r="O16" s="159">
        <v>25639</v>
      </c>
      <c r="P16" s="159">
        <v>25639</v>
      </c>
      <c r="Q16" s="60">
        <v>25639</v>
      </c>
      <c r="R16" s="159">
        <v>25639</v>
      </c>
      <c r="S16" s="159">
        <v>25639</v>
      </c>
      <c r="T16" s="60">
        <v>25639</v>
      </c>
      <c r="U16" s="159">
        <v>26120</v>
      </c>
      <c r="V16" s="159">
        <v>26120</v>
      </c>
      <c r="W16" s="159">
        <v>26120</v>
      </c>
      <c r="X16" s="60">
        <v>11374795</v>
      </c>
      <c r="Y16" s="159">
        <v>-11348675</v>
      </c>
      <c r="Z16" s="141">
        <v>-99.77</v>
      </c>
      <c r="AA16" s="225">
        <v>11374795</v>
      </c>
    </row>
    <row r="17" spans="1:27" ht="12.75">
      <c r="A17" s="249" t="s">
        <v>152</v>
      </c>
      <c r="B17" s="182"/>
      <c r="C17" s="155">
        <v>5004000</v>
      </c>
      <c r="D17" s="155"/>
      <c r="E17" s="59">
        <v>5004000</v>
      </c>
      <c r="F17" s="60">
        <v>5004000</v>
      </c>
      <c r="G17" s="60">
        <v>5004000</v>
      </c>
      <c r="H17" s="60">
        <v>5004000</v>
      </c>
      <c r="I17" s="60">
        <v>5004000</v>
      </c>
      <c r="J17" s="60">
        <v>5004000</v>
      </c>
      <c r="K17" s="60">
        <v>5004000</v>
      </c>
      <c r="L17" s="60">
        <v>5004000</v>
      </c>
      <c r="M17" s="60">
        <v>5004000</v>
      </c>
      <c r="N17" s="60">
        <v>5004000</v>
      </c>
      <c r="O17" s="60">
        <v>5004000</v>
      </c>
      <c r="P17" s="60">
        <v>5004000</v>
      </c>
      <c r="Q17" s="60">
        <v>5004000</v>
      </c>
      <c r="R17" s="60">
        <v>5004000</v>
      </c>
      <c r="S17" s="60">
        <v>5004000</v>
      </c>
      <c r="T17" s="60">
        <v>5004000</v>
      </c>
      <c r="U17" s="60">
        <v>5004000</v>
      </c>
      <c r="V17" s="60">
        <v>5004000</v>
      </c>
      <c r="W17" s="60">
        <v>5004000</v>
      </c>
      <c r="X17" s="60">
        <v>5004000</v>
      </c>
      <c r="Y17" s="60"/>
      <c r="Z17" s="140"/>
      <c r="AA17" s="62">
        <v>5004000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878712311</v>
      </c>
      <c r="D19" s="155"/>
      <c r="E19" s="59">
        <v>930037248</v>
      </c>
      <c r="F19" s="60">
        <v>930037248</v>
      </c>
      <c r="G19" s="60">
        <v>923700155</v>
      </c>
      <c r="H19" s="60">
        <v>882276965</v>
      </c>
      <c r="I19" s="60">
        <v>882276964</v>
      </c>
      <c r="J19" s="60">
        <v>882276964</v>
      </c>
      <c r="K19" s="60">
        <v>882276964</v>
      </c>
      <c r="L19" s="60">
        <v>882276965</v>
      </c>
      <c r="M19" s="60">
        <v>880309449</v>
      </c>
      <c r="N19" s="60">
        <v>880309449</v>
      </c>
      <c r="O19" s="60">
        <v>876872237</v>
      </c>
      <c r="P19" s="60">
        <v>876951884</v>
      </c>
      <c r="Q19" s="60">
        <v>876289367</v>
      </c>
      <c r="R19" s="60">
        <v>876289367</v>
      </c>
      <c r="S19" s="60">
        <v>872519270</v>
      </c>
      <c r="T19" s="60">
        <v>874519270</v>
      </c>
      <c r="U19" s="60">
        <v>876000830</v>
      </c>
      <c r="V19" s="60">
        <v>876000830</v>
      </c>
      <c r="W19" s="60">
        <v>876000830</v>
      </c>
      <c r="X19" s="60">
        <v>930037248</v>
      </c>
      <c r="Y19" s="60">
        <v>-54036418</v>
      </c>
      <c r="Z19" s="140">
        <v>-5.81</v>
      </c>
      <c r="AA19" s="62">
        <v>930037248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235393</v>
      </c>
      <c r="D22" s="155"/>
      <c r="E22" s="59">
        <v>412575</v>
      </c>
      <c r="F22" s="60">
        <v>412575</v>
      </c>
      <c r="G22" s="60">
        <v>383791</v>
      </c>
      <c r="H22" s="60">
        <v>235393</v>
      </c>
      <c r="I22" s="60">
        <v>235393</v>
      </c>
      <c r="J22" s="60">
        <v>235393</v>
      </c>
      <c r="K22" s="60">
        <v>235393</v>
      </c>
      <c r="L22" s="60">
        <v>235393</v>
      </c>
      <c r="M22" s="60">
        <v>235393</v>
      </c>
      <c r="N22" s="60">
        <v>235393</v>
      </c>
      <c r="O22" s="60">
        <v>235393</v>
      </c>
      <c r="P22" s="60">
        <v>235393</v>
      </c>
      <c r="Q22" s="60">
        <v>235393</v>
      </c>
      <c r="R22" s="60">
        <v>235393</v>
      </c>
      <c r="S22" s="60">
        <v>235393</v>
      </c>
      <c r="T22" s="60">
        <v>235393</v>
      </c>
      <c r="U22" s="60">
        <v>235393</v>
      </c>
      <c r="V22" s="60">
        <v>235393</v>
      </c>
      <c r="W22" s="60">
        <v>235393</v>
      </c>
      <c r="X22" s="60">
        <v>412575</v>
      </c>
      <c r="Y22" s="60">
        <v>-177182</v>
      </c>
      <c r="Z22" s="140">
        <v>-42.95</v>
      </c>
      <c r="AA22" s="62">
        <v>412575</v>
      </c>
    </row>
    <row r="23" spans="1:27" ht="12.75">
      <c r="A23" s="249" t="s">
        <v>158</v>
      </c>
      <c r="B23" s="182"/>
      <c r="C23" s="155">
        <v>3323</v>
      </c>
      <c r="D23" s="155"/>
      <c r="E23" s="59">
        <v>68289</v>
      </c>
      <c r="F23" s="60">
        <v>68289</v>
      </c>
      <c r="G23" s="159">
        <v>25639</v>
      </c>
      <c r="H23" s="159">
        <v>25639</v>
      </c>
      <c r="I23" s="159">
        <v>25639</v>
      </c>
      <c r="J23" s="60">
        <v>25639</v>
      </c>
      <c r="K23" s="159">
        <v>25639</v>
      </c>
      <c r="L23" s="159">
        <v>25639</v>
      </c>
      <c r="M23" s="60">
        <v>116966</v>
      </c>
      <c r="N23" s="159">
        <v>116966</v>
      </c>
      <c r="O23" s="159">
        <v>116966</v>
      </c>
      <c r="P23" s="159">
        <v>116966</v>
      </c>
      <c r="Q23" s="60">
        <v>116966</v>
      </c>
      <c r="R23" s="159">
        <v>116966</v>
      </c>
      <c r="S23" s="159">
        <v>116966</v>
      </c>
      <c r="T23" s="60">
        <v>116966</v>
      </c>
      <c r="U23" s="159">
        <v>116966</v>
      </c>
      <c r="V23" s="159">
        <v>116966</v>
      </c>
      <c r="W23" s="159">
        <v>116966</v>
      </c>
      <c r="X23" s="60">
        <v>68289</v>
      </c>
      <c r="Y23" s="159">
        <v>48677</v>
      </c>
      <c r="Z23" s="141">
        <v>71.28</v>
      </c>
      <c r="AA23" s="225">
        <v>68289</v>
      </c>
    </row>
    <row r="24" spans="1:27" ht="12.75">
      <c r="A24" s="250" t="s">
        <v>57</v>
      </c>
      <c r="B24" s="253"/>
      <c r="C24" s="168">
        <f aca="true" t="shared" si="1" ref="C24:Y24">SUM(C15:C23)</f>
        <v>883981930</v>
      </c>
      <c r="D24" s="168">
        <f>SUM(D15:D23)</f>
        <v>0</v>
      </c>
      <c r="E24" s="76">
        <f t="shared" si="1"/>
        <v>944096907</v>
      </c>
      <c r="F24" s="77">
        <f t="shared" si="1"/>
        <v>946896907</v>
      </c>
      <c r="G24" s="77">
        <f t="shared" si="1"/>
        <v>940409615</v>
      </c>
      <c r="H24" s="77">
        <f t="shared" si="1"/>
        <v>898297027</v>
      </c>
      <c r="I24" s="77">
        <f t="shared" si="1"/>
        <v>903946026</v>
      </c>
      <c r="J24" s="77">
        <f t="shared" si="1"/>
        <v>903946026</v>
      </c>
      <c r="K24" s="77">
        <f t="shared" si="1"/>
        <v>899470026</v>
      </c>
      <c r="L24" s="77">
        <f t="shared" si="1"/>
        <v>899470027</v>
      </c>
      <c r="M24" s="77">
        <f t="shared" si="1"/>
        <v>885691447</v>
      </c>
      <c r="N24" s="77">
        <f t="shared" si="1"/>
        <v>885691447</v>
      </c>
      <c r="O24" s="77">
        <f t="shared" si="1"/>
        <v>882254235</v>
      </c>
      <c r="P24" s="77">
        <f t="shared" si="1"/>
        <v>882333882</v>
      </c>
      <c r="Q24" s="77">
        <f t="shared" si="1"/>
        <v>881671365</v>
      </c>
      <c r="R24" s="77">
        <f t="shared" si="1"/>
        <v>881671365</v>
      </c>
      <c r="S24" s="77">
        <f t="shared" si="1"/>
        <v>877901268</v>
      </c>
      <c r="T24" s="77">
        <f t="shared" si="1"/>
        <v>879901268</v>
      </c>
      <c r="U24" s="77">
        <f t="shared" si="1"/>
        <v>881383309</v>
      </c>
      <c r="V24" s="77">
        <f t="shared" si="1"/>
        <v>881383309</v>
      </c>
      <c r="W24" s="77">
        <f t="shared" si="1"/>
        <v>881383309</v>
      </c>
      <c r="X24" s="77">
        <f t="shared" si="1"/>
        <v>946896907</v>
      </c>
      <c r="Y24" s="77">
        <f t="shared" si="1"/>
        <v>-65513598</v>
      </c>
      <c r="Z24" s="212">
        <f>+IF(X24&lt;&gt;0,+(Y24/X24)*100,0)</f>
        <v>-6.918767768242377</v>
      </c>
      <c r="AA24" s="79">
        <f>SUM(AA15:AA23)</f>
        <v>946896907</v>
      </c>
    </row>
    <row r="25" spans="1:27" ht="12.75">
      <c r="A25" s="250" t="s">
        <v>159</v>
      </c>
      <c r="B25" s="251"/>
      <c r="C25" s="168">
        <f aca="true" t="shared" si="2" ref="C25:Y25">+C12+C24</f>
        <v>1009383116</v>
      </c>
      <c r="D25" s="168">
        <f>+D12+D24</f>
        <v>0</v>
      </c>
      <c r="E25" s="72">
        <f t="shared" si="2"/>
        <v>1053938418</v>
      </c>
      <c r="F25" s="73">
        <f t="shared" si="2"/>
        <v>1046214779</v>
      </c>
      <c r="G25" s="73">
        <f t="shared" si="2"/>
        <v>1077765718</v>
      </c>
      <c r="H25" s="73">
        <f t="shared" si="2"/>
        <v>1024590510</v>
      </c>
      <c r="I25" s="73">
        <f t="shared" si="2"/>
        <v>1033962644</v>
      </c>
      <c r="J25" s="73">
        <f t="shared" si="2"/>
        <v>1033962644</v>
      </c>
      <c r="K25" s="73">
        <f t="shared" si="2"/>
        <v>1026406077</v>
      </c>
      <c r="L25" s="73">
        <f t="shared" si="2"/>
        <v>1029131442</v>
      </c>
      <c r="M25" s="73">
        <f t="shared" si="2"/>
        <v>1039914897</v>
      </c>
      <c r="N25" s="73">
        <f t="shared" si="2"/>
        <v>1039914897</v>
      </c>
      <c r="O25" s="73">
        <f t="shared" si="2"/>
        <v>1036426095</v>
      </c>
      <c r="P25" s="73">
        <f t="shared" si="2"/>
        <v>1026775848</v>
      </c>
      <c r="Q25" s="73">
        <f t="shared" si="2"/>
        <v>1020454402</v>
      </c>
      <c r="R25" s="73">
        <f t="shared" si="2"/>
        <v>1020454402</v>
      </c>
      <c r="S25" s="73">
        <f t="shared" si="2"/>
        <v>1020014696</v>
      </c>
      <c r="T25" s="73">
        <f t="shared" si="2"/>
        <v>1019871162</v>
      </c>
      <c r="U25" s="73">
        <f t="shared" si="2"/>
        <v>1023507954</v>
      </c>
      <c r="V25" s="73">
        <f t="shared" si="2"/>
        <v>1023507954</v>
      </c>
      <c r="W25" s="73">
        <f t="shared" si="2"/>
        <v>1023507954</v>
      </c>
      <c r="X25" s="73">
        <f t="shared" si="2"/>
        <v>1046214779</v>
      </c>
      <c r="Y25" s="73">
        <f t="shared" si="2"/>
        <v>-22706825</v>
      </c>
      <c r="Z25" s="170">
        <f>+IF(X25&lt;&gt;0,+(Y25/X25)*100,0)</f>
        <v>-2.17037891796021</v>
      </c>
      <c r="AA25" s="74">
        <f>+AA12+AA24</f>
        <v>1046214779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13564441</v>
      </c>
      <c r="D29" s="155"/>
      <c r="E29" s="59">
        <v>9269345</v>
      </c>
      <c r="F29" s="60">
        <v>10753371</v>
      </c>
      <c r="G29" s="60">
        <v>735215</v>
      </c>
      <c r="H29" s="60">
        <v>4937073</v>
      </c>
      <c r="I29" s="60">
        <v>9861993</v>
      </c>
      <c r="J29" s="60">
        <v>9861993</v>
      </c>
      <c r="K29" s="60">
        <v>7908691</v>
      </c>
      <c r="L29" s="60">
        <v>3340061</v>
      </c>
      <c r="M29" s="60">
        <v>4587873</v>
      </c>
      <c r="N29" s="60">
        <v>4587873</v>
      </c>
      <c r="O29" s="60">
        <v>8468177</v>
      </c>
      <c r="P29" s="60">
        <v>10124886</v>
      </c>
      <c r="Q29" s="60">
        <v>-2552828</v>
      </c>
      <c r="R29" s="60">
        <v>-2552828</v>
      </c>
      <c r="S29" s="60">
        <v>13051</v>
      </c>
      <c r="T29" s="60">
        <v>371598</v>
      </c>
      <c r="U29" s="60">
        <v>18665726</v>
      </c>
      <c r="V29" s="60">
        <v>18665726</v>
      </c>
      <c r="W29" s="60">
        <v>18665726</v>
      </c>
      <c r="X29" s="60">
        <v>10753371</v>
      </c>
      <c r="Y29" s="60">
        <v>7912355</v>
      </c>
      <c r="Z29" s="140">
        <v>73.58</v>
      </c>
      <c r="AA29" s="62">
        <v>10753371</v>
      </c>
    </row>
    <row r="30" spans="1:27" ht="12.75">
      <c r="A30" s="249" t="s">
        <v>52</v>
      </c>
      <c r="B30" s="182"/>
      <c r="C30" s="155">
        <v>2478337</v>
      </c>
      <c r="D30" s="155"/>
      <c r="E30" s="59">
        <v>3002753</v>
      </c>
      <c r="F30" s="60">
        <v>3002753</v>
      </c>
      <c r="G30" s="60">
        <v>2069235</v>
      </c>
      <c r="H30" s="60">
        <v>1822297</v>
      </c>
      <c r="I30" s="60">
        <v>1302074</v>
      </c>
      <c r="J30" s="60">
        <v>1302074</v>
      </c>
      <c r="K30" s="60">
        <v>1121430</v>
      </c>
      <c r="L30" s="60">
        <v>938554</v>
      </c>
      <c r="M30" s="60">
        <v>752457</v>
      </c>
      <c r="N30" s="60">
        <v>752457</v>
      </c>
      <c r="O30" s="60">
        <v>564750</v>
      </c>
      <c r="P30" s="60">
        <v>564750</v>
      </c>
      <c r="Q30" s="60">
        <v>-152830</v>
      </c>
      <c r="R30" s="60">
        <v>-152830</v>
      </c>
      <c r="S30" s="60">
        <v>-152830</v>
      </c>
      <c r="T30" s="60">
        <v>1110481</v>
      </c>
      <c r="U30" s="60">
        <v>1110164</v>
      </c>
      <c r="V30" s="60">
        <v>1110164</v>
      </c>
      <c r="W30" s="60">
        <v>1110164</v>
      </c>
      <c r="X30" s="60">
        <v>3002753</v>
      </c>
      <c r="Y30" s="60">
        <v>-1892589</v>
      </c>
      <c r="Z30" s="140">
        <v>-63.03</v>
      </c>
      <c r="AA30" s="62">
        <v>3002753</v>
      </c>
    </row>
    <row r="31" spans="1:27" ht="12.75">
      <c r="A31" s="249" t="s">
        <v>163</v>
      </c>
      <c r="B31" s="182"/>
      <c r="C31" s="155">
        <v>2111697</v>
      </c>
      <c r="D31" s="155"/>
      <c r="E31" s="59">
        <v>2191434</v>
      </c>
      <c r="F31" s="60">
        <v>2191434</v>
      </c>
      <c r="G31" s="60">
        <v>2112348</v>
      </c>
      <c r="H31" s="60">
        <v>2129960</v>
      </c>
      <c r="I31" s="60">
        <v>2140422</v>
      </c>
      <c r="J31" s="60">
        <v>2140422</v>
      </c>
      <c r="K31" s="60">
        <v>2150373</v>
      </c>
      <c r="L31" s="60">
        <v>2151802</v>
      </c>
      <c r="M31" s="60">
        <v>2156366</v>
      </c>
      <c r="N31" s="60">
        <v>2156366</v>
      </c>
      <c r="O31" s="60">
        <v>2161754</v>
      </c>
      <c r="P31" s="60">
        <v>2134613</v>
      </c>
      <c r="Q31" s="60">
        <v>2163986</v>
      </c>
      <c r="R31" s="60">
        <v>2163986</v>
      </c>
      <c r="S31" s="60">
        <v>2173139</v>
      </c>
      <c r="T31" s="60">
        <v>2183792</v>
      </c>
      <c r="U31" s="60">
        <v>2178556</v>
      </c>
      <c r="V31" s="60">
        <v>2178556</v>
      </c>
      <c r="W31" s="60">
        <v>2178556</v>
      </c>
      <c r="X31" s="60">
        <v>2191434</v>
      </c>
      <c r="Y31" s="60">
        <v>-12878</v>
      </c>
      <c r="Z31" s="140">
        <v>-0.59</v>
      </c>
      <c r="AA31" s="62">
        <v>2191434</v>
      </c>
    </row>
    <row r="32" spans="1:27" ht="12.75">
      <c r="A32" s="249" t="s">
        <v>164</v>
      </c>
      <c r="B32" s="182"/>
      <c r="C32" s="155">
        <v>26141882</v>
      </c>
      <c r="D32" s="155"/>
      <c r="E32" s="59">
        <v>16752200</v>
      </c>
      <c r="F32" s="60">
        <v>15282531</v>
      </c>
      <c r="G32" s="60">
        <v>33985402</v>
      </c>
      <c r="H32" s="60">
        <v>14552592</v>
      </c>
      <c r="I32" s="60">
        <v>24081999</v>
      </c>
      <c r="J32" s="60">
        <v>24081999</v>
      </c>
      <c r="K32" s="60">
        <v>23058027</v>
      </c>
      <c r="L32" s="60">
        <v>24095249</v>
      </c>
      <c r="M32" s="60">
        <v>24667165</v>
      </c>
      <c r="N32" s="60">
        <v>24667165</v>
      </c>
      <c r="O32" s="60">
        <v>26022929</v>
      </c>
      <c r="P32" s="60">
        <v>27087523</v>
      </c>
      <c r="Q32" s="60">
        <v>28184235</v>
      </c>
      <c r="R32" s="60">
        <v>28184235</v>
      </c>
      <c r="S32" s="60">
        <v>29019848</v>
      </c>
      <c r="T32" s="60">
        <v>28097878</v>
      </c>
      <c r="U32" s="60">
        <v>21847783</v>
      </c>
      <c r="V32" s="60">
        <v>21847783</v>
      </c>
      <c r="W32" s="60">
        <v>21847783</v>
      </c>
      <c r="X32" s="60">
        <v>15282531</v>
      </c>
      <c r="Y32" s="60">
        <v>6565252</v>
      </c>
      <c r="Z32" s="140">
        <v>42.96</v>
      </c>
      <c r="AA32" s="62">
        <v>15282531</v>
      </c>
    </row>
    <row r="33" spans="1:27" ht="12.75">
      <c r="A33" s="249" t="s">
        <v>165</v>
      </c>
      <c r="B33" s="182"/>
      <c r="C33" s="155">
        <v>1346184</v>
      </c>
      <c r="D33" s="155"/>
      <c r="E33" s="59">
        <v>2097181</v>
      </c>
      <c r="F33" s="60">
        <v>2097181</v>
      </c>
      <c r="G33" s="60">
        <v>57338761</v>
      </c>
      <c r="H33" s="60">
        <v>61123101</v>
      </c>
      <c r="I33" s="60">
        <v>61123101</v>
      </c>
      <c r="J33" s="60">
        <v>61123101</v>
      </c>
      <c r="K33" s="60">
        <v>61123101</v>
      </c>
      <c r="L33" s="60">
        <v>61123101</v>
      </c>
      <c r="M33" s="60">
        <v>61123101</v>
      </c>
      <c r="N33" s="60">
        <v>61123101</v>
      </c>
      <c r="O33" s="60">
        <v>61123101</v>
      </c>
      <c r="P33" s="60">
        <v>61123101</v>
      </c>
      <c r="Q33" s="60">
        <v>61123101</v>
      </c>
      <c r="R33" s="60">
        <v>61123101</v>
      </c>
      <c r="S33" s="60">
        <v>61123101</v>
      </c>
      <c r="T33" s="60">
        <v>61123101</v>
      </c>
      <c r="U33" s="60">
        <v>61300506</v>
      </c>
      <c r="V33" s="60">
        <v>61300506</v>
      </c>
      <c r="W33" s="60">
        <v>61300506</v>
      </c>
      <c r="X33" s="60">
        <v>2097181</v>
      </c>
      <c r="Y33" s="60">
        <v>59203325</v>
      </c>
      <c r="Z33" s="140">
        <v>2823</v>
      </c>
      <c r="AA33" s="62">
        <v>2097181</v>
      </c>
    </row>
    <row r="34" spans="1:27" ht="12.75">
      <c r="A34" s="250" t="s">
        <v>58</v>
      </c>
      <c r="B34" s="251"/>
      <c r="C34" s="168">
        <f aca="true" t="shared" si="3" ref="C34:Y34">SUM(C29:C33)</f>
        <v>45642541</v>
      </c>
      <c r="D34" s="168">
        <f>SUM(D29:D33)</f>
        <v>0</v>
      </c>
      <c r="E34" s="72">
        <f t="shared" si="3"/>
        <v>33312913</v>
      </c>
      <c r="F34" s="73">
        <f t="shared" si="3"/>
        <v>33327270</v>
      </c>
      <c r="G34" s="73">
        <f t="shared" si="3"/>
        <v>96240961</v>
      </c>
      <c r="H34" s="73">
        <f t="shared" si="3"/>
        <v>84565023</v>
      </c>
      <c r="I34" s="73">
        <f t="shared" si="3"/>
        <v>98509589</v>
      </c>
      <c r="J34" s="73">
        <f t="shared" si="3"/>
        <v>98509589</v>
      </c>
      <c r="K34" s="73">
        <f t="shared" si="3"/>
        <v>95361622</v>
      </c>
      <c r="L34" s="73">
        <f t="shared" si="3"/>
        <v>91648767</v>
      </c>
      <c r="M34" s="73">
        <f t="shared" si="3"/>
        <v>93286962</v>
      </c>
      <c r="N34" s="73">
        <f t="shared" si="3"/>
        <v>93286962</v>
      </c>
      <c r="O34" s="73">
        <f t="shared" si="3"/>
        <v>98340711</v>
      </c>
      <c r="P34" s="73">
        <f t="shared" si="3"/>
        <v>101034873</v>
      </c>
      <c r="Q34" s="73">
        <f t="shared" si="3"/>
        <v>88765664</v>
      </c>
      <c r="R34" s="73">
        <f t="shared" si="3"/>
        <v>88765664</v>
      </c>
      <c r="S34" s="73">
        <f t="shared" si="3"/>
        <v>92176309</v>
      </c>
      <c r="T34" s="73">
        <f t="shared" si="3"/>
        <v>92886850</v>
      </c>
      <c r="U34" s="73">
        <f t="shared" si="3"/>
        <v>105102735</v>
      </c>
      <c r="V34" s="73">
        <f t="shared" si="3"/>
        <v>105102735</v>
      </c>
      <c r="W34" s="73">
        <f t="shared" si="3"/>
        <v>105102735</v>
      </c>
      <c r="X34" s="73">
        <f t="shared" si="3"/>
        <v>33327270</v>
      </c>
      <c r="Y34" s="73">
        <f t="shared" si="3"/>
        <v>71775465</v>
      </c>
      <c r="Z34" s="170">
        <f>+IF(X34&lt;&gt;0,+(Y34/X34)*100,0)</f>
        <v>215.3655699971825</v>
      </c>
      <c r="AA34" s="74">
        <f>SUM(AA29:AA33)</f>
        <v>33327270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37747284</v>
      </c>
      <c r="D37" s="155"/>
      <c r="E37" s="59">
        <v>14776828</v>
      </c>
      <c r="F37" s="60">
        <v>2347827</v>
      </c>
      <c r="G37" s="60">
        <v>2347827</v>
      </c>
      <c r="H37" s="60">
        <v>2347827</v>
      </c>
      <c r="I37" s="60">
        <v>2347827</v>
      </c>
      <c r="J37" s="60">
        <v>2347827</v>
      </c>
      <c r="K37" s="60">
        <v>2347827</v>
      </c>
      <c r="L37" s="60">
        <v>2347827</v>
      </c>
      <c r="M37" s="60">
        <v>2347827</v>
      </c>
      <c r="N37" s="60">
        <v>2347827</v>
      </c>
      <c r="O37" s="60">
        <v>2347827</v>
      </c>
      <c r="P37" s="60">
        <v>2347827</v>
      </c>
      <c r="Q37" s="60">
        <v>2347827</v>
      </c>
      <c r="R37" s="60">
        <v>2347827</v>
      </c>
      <c r="S37" s="60">
        <v>2347827</v>
      </c>
      <c r="T37" s="60">
        <v>937403</v>
      </c>
      <c r="U37" s="60">
        <v>1913708</v>
      </c>
      <c r="V37" s="60">
        <v>1913708</v>
      </c>
      <c r="W37" s="60">
        <v>1913708</v>
      </c>
      <c r="X37" s="60">
        <v>2347827</v>
      </c>
      <c r="Y37" s="60">
        <v>-434119</v>
      </c>
      <c r="Z37" s="140">
        <v>-18.49</v>
      </c>
      <c r="AA37" s="62">
        <v>2347827</v>
      </c>
    </row>
    <row r="38" spans="1:27" ht="12.75">
      <c r="A38" s="249" t="s">
        <v>165</v>
      </c>
      <c r="B38" s="182"/>
      <c r="C38" s="155">
        <v>16450671</v>
      </c>
      <c r="D38" s="155"/>
      <c r="E38" s="59">
        <v>52712883</v>
      </c>
      <c r="F38" s="60">
        <v>61123101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61123101</v>
      </c>
      <c r="Y38" s="60">
        <v>-61123101</v>
      </c>
      <c r="Z38" s="140">
        <v>-100</v>
      </c>
      <c r="AA38" s="62">
        <v>61123101</v>
      </c>
    </row>
    <row r="39" spans="1:27" ht="12.75">
      <c r="A39" s="250" t="s">
        <v>59</v>
      </c>
      <c r="B39" s="253"/>
      <c r="C39" s="168">
        <f aca="true" t="shared" si="4" ref="C39:Y39">SUM(C37:C38)</f>
        <v>54197955</v>
      </c>
      <c r="D39" s="168">
        <f>SUM(D37:D38)</f>
        <v>0</v>
      </c>
      <c r="E39" s="76">
        <f t="shared" si="4"/>
        <v>67489711</v>
      </c>
      <c r="F39" s="77">
        <f t="shared" si="4"/>
        <v>63470928</v>
      </c>
      <c r="G39" s="77">
        <f t="shared" si="4"/>
        <v>2347827</v>
      </c>
      <c r="H39" s="77">
        <f t="shared" si="4"/>
        <v>2347827</v>
      </c>
      <c r="I39" s="77">
        <f t="shared" si="4"/>
        <v>2347827</v>
      </c>
      <c r="J39" s="77">
        <f t="shared" si="4"/>
        <v>2347827</v>
      </c>
      <c r="K39" s="77">
        <f t="shared" si="4"/>
        <v>2347827</v>
      </c>
      <c r="L39" s="77">
        <f t="shared" si="4"/>
        <v>2347827</v>
      </c>
      <c r="M39" s="77">
        <f t="shared" si="4"/>
        <v>2347827</v>
      </c>
      <c r="N39" s="77">
        <f t="shared" si="4"/>
        <v>2347827</v>
      </c>
      <c r="O39" s="77">
        <f t="shared" si="4"/>
        <v>2347827</v>
      </c>
      <c r="P39" s="77">
        <f t="shared" si="4"/>
        <v>2347827</v>
      </c>
      <c r="Q39" s="77">
        <f t="shared" si="4"/>
        <v>2347827</v>
      </c>
      <c r="R39" s="77">
        <f t="shared" si="4"/>
        <v>2347827</v>
      </c>
      <c r="S39" s="77">
        <f t="shared" si="4"/>
        <v>2347827</v>
      </c>
      <c r="T39" s="77">
        <f t="shared" si="4"/>
        <v>937403</v>
      </c>
      <c r="U39" s="77">
        <f t="shared" si="4"/>
        <v>1913708</v>
      </c>
      <c r="V39" s="77">
        <f t="shared" si="4"/>
        <v>1913708</v>
      </c>
      <c r="W39" s="77">
        <f t="shared" si="4"/>
        <v>1913708</v>
      </c>
      <c r="X39" s="77">
        <f t="shared" si="4"/>
        <v>63470928</v>
      </c>
      <c r="Y39" s="77">
        <f t="shared" si="4"/>
        <v>-61557220</v>
      </c>
      <c r="Z39" s="212">
        <f>+IF(X39&lt;&gt;0,+(Y39/X39)*100,0)</f>
        <v>-96.98490622352331</v>
      </c>
      <c r="AA39" s="79">
        <f>SUM(AA37:AA38)</f>
        <v>63470928</v>
      </c>
    </row>
    <row r="40" spans="1:27" ht="12.75">
      <c r="A40" s="250" t="s">
        <v>167</v>
      </c>
      <c r="B40" s="251"/>
      <c r="C40" s="168">
        <f aca="true" t="shared" si="5" ref="C40:Y40">+C34+C39</f>
        <v>99840496</v>
      </c>
      <c r="D40" s="168">
        <f>+D34+D39</f>
        <v>0</v>
      </c>
      <c r="E40" s="72">
        <f t="shared" si="5"/>
        <v>100802624</v>
      </c>
      <c r="F40" s="73">
        <f t="shared" si="5"/>
        <v>96798198</v>
      </c>
      <c r="G40" s="73">
        <f t="shared" si="5"/>
        <v>98588788</v>
      </c>
      <c r="H40" s="73">
        <f t="shared" si="5"/>
        <v>86912850</v>
      </c>
      <c r="I40" s="73">
        <f t="shared" si="5"/>
        <v>100857416</v>
      </c>
      <c r="J40" s="73">
        <f t="shared" si="5"/>
        <v>100857416</v>
      </c>
      <c r="K40" s="73">
        <f t="shared" si="5"/>
        <v>97709449</v>
      </c>
      <c r="L40" s="73">
        <f t="shared" si="5"/>
        <v>93996594</v>
      </c>
      <c r="M40" s="73">
        <f t="shared" si="5"/>
        <v>95634789</v>
      </c>
      <c r="N40" s="73">
        <f t="shared" si="5"/>
        <v>95634789</v>
      </c>
      <c r="O40" s="73">
        <f t="shared" si="5"/>
        <v>100688538</v>
      </c>
      <c r="P40" s="73">
        <f t="shared" si="5"/>
        <v>103382700</v>
      </c>
      <c r="Q40" s="73">
        <f t="shared" si="5"/>
        <v>91113491</v>
      </c>
      <c r="R40" s="73">
        <f t="shared" si="5"/>
        <v>91113491</v>
      </c>
      <c r="S40" s="73">
        <f t="shared" si="5"/>
        <v>94524136</v>
      </c>
      <c r="T40" s="73">
        <f t="shared" si="5"/>
        <v>93824253</v>
      </c>
      <c r="U40" s="73">
        <f t="shared" si="5"/>
        <v>107016443</v>
      </c>
      <c r="V40" s="73">
        <f t="shared" si="5"/>
        <v>107016443</v>
      </c>
      <c r="W40" s="73">
        <f t="shared" si="5"/>
        <v>107016443</v>
      </c>
      <c r="X40" s="73">
        <f t="shared" si="5"/>
        <v>96798198</v>
      </c>
      <c r="Y40" s="73">
        <f t="shared" si="5"/>
        <v>10218245</v>
      </c>
      <c r="Z40" s="170">
        <f>+IF(X40&lt;&gt;0,+(Y40/X40)*100,0)</f>
        <v>10.556234734865622</v>
      </c>
      <c r="AA40" s="74">
        <f>+AA34+AA39</f>
        <v>96798198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909542620</v>
      </c>
      <c r="D42" s="257">
        <f>+D25-D40</f>
        <v>0</v>
      </c>
      <c r="E42" s="258">
        <f t="shared" si="6"/>
        <v>953135794</v>
      </c>
      <c r="F42" s="259">
        <f t="shared" si="6"/>
        <v>949416581</v>
      </c>
      <c r="G42" s="259">
        <f t="shared" si="6"/>
        <v>979176930</v>
      </c>
      <c r="H42" s="259">
        <f t="shared" si="6"/>
        <v>937677660</v>
      </c>
      <c r="I42" s="259">
        <f t="shared" si="6"/>
        <v>933105228</v>
      </c>
      <c r="J42" s="259">
        <f t="shared" si="6"/>
        <v>933105228</v>
      </c>
      <c r="K42" s="259">
        <f t="shared" si="6"/>
        <v>928696628</v>
      </c>
      <c r="L42" s="259">
        <f t="shared" si="6"/>
        <v>935134848</v>
      </c>
      <c r="M42" s="259">
        <f t="shared" si="6"/>
        <v>944280108</v>
      </c>
      <c r="N42" s="259">
        <f t="shared" si="6"/>
        <v>944280108</v>
      </c>
      <c r="O42" s="259">
        <f t="shared" si="6"/>
        <v>935737557</v>
      </c>
      <c r="P42" s="259">
        <f t="shared" si="6"/>
        <v>923393148</v>
      </c>
      <c r="Q42" s="259">
        <f t="shared" si="6"/>
        <v>929340911</v>
      </c>
      <c r="R42" s="259">
        <f t="shared" si="6"/>
        <v>929340911</v>
      </c>
      <c r="S42" s="259">
        <f t="shared" si="6"/>
        <v>925490560</v>
      </c>
      <c r="T42" s="259">
        <f t="shared" si="6"/>
        <v>926046909</v>
      </c>
      <c r="U42" s="259">
        <f t="shared" si="6"/>
        <v>916491511</v>
      </c>
      <c r="V42" s="259">
        <f t="shared" si="6"/>
        <v>916491511</v>
      </c>
      <c r="W42" s="259">
        <f t="shared" si="6"/>
        <v>916491511</v>
      </c>
      <c r="X42" s="259">
        <f t="shared" si="6"/>
        <v>949416581</v>
      </c>
      <c r="Y42" s="259">
        <f t="shared" si="6"/>
        <v>-32925070</v>
      </c>
      <c r="Z42" s="260">
        <f>+IF(X42&lt;&gt;0,+(Y42/X42)*100,0)</f>
        <v>-3.4679265834309247</v>
      </c>
      <c r="AA42" s="261">
        <f>+AA25-AA40</f>
        <v>949416581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909542620</v>
      </c>
      <c r="D45" s="155"/>
      <c r="E45" s="59">
        <v>953135794</v>
      </c>
      <c r="F45" s="60">
        <v>949416581</v>
      </c>
      <c r="G45" s="60">
        <v>976924136</v>
      </c>
      <c r="H45" s="60">
        <v>935424868</v>
      </c>
      <c r="I45" s="60">
        <v>930852435</v>
      </c>
      <c r="J45" s="60">
        <v>930852435</v>
      </c>
      <c r="K45" s="60">
        <v>926443834</v>
      </c>
      <c r="L45" s="60">
        <v>932882055</v>
      </c>
      <c r="M45" s="60">
        <v>942027316</v>
      </c>
      <c r="N45" s="60">
        <v>942027316</v>
      </c>
      <c r="O45" s="60">
        <v>933484763</v>
      </c>
      <c r="P45" s="60">
        <v>921140356</v>
      </c>
      <c r="Q45" s="60">
        <v>927088118</v>
      </c>
      <c r="R45" s="60">
        <v>927088118</v>
      </c>
      <c r="S45" s="60">
        <v>923237767</v>
      </c>
      <c r="T45" s="60">
        <v>923794116</v>
      </c>
      <c r="U45" s="60">
        <v>914238718</v>
      </c>
      <c r="V45" s="60">
        <v>914238718</v>
      </c>
      <c r="W45" s="60">
        <v>914238718</v>
      </c>
      <c r="X45" s="60">
        <v>949416581</v>
      </c>
      <c r="Y45" s="60">
        <v>-35177863</v>
      </c>
      <c r="Z45" s="139">
        <v>-3.71</v>
      </c>
      <c r="AA45" s="62">
        <v>949416581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2252793</v>
      </c>
      <c r="H46" s="60">
        <v>2252793</v>
      </c>
      <c r="I46" s="60">
        <v>2252793</v>
      </c>
      <c r="J46" s="60">
        <v>2252793</v>
      </c>
      <c r="K46" s="60">
        <v>2252793</v>
      </c>
      <c r="L46" s="60">
        <v>2252793</v>
      </c>
      <c r="M46" s="60">
        <v>2252793</v>
      </c>
      <c r="N46" s="60">
        <v>2252793</v>
      </c>
      <c r="O46" s="60">
        <v>2252793</v>
      </c>
      <c r="P46" s="60">
        <v>2252793</v>
      </c>
      <c r="Q46" s="60">
        <v>2252793</v>
      </c>
      <c r="R46" s="60">
        <v>2252793</v>
      </c>
      <c r="S46" s="60">
        <v>2252793</v>
      </c>
      <c r="T46" s="60">
        <v>2252793</v>
      </c>
      <c r="U46" s="60">
        <v>2252793</v>
      </c>
      <c r="V46" s="60">
        <v>2252793</v>
      </c>
      <c r="W46" s="60">
        <v>2252793</v>
      </c>
      <c r="X46" s="60"/>
      <c r="Y46" s="60">
        <v>2252793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909542620</v>
      </c>
      <c r="D48" s="217">
        <f>SUM(D45:D47)</f>
        <v>0</v>
      </c>
      <c r="E48" s="264">
        <f t="shared" si="7"/>
        <v>953135794</v>
      </c>
      <c r="F48" s="219">
        <f t="shared" si="7"/>
        <v>949416581</v>
      </c>
      <c r="G48" s="219">
        <f t="shared" si="7"/>
        <v>979176929</v>
      </c>
      <c r="H48" s="219">
        <f t="shared" si="7"/>
        <v>937677661</v>
      </c>
      <c r="I48" s="219">
        <f t="shared" si="7"/>
        <v>933105228</v>
      </c>
      <c r="J48" s="219">
        <f t="shared" si="7"/>
        <v>933105228</v>
      </c>
      <c r="K48" s="219">
        <f t="shared" si="7"/>
        <v>928696627</v>
      </c>
      <c r="L48" s="219">
        <f t="shared" si="7"/>
        <v>935134848</v>
      </c>
      <c r="M48" s="219">
        <f t="shared" si="7"/>
        <v>944280109</v>
      </c>
      <c r="N48" s="219">
        <f t="shared" si="7"/>
        <v>944280109</v>
      </c>
      <c r="O48" s="219">
        <f t="shared" si="7"/>
        <v>935737556</v>
      </c>
      <c r="P48" s="219">
        <f t="shared" si="7"/>
        <v>923393149</v>
      </c>
      <c r="Q48" s="219">
        <f t="shared" si="7"/>
        <v>929340911</v>
      </c>
      <c r="R48" s="219">
        <f t="shared" si="7"/>
        <v>929340911</v>
      </c>
      <c r="S48" s="219">
        <f t="shared" si="7"/>
        <v>925490560</v>
      </c>
      <c r="T48" s="219">
        <f t="shared" si="7"/>
        <v>926046909</v>
      </c>
      <c r="U48" s="219">
        <f t="shared" si="7"/>
        <v>916491511</v>
      </c>
      <c r="V48" s="219">
        <f t="shared" si="7"/>
        <v>916491511</v>
      </c>
      <c r="W48" s="219">
        <f t="shared" si="7"/>
        <v>916491511</v>
      </c>
      <c r="X48" s="219">
        <f t="shared" si="7"/>
        <v>949416581</v>
      </c>
      <c r="Y48" s="219">
        <f t="shared" si="7"/>
        <v>-32925070</v>
      </c>
      <c r="Z48" s="265">
        <f>+IF(X48&lt;&gt;0,+(Y48/X48)*100,0)</f>
        <v>-3.4679265834309247</v>
      </c>
      <c r="AA48" s="232">
        <f>SUM(AA45:AA47)</f>
        <v>949416581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23731735</v>
      </c>
      <c r="D6" s="155"/>
      <c r="E6" s="59">
        <v>25577511</v>
      </c>
      <c r="F6" s="60">
        <v>25577511</v>
      </c>
      <c r="G6" s="60">
        <v>13936429</v>
      </c>
      <c r="H6" s="60">
        <v>1091880</v>
      </c>
      <c r="I6" s="60">
        <v>1234940</v>
      </c>
      <c r="J6" s="60">
        <v>16263249</v>
      </c>
      <c r="K6" s="60">
        <v>1036443</v>
      </c>
      <c r="L6" s="60">
        <v>1035224</v>
      </c>
      <c r="M6" s="60">
        <v>1116073</v>
      </c>
      <c r="N6" s="60">
        <v>3187740</v>
      </c>
      <c r="O6" s="60">
        <v>1138706</v>
      </c>
      <c r="P6" s="60">
        <v>1208071</v>
      </c>
      <c r="Q6" s="60">
        <v>1612091</v>
      </c>
      <c r="R6" s="60">
        <v>3958868</v>
      </c>
      <c r="S6" s="60">
        <v>1046007</v>
      </c>
      <c r="T6" s="60">
        <v>1062075</v>
      </c>
      <c r="U6" s="60">
        <v>3376726</v>
      </c>
      <c r="V6" s="60">
        <v>5484808</v>
      </c>
      <c r="W6" s="60">
        <v>28894665</v>
      </c>
      <c r="X6" s="60">
        <v>25577511</v>
      </c>
      <c r="Y6" s="60">
        <v>3317154</v>
      </c>
      <c r="Z6" s="140">
        <v>12.97</v>
      </c>
      <c r="AA6" s="62">
        <v>25577511</v>
      </c>
    </row>
    <row r="7" spans="1:27" ht="12.75">
      <c r="A7" s="249" t="s">
        <v>32</v>
      </c>
      <c r="B7" s="182"/>
      <c r="C7" s="155">
        <v>50908668</v>
      </c>
      <c r="D7" s="155"/>
      <c r="E7" s="59">
        <v>99480862</v>
      </c>
      <c r="F7" s="60">
        <v>97830601</v>
      </c>
      <c r="G7" s="60">
        <v>6855139</v>
      </c>
      <c r="H7" s="60">
        <v>6573650</v>
      </c>
      <c r="I7" s="60">
        <v>6523002</v>
      </c>
      <c r="J7" s="60">
        <v>19951791</v>
      </c>
      <c r="K7" s="60">
        <v>7813788</v>
      </c>
      <c r="L7" s="60">
        <v>6182239</v>
      </c>
      <c r="M7" s="60">
        <v>9160202</v>
      </c>
      <c r="N7" s="60">
        <v>23156229</v>
      </c>
      <c r="O7" s="60">
        <v>6165071</v>
      </c>
      <c r="P7" s="60">
        <v>8009971</v>
      </c>
      <c r="Q7" s="60">
        <v>14682993</v>
      </c>
      <c r="R7" s="60">
        <v>28858035</v>
      </c>
      <c r="S7" s="60">
        <v>7982419</v>
      </c>
      <c r="T7" s="60">
        <v>6863884</v>
      </c>
      <c r="U7" s="60">
        <v>7940099</v>
      </c>
      <c r="V7" s="60">
        <v>22786402</v>
      </c>
      <c r="W7" s="60">
        <v>94752457</v>
      </c>
      <c r="X7" s="60">
        <v>97830601</v>
      </c>
      <c r="Y7" s="60">
        <v>-3078144</v>
      </c>
      <c r="Z7" s="140">
        <v>-3.15</v>
      </c>
      <c r="AA7" s="62">
        <v>97830601</v>
      </c>
    </row>
    <row r="8" spans="1:27" ht="12.75">
      <c r="A8" s="249" t="s">
        <v>178</v>
      </c>
      <c r="B8" s="182"/>
      <c r="C8" s="155">
        <v>39982335</v>
      </c>
      <c r="D8" s="155"/>
      <c r="E8" s="59">
        <v>32048387</v>
      </c>
      <c r="F8" s="60">
        <v>32848389</v>
      </c>
      <c r="G8" s="60">
        <v>740073</v>
      </c>
      <c r="H8" s="60">
        <v>2165310</v>
      </c>
      <c r="I8" s="60">
        <v>3125741</v>
      </c>
      <c r="J8" s="60">
        <v>6031124</v>
      </c>
      <c r="K8" s="60">
        <v>2517548</v>
      </c>
      <c r="L8" s="60">
        <v>2096115</v>
      </c>
      <c r="M8" s="60">
        <v>2004065</v>
      </c>
      <c r="N8" s="60">
        <v>6617728</v>
      </c>
      <c r="O8" s="60">
        <v>2665486</v>
      </c>
      <c r="P8" s="60">
        <v>2816536</v>
      </c>
      <c r="Q8" s="60">
        <v>2025943</v>
      </c>
      <c r="R8" s="60">
        <v>7507965</v>
      </c>
      <c r="S8" s="60">
        <v>2635063</v>
      </c>
      <c r="T8" s="60">
        <v>2345577</v>
      </c>
      <c r="U8" s="60">
        <v>3443795</v>
      </c>
      <c r="V8" s="60">
        <v>8424435</v>
      </c>
      <c r="W8" s="60">
        <v>28581252</v>
      </c>
      <c r="X8" s="60">
        <v>32848389</v>
      </c>
      <c r="Y8" s="60">
        <v>-4267137</v>
      </c>
      <c r="Z8" s="140">
        <v>-12.99</v>
      </c>
      <c r="AA8" s="62">
        <v>32848389</v>
      </c>
    </row>
    <row r="9" spans="1:27" ht="12.75">
      <c r="A9" s="249" t="s">
        <v>179</v>
      </c>
      <c r="B9" s="182"/>
      <c r="C9" s="155">
        <v>36215109</v>
      </c>
      <c r="D9" s="155"/>
      <c r="E9" s="59">
        <v>40601000</v>
      </c>
      <c r="F9" s="60">
        <v>40601000</v>
      </c>
      <c r="G9" s="60">
        <v>17501000</v>
      </c>
      <c r="H9" s="60">
        <v>400000</v>
      </c>
      <c r="I9" s="60"/>
      <c r="J9" s="60">
        <v>17901000</v>
      </c>
      <c r="K9" s="60">
        <v>571000</v>
      </c>
      <c r="L9" s="60">
        <v>10477000</v>
      </c>
      <c r="M9" s="60">
        <v>2008569</v>
      </c>
      <c r="N9" s="60">
        <v>13056569</v>
      </c>
      <c r="O9" s="60">
        <v>571000</v>
      </c>
      <c r="P9" s="60"/>
      <c r="Q9" s="60">
        <v>9282000</v>
      </c>
      <c r="R9" s="60">
        <v>9853000</v>
      </c>
      <c r="S9" s="60"/>
      <c r="T9" s="60">
        <v>1933999</v>
      </c>
      <c r="U9" s="60">
        <v>-134999</v>
      </c>
      <c r="V9" s="60">
        <v>1799000</v>
      </c>
      <c r="W9" s="60">
        <v>42609569</v>
      </c>
      <c r="X9" s="60">
        <v>40601000</v>
      </c>
      <c r="Y9" s="60">
        <v>2008569</v>
      </c>
      <c r="Z9" s="140">
        <v>4.95</v>
      </c>
      <c r="AA9" s="62">
        <v>40601000</v>
      </c>
    </row>
    <row r="10" spans="1:27" ht="12.75">
      <c r="A10" s="249" t="s">
        <v>180</v>
      </c>
      <c r="B10" s="182"/>
      <c r="C10" s="155">
        <v>14693558</v>
      </c>
      <c r="D10" s="155"/>
      <c r="E10" s="59">
        <v>56565000</v>
      </c>
      <c r="F10" s="60">
        <v>13398000</v>
      </c>
      <c r="G10" s="60">
        <v>4149000</v>
      </c>
      <c r="H10" s="60"/>
      <c r="I10" s="60">
        <v>500000</v>
      </c>
      <c r="J10" s="60">
        <v>4649000</v>
      </c>
      <c r="K10" s="60"/>
      <c r="L10" s="60">
        <v>4375000</v>
      </c>
      <c r="M10" s="60"/>
      <c r="N10" s="60">
        <v>4375000</v>
      </c>
      <c r="O10" s="60"/>
      <c r="P10" s="60"/>
      <c r="Q10" s="60">
        <v>4374000</v>
      </c>
      <c r="R10" s="60">
        <v>4374000</v>
      </c>
      <c r="S10" s="60">
        <v>35000</v>
      </c>
      <c r="T10" s="60"/>
      <c r="U10" s="60"/>
      <c r="V10" s="60">
        <v>35000</v>
      </c>
      <c r="W10" s="60">
        <v>13433000</v>
      </c>
      <c r="X10" s="60">
        <v>13398000</v>
      </c>
      <c r="Y10" s="60">
        <v>35000</v>
      </c>
      <c r="Z10" s="140">
        <v>0.26</v>
      </c>
      <c r="AA10" s="62">
        <v>13398000</v>
      </c>
    </row>
    <row r="11" spans="1:27" ht="12.75">
      <c r="A11" s="249" t="s">
        <v>181</v>
      </c>
      <c r="B11" s="182"/>
      <c r="C11" s="155">
        <v>1596160</v>
      </c>
      <c r="D11" s="155"/>
      <c r="E11" s="59">
        <v>715200</v>
      </c>
      <c r="F11" s="60">
        <v>715200</v>
      </c>
      <c r="G11" s="60">
        <v>14846</v>
      </c>
      <c r="H11" s="60">
        <v>11857</v>
      </c>
      <c r="I11" s="60">
        <v>1423</v>
      </c>
      <c r="J11" s="60">
        <v>28126</v>
      </c>
      <c r="K11" s="60">
        <v>6101</v>
      </c>
      <c r="L11" s="60">
        <v>3417</v>
      </c>
      <c r="M11" s="60">
        <v>15989</v>
      </c>
      <c r="N11" s="60">
        <v>25507</v>
      </c>
      <c r="O11" s="60">
        <v>1066</v>
      </c>
      <c r="P11" s="60">
        <v>30634</v>
      </c>
      <c r="Q11" s="60">
        <v>10124</v>
      </c>
      <c r="R11" s="60">
        <v>41824</v>
      </c>
      <c r="S11" s="60">
        <v>7557</v>
      </c>
      <c r="T11" s="60">
        <v>1842</v>
      </c>
      <c r="U11" s="60">
        <v>1057947</v>
      </c>
      <c r="V11" s="60">
        <v>1067346</v>
      </c>
      <c r="W11" s="60">
        <v>1162803</v>
      </c>
      <c r="X11" s="60">
        <v>715200</v>
      </c>
      <c r="Y11" s="60">
        <v>447603</v>
      </c>
      <c r="Z11" s="140">
        <v>62.58</v>
      </c>
      <c r="AA11" s="62">
        <v>715200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-151296062</v>
      </c>
      <c r="D14" s="155"/>
      <c r="E14" s="59">
        <v>-184233552</v>
      </c>
      <c r="F14" s="60">
        <v>-170203321</v>
      </c>
      <c r="G14" s="60">
        <v>-14781966</v>
      </c>
      <c r="H14" s="60">
        <v>-14175529</v>
      </c>
      <c r="I14" s="60">
        <v>-15987439</v>
      </c>
      <c r="J14" s="60">
        <v>-44944934</v>
      </c>
      <c r="K14" s="60">
        <v>-12318727</v>
      </c>
      <c r="L14" s="60">
        <v>-13225135</v>
      </c>
      <c r="M14" s="60">
        <v>-12922774</v>
      </c>
      <c r="N14" s="60">
        <v>-38466636</v>
      </c>
      <c r="O14" s="60">
        <v>-12412802</v>
      </c>
      <c r="P14" s="60">
        <v>-13821769</v>
      </c>
      <c r="Q14" s="60">
        <v>-13159511</v>
      </c>
      <c r="R14" s="60">
        <v>-39394082</v>
      </c>
      <c r="S14" s="60">
        <v>-12308745</v>
      </c>
      <c r="T14" s="60">
        <v>-11453378</v>
      </c>
      <c r="U14" s="60">
        <v>-17386021</v>
      </c>
      <c r="V14" s="60">
        <v>-41148144</v>
      </c>
      <c r="W14" s="60">
        <v>-163953796</v>
      </c>
      <c r="X14" s="60">
        <v>-170203321</v>
      </c>
      <c r="Y14" s="60">
        <v>6249525</v>
      </c>
      <c r="Z14" s="140">
        <v>-3.67</v>
      </c>
      <c r="AA14" s="62">
        <v>-170203321</v>
      </c>
    </row>
    <row r="15" spans="1:27" ht="12.75">
      <c r="A15" s="249" t="s">
        <v>40</v>
      </c>
      <c r="B15" s="182"/>
      <c r="C15" s="155">
        <v>-1336550</v>
      </c>
      <c r="D15" s="155"/>
      <c r="E15" s="59">
        <v>-2555664</v>
      </c>
      <c r="F15" s="60">
        <v>-3555664</v>
      </c>
      <c r="G15" s="60">
        <v>-18133</v>
      </c>
      <c r="H15" s="60">
        <v>-15782</v>
      </c>
      <c r="I15" s="60">
        <v>-166046</v>
      </c>
      <c r="J15" s="60">
        <v>-199961</v>
      </c>
      <c r="K15" s="60">
        <v>-22022</v>
      </c>
      <c r="L15" s="60">
        <v>-13346</v>
      </c>
      <c r="M15" s="60">
        <v>-8599</v>
      </c>
      <c r="N15" s="60">
        <v>-43967</v>
      </c>
      <c r="O15" s="60">
        <v>-14434</v>
      </c>
      <c r="P15" s="60">
        <v>-4414</v>
      </c>
      <c r="Q15" s="60">
        <v>-169500</v>
      </c>
      <c r="R15" s="60">
        <v>-188348</v>
      </c>
      <c r="S15" s="60">
        <v>-108572</v>
      </c>
      <c r="T15" s="60">
        <v>88381</v>
      </c>
      <c r="U15" s="60">
        <v>-190590</v>
      </c>
      <c r="V15" s="60">
        <v>-210781</v>
      </c>
      <c r="W15" s="60">
        <v>-643057</v>
      </c>
      <c r="X15" s="60">
        <v>-3555664</v>
      </c>
      <c r="Y15" s="60">
        <v>2912607</v>
      </c>
      <c r="Z15" s="140">
        <v>-81.91</v>
      </c>
      <c r="AA15" s="62">
        <v>-3555664</v>
      </c>
    </row>
    <row r="16" spans="1:27" ht="12.75">
      <c r="A16" s="249" t="s">
        <v>42</v>
      </c>
      <c r="B16" s="182"/>
      <c r="C16" s="155">
        <v>-225467</v>
      </c>
      <c r="D16" s="155"/>
      <c r="E16" s="59">
        <v>-12938350</v>
      </c>
      <c r="F16" s="60">
        <v>-11661951</v>
      </c>
      <c r="G16" s="60">
        <v>-1108865</v>
      </c>
      <c r="H16" s="60">
        <v>-1435209</v>
      </c>
      <c r="I16" s="60">
        <v>-959000</v>
      </c>
      <c r="J16" s="60">
        <v>-3503074</v>
      </c>
      <c r="K16" s="60">
        <v>-1014841</v>
      </c>
      <c r="L16" s="60">
        <v>-947135</v>
      </c>
      <c r="M16" s="60">
        <v>-1005448</v>
      </c>
      <c r="N16" s="60">
        <v>-2967424</v>
      </c>
      <c r="O16" s="60">
        <v>-974723</v>
      </c>
      <c r="P16" s="60">
        <v>-1755150</v>
      </c>
      <c r="Q16" s="60">
        <v>-1243316</v>
      </c>
      <c r="R16" s="60">
        <v>-3973189</v>
      </c>
      <c r="S16" s="60">
        <v>-1192849</v>
      </c>
      <c r="T16" s="60">
        <v>-627409</v>
      </c>
      <c r="U16" s="60">
        <v>-1575612</v>
      </c>
      <c r="V16" s="60">
        <v>-3395870</v>
      </c>
      <c r="W16" s="60">
        <v>-13839557</v>
      </c>
      <c r="X16" s="60">
        <v>-11661951</v>
      </c>
      <c r="Y16" s="60">
        <v>-2177606</v>
      </c>
      <c r="Z16" s="140">
        <v>18.67</v>
      </c>
      <c r="AA16" s="62">
        <v>-11661951</v>
      </c>
    </row>
    <row r="17" spans="1:27" ht="12.75">
      <c r="A17" s="250" t="s">
        <v>185</v>
      </c>
      <c r="B17" s="251"/>
      <c r="C17" s="168">
        <f aca="true" t="shared" si="0" ref="C17:Y17">SUM(C6:C16)</f>
        <v>14269486</v>
      </c>
      <c r="D17" s="168">
        <f t="shared" si="0"/>
        <v>0</v>
      </c>
      <c r="E17" s="72">
        <f t="shared" si="0"/>
        <v>55260394</v>
      </c>
      <c r="F17" s="73">
        <f t="shared" si="0"/>
        <v>25549765</v>
      </c>
      <c r="G17" s="73">
        <f t="shared" si="0"/>
        <v>27287523</v>
      </c>
      <c r="H17" s="73">
        <f t="shared" si="0"/>
        <v>-5383823</v>
      </c>
      <c r="I17" s="73">
        <f t="shared" si="0"/>
        <v>-5727379</v>
      </c>
      <c r="J17" s="73">
        <f t="shared" si="0"/>
        <v>16176321</v>
      </c>
      <c r="K17" s="73">
        <f t="shared" si="0"/>
        <v>-1410710</v>
      </c>
      <c r="L17" s="73">
        <f t="shared" si="0"/>
        <v>9983379</v>
      </c>
      <c r="M17" s="73">
        <f t="shared" si="0"/>
        <v>368077</v>
      </c>
      <c r="N17" s="73">
        <f t="shared" si="0"/>
        <v>8940746</v>
      </c>
      <c r="O17" s="73">
        <f t="shared" si="0"/>
        <v>-2860630</v>
      </c>
      <c r="P17" s="73">
        <f t="shared" si="0"/>
        <v>-3516121</v>
      </c>
      <c r="Q17" s="73">
        <f t="shared" si="0"/>
        <v>17414824</v>
      </c>
      <c r="R17" s="73">
        <f t="shared" si="0"/>
        <v>11038073</v>
      </c>
      <c r="S17" s="73">
        <f t="shared" si="0"/>
        <v>-1904120</v>
      </c>
      <c r="T17" s="73">
        <f t="shared" si="0"/>
        <v>214971</v>
      </c>
      <c r="U17" s="73">
        <f t="shared" si="0"/>
        <v>-3468655</v>
      </c>
      <c r="V17" s="73">
        <f t="shared" si="0"/>
        <v>-5157804</v>
      </c>
      <c r="W17" s="73">
        <f t="shared" si="0"/>
        <v>30997336</v>
      </c>
      <c r="X17" s="73">
        <f t="shared" si="0"/>
        <v>25549765</v>
      </c>
      <c r="Y17" s="73">
        <f t="shared" si="0"/>
        <v>5447571</v>
      </c>
      <c r="Z17" s="170">
        <f>+IF(X17&lt;&gt;0,+(Y17/X17)*100,0)</f>
        <v>21.32141332806779</v>
      </c>
      <c r="AA17" s="74">
        <f>SUM(AA6:AA16)</f>
        <v>25549765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1186324</v>
      </c>
      <c r="D21" s="155"/>
      <c r="E21" s="59">
        <v>124416</v>
      </c>
      <c r="F21" s="60">
        <v>124416</v>
      </c>
      <c r="G21" s="159"/>
      <c r="H21" s="159"/>
      <c r="I21" s="159"/>
      <c r="J21" s="60"/>
      <c r="K21" s="159">
        <v>66735</v>
      </c>
      <c r="L21" s="159">
        <v>15000</v>
      </c>
      <c r="M21" s="60"/>
      <c r="N21" s="159">
        <v>81735</v>
      </c>
      <c r="O21" s="159">
        <v>6000</v>
      </c>
      <c r="P21" s="159">
        <v>62152</v>
      </c>
      <c r="Q21" s="60">
        <v>2475</v>
      </c>
      <c r="R21" s="159">
        <v>70627</v>
      </c>
      <c r="S21" s="159"/>
      <c r="T21" s="60">
        <v>55361</v>
      </c>
      <c r="U21" s="159">
        <v>89765</v>
      </c>
      <c r="V21" s="159">
        <v>145126</v>
      </c>
      <c r="W21" s="159">
        <v>297488</v>
      </c>
      <c r="X21" s="60">
        <v>124416</v>
      </c>
      <c r="Y21" s="159">
        <v>173072</v>
      </c>
      <c r="Z21" s="141">
        <v>139.11</v>
      </c>
      <c r="AA21" s="225">
        <v>124416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-100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2800000</v>
      </c>
      <c r="F24" s="60">
        <v>30190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30190</v>
      </c>
      <c r="Y24" s="60">
        <v>-30190</v>
      </c>
      <c r="Z24" s="140">
        <v>-100</v>
      </c>
      <c r="AA24" s="62">
        <v>30190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-14194318</v>
      </c>
      <c r="D26" s="155"/>
      <c r="E26" s="59">
        <v>-62298291</v>
      </c>
      <c r="F26" s="60">
        <v>-19121291</v>
      </c>
      <c r="G26" s="60">
        <v>-62698</v>
      </c>
      <c r="H26" s="60">
        <v>-529814</v>
      </c>
      <c r="I26" s="60">
        <v>-377785</v>
      </c>
      <c r="J26" s="60">
        <v>-970297</v>
      </c>
      <c r="K26" s="60">
        <v>-2897104</v>
      </c>
      <c r="L26" s="60">
        <v>-734207</v>
      </c>
      <c r="M26" s="60">
        <v>-39627</v>
      </c>
      <c r="N26" s="60">
        <v>-3670938</v>
      </c>
      <c r="O26" s="60">
        <v>-1127399</v>
      </c>
      <c r="P26" s="60">
        <v>-373309</v>
      </c>
      <c r="Q26" s="60">
        <v>-327020</v>
      </c>
      <c r="R26" s="60">
        <v>-1827728</v>
      </c>
      <c r="S26" s="60">
        <v>-572503</v>
      </c>
      <c r="T26" s="60">
        <v>114492</v>
      </c>
      <c r="U26" s="60">
        <v>-2504523</v>
      </c>
      <c r="V26" s="60">
        <v>-2962534</v>
      </c>
      <c r="W26" s="60">
        <v>-9431497</v>
      </c>
      <c r="X26" s="60">
        <v>-19121291</v>
      </c>
      <c r="Y26" s="60">
        <v>9689794</v>
      </c>
      <c r="Z26" s="140">
        <v>-50.68</v>
      </c>
      <c r="AA26" s="62">
        <v>-19121291</v>
      </c>
    </row>
    <row r="27" spans="1:27" ht="12.75">
      <c r="A27" s="250" t="s">
        <v>192</v>
      </c>
      <c r="B27" s="251"/>
      <c r="C27" s="168">
        <f aca="true" t="shared" si="1" ref="C27:Y27">SUM(C21:C26)</f>
        <v>-13008094</v>
      </c>
      <c r="D27" s="168">
        <f>SUM(D21:D26)</f>
        <v>0</v>
      </c>
      <c r="E27" s="72">
        <f t="shared" si="1"/>
        <v>-59373875</v>
      </c>
      <c r="F27" s="73">
        <f t="shared" si="1"/>
        <v>-18966685</v>
      </c>
      <c r="G27" s="73">
        <f t="shared" si="1"/>
        <v>-62698</v>
      </c>
      <c r="H27" s="73">
        <f t="shared" si="1"/>
        <v>-529814</v>
      </c>
      <c r="I27" s="73">
        <f t="shared" si="1"/>
        <v>-377785</v>
      </c>
      <c r="J27" s="73">
        <f t="shared" si="1"/>
        <v>-970297</v>
      </c>
      <c r="K27" s="73">
        <f t="shared" si="1"/>
        <v>-2830369</v>
      </c>
      <c r="L27" s="73">
        <f t="shared" si="1"/>
        <v>-719207</v>
      </c>
      <c r="M27" s="73">
        <f t="shared" si="1"/>
        <v>-39627</v>
      </c>
      <c r="N27" s="73">
        <f t="shared" si="1"/>
        <v>-3589203</v>
      </c>
      <c r="O27" s="73">
        <f t="shared" si="1"/>
        <v>-1121399</v>
      </c>
      <c r="P27" s="73">
        <f t="shared" si="1"/>
        <v>-311157</v>
      </c>
      <c r="Q27" s="73">
        <f t="shared" si="1"/>
        <v>-324545</v>
      </c>
      <c r="R27" s="73">
        <f t="shared" si="1"/>
        <v>-1757101</v>
      </c>
      <c r="S27" s="73">
        <f t="shared" si="1"/>
        <v>-572503</v>
      </c>
      <c r="T27" s="73">
        <f t="shared" si="1"/>
        <v>169853</v>
      </c>
      <c r="U27" s="73">
        <f t="shared" si="1"/>
        <v>-2414758</v>
      </c>
      <c r="V27" s="73">
        <f t="shared" si="1"/>
        <v>-2817408</v>
      </c>
      <c r="W27" s="73">
        <f t="shared" si="1"/>
        <v>-9134009</v>
      </c>
      <c r="X27" s="73">
        <f t="shared" si="1"/>
        <v>-18966685</v>
      </c>
      <c r="Y27" s="73">
        <f t="shared" si="1"/>
        <v>9832676</v>
      </c>
      <c r="Z27" s="170">
        <f>+IF(X27&lt;&gt;0,+(Y27/X27)*100,0)</f>
        <v>-51.84182686642394</v>
      </c>
      <c r="AA27" s="74">
        <f>SUM(AA21:AA26)</f>
        <v>-18966685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5045900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134500</v>
      </c>
      <c r="F33" s="60">
        <v>134499</v>
      </c>
      <c r="G33" s="60">
        <v>12641</v>
      </c>
      <c r="H33" s="159">
        <v>17612</v>
      </c>
      <c r="I33" s="159">
        <v>10462</v>
      </c>
      <c r="J33" s="159">
        <v>40715</v>
      </c>
      <c r="K33" s="60">
        <v>9951</v>
      </c>
      <c r="L33" s="60">
        <v>1428</v>
      </c>
      <c r="M33" s="60">
        <v>4564</v>
      </c>
      <c r="N33" s="60">
        <v>15943</v>
      </c>
      <c r="O33" s="159">
        <v>5388</v>
      </c>
      <c r="P33" s="159">
        <v>-27140</v>
      </c>
      <c r="Q33" s="159">
        <v>29373</v>
      </c>
      <c r="R33" s="60">
        <v>7621</v>
      </c>
      <c r="S33" s="60">
        <v>9152</v>
      </c>
      <c r="T33" s="60">
        <v>10653</v>
      </c>
      <c r="U33" s="60">
        <v>-5236</v>
      </c>
      <c r="V33" s="159">
        <v>14569</v>
      </c>
      <c r="W33" s="159">
        <v>78848</v>
      </c>
      <c r="X33" s="159">
        <v>134499</v>
      </c>
      <c r="Y33" s="60">
        <v>-55651</v>
      </c>
      <c r="Z33" s="140">
        <v>-41.38</v>
      </c>
      <c r="AA33" s="62">
        <v>134499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-2776889</v>
      </c>
      <c r="D35" s="155"/>
      <c r="E35" s="59">
        <v>-4083995</v>
      </c>
      <c r="F35" s="60">
        <v>-1028025</v>
      </c>
      <c r="G35" s="60">
        <v>-178076</v>
      </c>
      <c r="H35" s="60">
        <v>-179618</v>
      </c>
      <c r="I35" s="60">
        <v>-518574</v>
      </c>
      <c r="J35" s="60">
        <v>-876268</v>
      </c>
      <c r="K35" s="60">
        <v>-182747</v>
      </c>
      <c r="L35" s="60">
        <v>-182876</v>
      </c>
      <c r="M35" s="60">
        <v>-186097</v>
      </c>
      <c r="N35" s="60">
        <v>-551720</v>
      </c>
      <c r="O35" s="60">
        <v>-187707</v>
      </c>
      <c r="P35" s="60">
        <v>-189376</v>
      </c>
      <c r="Q35" s="60">
        <v>-611681</v>
      </c>
      <c r="R35" s="60">
        <v>-988764</v>
      </c>
      <c r="S35" s="60">
        <v>-314769</v>
      </c>
      <c r="T35" s="60"/>
      <c r="U35" s="60"/>
      <c r="V35" s="60">
        <v>-314769</v>
      </c>
      <c r="W35" s="60">
        <v>-2731521</v>
      </c>
      <c r="X35" s="60">
        <v>-1028025</v>
      </c>
      <c r="Y35" s="60">
        <v>-1703496</v>
      </c>
      <c r="Z35" s="140">
        <v>165.71</v>
      </c>
      <c r="AA35" s="62">
        <v>-1028025</v>
      </c>
    </row>
    <row r="36" spans="1:27" ht="12.75">
      <c r="A36" s="250" t="s">
        <v>198</v>
      </c>
      <c r="B36" s="251"/>
      <c r="C36" s="168">
        <f aca="true" t="shared" si="2" ref="C36:Y36">SUM(C31:C35)</f>
        <v>-2776889</v>
      </c>
      <c r="D36" s="168">
        <f>SUM(D31:D35)</f>
        <v>0</v>
      </c>
      <c r="E36" s="72">
        <f t="shared" si="2"/>
        <v>1096405</v>
      </c>
      <c r="F36" s="73">
        <f t="shared" si="2"/>
        <v>-893526</v>
      </c>
      <c r="G36" s="73">
        <f t="shared" si="2"/>
        <v>-165435</v>
      </c>
      <c r="H36" s="73">
        <f t="shared" si="2"/>
        <v>-162006</v>
      </c>
      <c r="I36" s="73">
        <f t="shared" si="2"/>
        <v>-508112</v>
      </c>
      <c r="J36" s="73">
        <f t="shared" si="2"/>
        <v>-835553</v>
      </c>
      <c r="K36" s="73">
        <f t="shared" si="2"/>
        <v>-172796</v>
      </c>
      <c r="L36" s="73">
        <f t="shared" si="2"/>
        <v>-181448</v>
      </c>
      <c r="M36" s="73">
        <f t="shared" si="2"/>
        <v>-181533</v>
      </c>
      <c r="N36" s="73">
        <f t="shared" si="2"/>
        <v>-535777</v>
      </c>
      <c r="O36" s="73">
        <f t="shared" si="2"/>
        <v>-182319</v>
      </c>
      <c r="P36" s="73">
        <f t="shared" si="2"/>
        <v>-216516</v>
      </c>
      <c r="Q36" s="73">
        <f t="shared" si="2"/>
        <v>-582308</v>
      </c>
      <c r="R36" s="73">
        <f t="shared" si="2"/>
        <v>-981143</v>
      </c>
      <c r="S36" s="73">
        <f t="shared" si="2"/>
        <v>-305617</v>
      </c>
      <c r="T36" s="73">
        <f t="shared" si="2"/>
        <v>10653</v>
      </c>
      <c r="U36" s="73">
        <f t="shared" si="2"/>
        <v>-5236</v>
      </c>
      <c r="V36" s="73">
        <f t="shared" si="2"/>
        <v>-300200</v>
      </c>
      <c r="W36" s="73">
        <f t="shared" si="2"/>
        <v>-2652673</v>
      </c>
      <c r="X36" s="73">
        <f t="shared" si="2"/>
        <v>-893526</v>
      </c>
      <c r="Y36" s="73">
        <f t="shared" si="2"/>
        <v>-1759147</v>
      </c>
      <c r="Z36" s="170">
        <f>+IF(X36&lt;&gt;0,+(Y36/X36)*100,0)</f>
        <v>196.87697951710413</v>
      </c>
      <c r="AA36" s="74">
        <f>SUM(AA31:AA35)</f>
        <v>-893526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-1515497</v>
      </c>
      <c r="D38" s="153">
        <f>+D17+D27+D36</f>
        <v>0</v>
      </c>
      <c r="E38" s="99">
        <f t="shared" si="3"/>
        <v>-3017076</v>
      </c>
      <c r="F38" s="100">
        <f t="shared" si="3"/>
        <v>5689554</v>
      </c>
      <c r="G38" s="100">
        <f t="shared" si="3"/>
        <v>27059390</v>
      </c>
      <c r="H38" s="100">
        <f t="shared" si="3"/>
        <v>-6075643</v>
      </c>
      <c r="I38" s="100">
        <f t="shared" si="3"/>
        <v>-6613276</v>
      </c>
      <c r="J38" s="100">
        <f t="shared" si="3"/>
        <v>14370471</v>
      </c>
      <c r="K38" s="100">
        <f t="shared" si="3"/>
        <v>-4413875</v>
      </c>
      <c r="L38" s="100">
        <f t="shared" si="3"/>
        <v>9082724</v>
      </c>
      <c r="M38" s="100">
        <f t="shared" si="3"/>
        <v>146917</v>
      </c>
      <c r="N38" s="100">
        <f t="shared" si="3"/>
        <v>4815766</v>
      </c>
      <c r="O38" s="100">
        <f t="shared" si="3"/>
        <v>-4164348</v>
      </c>
      <c r="P38" s="100">
        <f t="shared" si="3"/>
        <v>-4043794</v>
      </c>
      <c r="Q38" s="100">
        <f t="shared" si="3"/>
        <v>16507971</v>
      </c>
      <c r="R38" s="100">
        <f t="shared" si="3"/>
        <v>8299829</v>
      </c>
      <c r="S38" s="100">
        <f t="shared" si="3"/>
        <v>-2782240</v>
      </c>
      <c r="T38" s="100">
        <f t="shared" si="3"/>
        <v>395477</v>
      </c>
      <c r="U38" s="100">
        <f t="shared" si="3"/>
        <v>-5888649</v>
      </c>
      <c r="V38" s="100">
        <f t="shared" si="3"/>
        <v>-8275412</v>
      </c>
      <c r="W38" s="100">
        <f t="shared" si="3"/>
        <v>19210654</v>
      </c>
      <c r="X38" s="100">
        <f t="shared" si="3"/>
        <v>5689554</v>
      </c>
      <c r="Y38" s="100">
        <f t="shared" si="3"/>
        <v>13521100</v>
      </c>
      <c r="Z38" s="137">
        <f>+IF(X38&lt;&gt;0,+(Y38/X38)*100,0)</f>
        <v>237.64780156757453</v>
      </c>
      <c r="AA38" s="102">
        <f>+AA17+AA27+AA36</f>
        <v>5689554</v>
      </c>
    </row>
    <row r="39" spans="1:27" ht="12.75">
      <c r="A39" s="249" t="s">
        <v>200</v>
      </c>
      <c r="B39" s="182"/>
      <c r="C39" s="153">
        <v>232800</v>
      </c>
      <c r="D39" s="153"/>
      <c r="E39" s="99">
        <v>3623534</v>
      </c>
      <c r="F39" s="100">
        <v>-1282697</v>
      </c>
      <c r="G39" s="100">
        <v>1595188</v>
      </c>
      <c r="H39" s="100">
        <v>28654578</v>
      </c>
      <c r="I39" s="100">
        <v>22578935</v>
      </c>
      <c r="J39" s="100">
        <v>1595188</v>
      </c>
      <c r="K39" s="100">
        <v>15965659</v>
      </c>
      <c r="L39" s="100">
        <v>11551784</v>
      </c>
      <c r="M39" s="100">
        <v>20634508</v>
      </c>
      <c r="N39" s="100">
        <v>15965659</v>
      </c>
      <c r="O39" s="100">
        <v>20781425</v>
      </c>
      <c r="P39" s="100">
        <v>16617077</v>
      </c>
      <c r="Q39" s="100">
        <v>12573283</v>
      </c>
      <c r="R39" s="100">
        <v>20781425</v>
      </c>
      <c r="S39" s="100">
        <v>29081254</v>
      </c>
      <c r="T39" s="100">
        <v>26299014</v>
      </c>
      <c r="U39" s="100">
        <v>26694491</v>
      </c>
      <c r="V39" s="100">
        <v>29081254</v>
      </c>
      <c r="W39" s="100">
        <v>1595188</v>
      </c>
      <c r="X39" s="100">
        <v>-1282697</v>
      </c>
      <c r="Y39" s="100">
        <v>2877885</v>
      </c>
      <c r="Z39" s="137">
        <v>-224.36</v>
      </c>
      <c r="AA39" s="102">
        <v>-1282697</v>
      </c>
    </row>
    <row r="40" spans="1:27" ht="12.75">
      <c r="A40" s="269" t="s">
        <v>201</v>
      </c>
      <c r="B40" s="256"/>
      <c r="C40" s="257">
        <v>-1282696</v>
      </c>
      <c r="D40" s="257"/>
      <c r="E40" s="258">
        <v>606459</v>
      </c>
      <c r="F40" s="259">
        <v>4406857</v>
      </c>
      <c r="G40" s="259">
        <v>28654578</v>
      </c>
      <c r="H40" s="259">
        <v>22578935</v>
      </c>
      <c r="I40" s="259">
        <v>15965659</v>
      </c>
      <c r="J40" s="259">
        <v>15965659</v>
      </c>
      <c r="K40" s="259">
        <v>11551784</v>
      </c>
      <c r="L40" s="259">
        <v>20634508</v>
      </c>
      <c r="M40" s="259">
        <v>20781425</v>
      </c>
      <c r="N40" s="259">
        <v>20781425</v>
      </c>
      <c r="O40" s="259">
        <v>16617077</v>
      </c>
      <c r="P40" s="259">
        <v>12573283</v>
      </c>
      <c r="Q40" s="259">
        <v>29081254</v>
      </c>
      <c r="R40" s="259">
        <v>16617077</v>
      </c>
      <c r="S40" s="259">
        <v>26299014</v>
      </c>
      <c r="T40" s="259">
        <v>26694491</v>
      </c>
      <c r="U40" s="259">
        <v>20805842</v>
      </c>
      <c r="V40" s="259">
        <v>20805842</v>
      </c>
      <c r="W40" s="259">
        <v>20805842</v>
      </c>
      <c r="X40" s="259">
        <v>4406857</v>
      </c>
      <c r="Y40" s="259">
        <v>16398985</v>
      </c>
      <c r="Z40" s="260">
        <v>372.12</v>
      </c>
      <c r="AA40" s="261">
        <v>4406857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13832615</v>
      </c>
      <c r="D5" s="200">
        <f t="shared" si="0"/>
        <v>0</v>
      </c>
      <c r="E5" s="106">
        <f t="shared" si="0"/>
        <v>55957750</v>
      </c>
      <c r="F5" s="106">
        <f t="shared" si="0"/>
        <v>12790750</v>
      </c>
      <c r="G5" s="106">
        <f t="shared" si="0"/>
        <v>0</v>
      </c>
      <c r="H5" s="106">
        <f t="shared" si="0"/>
        <v>515517</v>
      </c>
      <c r="I5" s="106">
        <f t="shared" si="0"/>
        <v>369285</v>
      </c>
      <c r="J5" s="106">
        <f t="shared" si="0"/>
        <v>884802</v>
      </c>
      <c r="K5" s="106">
        <f t="shared" si="0"/>
        <v>2854838</v>
      </c>
      <c r="L5" s="106">
        <f t="shared" si="0"/>
        <v>675087</v>
      </c>
      <c r="M5" s="106">
        <f t="shared" si="0"/>
        <v>39627</v>
      </c>
      <c r="N5" s="106">
        <f t="shared" si="0"/>
        <v>3569552</v>
      </c>
      <c r="O5" s="106">
        <f t="shared" si="0"/>
        <v>1127399</v>
      </c>
      <c r="P5" s="106">
        <f t="shared" si="0"/>
        <v>183503</v>
      </c>
      <c r="Q5" s="106">
        <f t="shared" si="0"/>
        <v>310260</v>
      </c>
      <c r="R5" s="106">
        <f t="shared" si="0"/>
        <v>1621162</v>
      </c>
      <c r="S5" s="106">
        <f t="shared" si="0"/>
        <v>461130</v>
      </c>
      <c r="T5" s="106">
        <f t="shared" si="0"/>
        <v>204825</v>
      </c>
      <c r="U5" s="106">
        <f t="shared" si="0"/>
        <v>2319293</v>
      </c>
      <c r="V5" s="106">
        <f t="shared" si="0"/>
        <v>2985248</v>
      </c>
      <c r="W5" s="106">
        <f t="shared" si="0"/>
        <v>9060764</v>
      </c>
      <c r="X5" s="106">
        <f t="shared" si="0"/>
        <v>12790750</v>
      </c>
      <c r="Y5" s="106">
        <f t="shared" si="0"/>
        <v>-3729986</v>
      </c>
      <c r="Z5" s="201">
        <f>+IF(X5&lt;&gt;0,+(Y5/X5)*100,0)</f>
        <v>-29.161589429861422</v>
      </c>
      <c r="AA5" s="199">
        <f>SUM(AA11:AA18)</f>
        <v>12790750</v>
      </c>
    </row>
    <row r="6" spans="1:27" ht="12.75">
      <c r="A6" s="291" t="s">
        <v>205</v>
      </c>
      <c r="B6" s="142"/>
      <c r="C6" s="62"/>
      <c r="D6" s="156"/>
      <c r="E6" s="60">
        <v>8500000</v>
      </c>
      <c r="F6" s="60">
        <v>8500000</v>
      </c>
      <c r="G6" s="60"/>
      <c r="H6" s="60"/>
      <c r="I6" s="60"/>
      <c r="J6" s="60"/>
      <c r="K6" s="60"/>
      <c r="L6" s="60"/>
      <c r="M6" s="60">
        <v>33835</v>
      </c>
      <c r="N6" s="60">
        <v>33835</v>
      </c>
      <c r="O6" s="60">
        <v>1093564</v>
      </c>
      <c r="P6" s="60"/>
      <c r="Q6" s="60">
        <v>7598</v>
      </c>
      <c r="R6" s="60">
        <v>1101162</v>
      </c>
      <c r="S6" s="60">
        <v>461130</v>
      </c>
      <c r="T6" s="60"/>
      <c r="U6" s="60"/>
      <c r="V6" s="60">
        <v>461130</v>
      </c>
      <c r="W6" s="60">
        <v>1596127</v>
      </c>
      <c r="X6" s="60">
        <v>8500000</v>
      </c>
      <c r="Y6" s="60">
        <v>-6903873</v>
      </c>
      <c r="Z6" s="140">
        <v>-81.22</v>
      </c>
      <c r="AA6" s="155">
        <v>8500000</v>
      </c>
    </row>
    <row r="7" spans="1:27" ht="12.75">
      <c r="A7" s="291" t="s">
        <v>206</v>
      </c>
      <c r="B7" s="142"/>
      <c r="C7" s="62"/>
      <c r="D7" s="156"/>
      <c r="E7" s="60">
        <v>1500000</v>
      </c>
      <c r="F7" s="60">
        <v>1500000</v>
      </c>
      <c r="G7" s="60"/>
      <c r="H7" s="60"/>
      <c r="I7" s="60">
        <v>313775</v>
      </c>
      <c r="J7" s="60">
        <v>313775</v>
      </c>
      <c r="K7" s="60">
        <v>339605</v>
      </c>
      <c r="L7" s="60"/>
      <c r="M7" s="60">
        <v>5792</v>
      </c>
      <c r="N7" s="60">
        <v>345397</v>
      </c>
      <c r="O7" s="60"/>
      <c r="P7" s="60">
        <v>183503</v>
      </c>
      <c r="Q7" s="60"/>
      <c r="R7" s="60">
        <v>183503</v>
      </c>
      <c r="S7" s="60"/>
      <c r="T7" s="60"/>
      <c r="U7" s="60"/>
      <c r="V7" s="60"/>
      <c r="W7" s="60">
        <v>842675</v>
      </c>
      <c r="X7" s="60">
        <v>1500000</v>
      </c>
      <c r="Y7" s="60">
        <v>-657325</v>
      </c>
      <c r="Z7" s="140">
        <v>-43.82</v>
      </c>
      <c r="AA7" s="155">
        <v>1500000</v>
      </c>
    </row>
    <row r="8" spans="1:27" ht="12.75">
      <c r="A8" s="291" t="s">
        <v>207</v>
      </c>
      <c r="B8" s="142"/>
      <c r="C8" s="62">
        <v>13832615</v>
      </c>
      <c r="D8" s="156"/>
      <c r="E8" s="60">
        <v>10000000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>
        <v>35957750</v>
      </c>
      <c r="F9" s="60">
        <v>2790750</v>
      </c>
      <c r="G9" s="60"/>
      <c r="H9" s="60">
        <v>515517</v>
      </c>
      <c r="I9" s="60">
        <v>55510</v>
      </c>
      <c r="J9" s="60">
        <v>571027</v>
      </c>
      <c r="K9" s="60">
        <v>2515233</v>
      </c>
      <c r="L9" s="60"/>
      <c r="M9" s="60"/>
      <c r="N9" s="60">
        <v>2515233</v>
      </c>
      <c r="O9" s="60">
        <v>33835</v>
      </c>
      <c r="P9" s="60"/>
      <c r="Q9" s="60">
        <v>302662</v>
      </c>
      <c r="R9" s="60">
        <v>336497</v>
      </c>
      <c r="S9" s="60"/>
      <c r="T9" s="60">
        <v>204825</v>
      </c>
      <c r="U9" s="60"/>
      <c r="V9" s="60">
        <v>204825</v>
      </c>
      <c r="W9" s="60">
        <v>3627582</v>
      </c>
      <c r="X9" s="60">
        <v>2790750</v>
      </c>
      <c r="Y9" s="60">
        <v>836832</v>
      </c>
      <c r="Z9" s="140">
        <v>29.99</v>
      </c>
      <c r="AA9" s="155">
        <v>2790750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2319293</v>
      </c>
      <c r="V10" s="60">
        <v>2319293</v>
      </c>
      <c r="W10" s="60">
        <v>2319293</v>
      </c>
      <c r="X10" s="60"/>
      <c r="Y10" s="60">
        <v>2319293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13832615</v>
      </c>
      <c r="D11" s="294">
        <f t="shared" si="1"/>
        <v>0</v>
      </c>
      <c r="E11" s="295">
        <f t="shared" si="1"/>
        <v>55957750</v>
      </c>
      <c r="F11" s="295">
        <f t="shared" si="1"/>
        <v>12790750</v>
      </c>
      <c r="G11" s="295">
        <f t="shared" si="1"/>
        <v>0</v>
      </c>
      <c r="H11" s="295">
        <f t="shared" si="1"/>
        <v>515517</v>
      </c>
      <c r="I11" s="295">
        <f t="shared" si="1"/>
        <v>369285</v>
      </c>
      <c r="J11" s="295">
        <f t="shared" si="1"/>
        <v>884802</v>
      </c>
      <c r="K11" s="295">
        <f t="shared" si="1"/>
        <v>2854838</v>
      </c>
      <c r="L11" s="295">
        <f t="shared" si="1"/>
        <v>0</v>
      </c>
      <c r="M11" s="295">
        <f t="shared" si="1"/>
        <v>39627</v>
      </c>
      <c r="N11" s="295">
        <f t="shared" si="1"/>
        <v>2894465</v>
      </c>
      <c r="O11" s="295">
        <f t="shared" si="1"/>
        <v>1127399</v>
      </c>
      <c r="P11" s="295">
        <f t="shared" si="1"/>
        <v>183503</v>
      </c>
      <c r="Q11" s="295">
        <f t="shared" si="1"/>
        <v>310260</v>
      </c>
      <c r="R11" s="295">
        <f t="shared" si="1"/>
        <v>1621162</v>
      </c>
      <c r="S11" s="295">
        <f t="shared" si="1"/>
        <v>461130</v>
      </c>
      <c r="T11" s="295">
        <f t="shared" si="1"/>
        <v>204825</v>
      </c>
      <c r="U11" s="295">
        <f t="shared" si="1"/>
        <v>2319293</v>
      </c>
      <c r="V11" s="295">
        <f t="shared" si="1"/>
        <v>2985248</v>
      </c>
      <c r="W11" s="295">
        <f t="shared" si="1"/>
        <v>8385677</v>
      </c>
      <c r="X11" s="295">
        <f t="shared" si="1"/>
        <v>12790750</v>
      </c>
      <c r="Y11" s="295">
        <f t="shared" si="1"/>
        <v>-4405073</v>
      </c>
      <c r="Z11" s="296">
        <f>+IF(X11&lt;&gt;0,+(Y11/X11)*100,0)</f>
        <v>-34.43952074741512</v>
      </c>
      <c r="AA11" s="297">
        <f>SUM(AA6:AA10)</f>
        <v>12790750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>
        <v>675087</v>
      </c>
      <c r="M15" s="60"/>
      <c r="N15" s="60">
        <v>675087</v>
      </c>
      <c r="O15" s="60"/>
      <c r="P15" s="60"/>
      <c r="Q15" s="60"/>
      <c r="R15" s="60"/>
      <c r="S15" s="60"/>
      <c r="T15" s="60"/>
      <c r="U15" s="60"/>
      <c r="V15" s="60"/>
      <c r="W15" s="60">
        <v>675087</v>
      </c>
      <c r="X15" s="60"/>
      <c r="Y15" s="60">
        <v>675087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361703</v>
      </c>
      <c r="D20" s="154">
        <f t="shared" si="2"/>
        <v>0</v>
      </c>
      <c r="E20" s="100">
        <f t="shared" si="2"/>
        <v>11386441</v>
      </c>
      <c r="F20" s="100">
        <f t="shared" si="2"/>
        <v>6330541</v>
      </c>
      <c r="G20" s="100">
        <f t="shared" si="2"/>
        <v>62698</v>
      </c>
      <c r="H20" s="100">
        <f t="shared" si="2"/>
        <v>14297</v>
      </c>
      <c r="I20" s="100">
        <f t="shared" si="2"/>
        <v>8500</v>
      </c>
      <c r="J20" s="100">
        <f t="shared" si="2"/>
        <v>85495</v>
      </c>
      <c r="K20" s="100">
        <f t="shared" si="2"/>
        <v>42266</v>
      </c>
      <c r="L20" s="100">
        <f t="shared" si="2"/>
        <v>59120</v>
      </c>
      <c r="M20" s="100">
        <f t="shared" si="2"/>
        <v>0</v>
      </c>
      <c r="N20" s="100">
        <f t="shared" si="2"/>
        <v>101386</v>
      </c>
      <c r="O20" s="100">
        <f t="shared" si="2"/>
        <v>0</v>
      </c>
      <c r="P20" s="100">
        <f t="shared" si="2"/>
        <v>189806</v>
      </c>
      <c r="Q20" s="100">
        <f t="shared" si="2"/>
        <v>16760</v>
      </c>
      <c r="R20" s="100">
        <f t="shared" si="2"/>
        <v>206566</v>
      </c>
      <c r="S20" s="100">
        <f t="shared" si="2"/>
        <v>111373</v>
      </c>
      <c r="T20" s="100">
        <f t="shared" si="2"/>
        <v>-90333</v>
      </c>
      <c r="U20" s="100">
        <f t="shared" si="2"/>
        <v>185230</v>
      </c>
      <c r="V20" s="100">
        <f t="shared" si="2"/>
        <v>206270</v>
      </c>
      <c r="W20" s="100">
        <f t="shared" si="2"/>
        <v>599717</v>
      </c>
      <c r="X20" s="100">
        <f t="shared" si="2"/>
        <v>6330541</v>
      </c>
      <c r="Y20" s="100">
        <f t="shared" si="2"/>
        <v>-5730824</v>
      </c>
      <c r="Z20" s="137">
        <f>+IF(X20&lt;&gt;0,+(Y20/X20)*100,0)</f>
        <v>-90.52660744160728</v>
      </c>
      <c r="AA20" s="153">
        <f>SUM(AA26:AA33)</f>
        <v>6330541</v>
      </c>
    </row>
    <row r="21" spans="1:27" ht="12.75">
      <c r="A21" s="291" t="s">
        <v>205</v>
      </c>
      <c r="B21" s="142"/>
      <c r="C21" s="62"/>
      <c r="D21" s="156"/>
      <c r="E21" s="60">
        <v>2800000</v>
      </c>
      <c r="F21" s="60">
        <v>2800000</v>
      </c>
      <c r="G21" s="60"/>
      <c r="H21" s="60"/>
      <c r="I21" s="60"/>
      <c r="J21" s="60"/>
      <c r="K21" s="60"/>
      <c r="L21" s="60"/>
      <c r="M21" s="60"/>
      <c r="N21" s="60"/>
      <c r="O21" s="60"/>
      <c r="P21" s="60">
        <v>39368</v>
      </c>
      <c r="Q21" s="60">
        <v>16760</v>
      </c>
      <c r="R21" s="60">
        <v>56128</v>
      </c>
      <c r="S21" s="60">
        <v>110541</v>
      </c>
      <c r="T21" s="60">
        <v>-132996</v>
      </c>
      <c r="U21" s="60">
        <v>158770</v>
      </c>
      <c r="V21" s="60">
        <v>136315</v>
      </c>
      <c r="W21" s="60">
        <v>192443</v>
      </c>
      <c r="X21" s="60">
        <v>2800000</v>
      </c>
      <c r="Y21" s="60">
        <v>-2607557</v>
      </c>
      <c r="Z21" s="140">
        <v>-93.13</v>
      </c>
      <c r="AA21" s="155">
        <v>2800000</v>
      </c>
    </row>
    <row r="22" spans="1:27" ht="12.75">
      <c r="A22" s="291" t="s">
        <v>206</v>
      </c>
      <c r="B22" s="142"/>
      <c r="C22" s="62"/>
      <c r="D22" s="156"/>
      <c r="E22" s="60">
        <v>5225900</v>
      </c>
      <c r="F22" s="60">
        <v>170000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170000</v>
      </c>
      <c r="Y22" s="60">
        <v>-170000</v>
      </c>
      <c r="Z22" s="140">
        <v>-100</v>
      </c>
      <c r="AA22" s="155">
        <v>170000</v>
      </c>
    </row>
    <row r="23" spans="1:27" ht="12.75">
      <c r="A23" s="291" t="s">
        <v>207</v>
      </c>
      <c r="B23" s="142"/>
      <c r="C23" s="62"/>
      <c r="D23" s="156"/>
      <c r="E23" s="60">
        <v>180000</v>
      </c>
      <c r="F23" s="60">
        <v>180000</v>
      </c>
      <c r="G23" s="60"/>
      <c r="H23" s="60">
        <v>13596</v>
      </c>
      <c r="I23" s="60"/>
      <c r="J23" s="60">
        <v>13596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13596</v>
      </c>
      <c r="X23" s="60">
        <v>180000</v>
      </c>
      <c r="Y23" s="60">
        <v>-166404</v>
      </c>
      <c r="Z23" s="140">
        <v>-92.45</v>
      </c>
      <c r="AA23" s="155">
        <v>180000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31200</v>
      </c>
      <c r="F25" s="60">
        <v>31200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31200</v>
      </c>
      <c r="Y25" s="60">
        <v>-31200</v>
      </c>
      <c r="Z25" s="140">
        <v>-100</v>
      </c>
      <c r="AA25" s="155">
        <v>31200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8237100</v>
      </c>
      <c r="F26" s="295">
        <f t="shared" si="3"/>
        <v>3181200</v>
      </c>
      <c r="G26" s="295">
        <f t="shared" si="3"/>
        <v>0</v>
      </c>
      <c r="H26" s="295">
        <f t="shared" si="3"/>
        <v>13596</v>
      </c>
      <c r="I26" s="295">
        <f t="shared" si="3"/>
        <v>0</v>
      </c>
      <c r="J26" s="295">
        <f t="shared" si="3"/>
        <v>13596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39368</v>
      </c>
      <c r="Q26" s="295">
        <f t="shared" si="3"/>
        <v>16760</v>
      </c>
      <c r="R26" s="295">
        <f t="shared" si="3"/>
        <v>56128</v>
      </c>
      <c r="S26" s="295">
        <f t="shared" si="3"/>
        <v>110541</v>
      </c>
      <c r="T26" s="295">
        <f t="shared" si="3"/>
        <v>-132996</v>
      </c>
      <c r="U26" s="295">
        <f t="shared" si="3"/>
        <v>158770</v>
      </c>
      <c r="V26" s="295">
        <f t="shared" si="3"/>
        <v>136315</v>
      </c>
      <c r="W26" s="295">
        <f t="shared" si="3"/>
        <v>206039</v>
      </c>
      <c r="X26" s="295">
        <f t="shared" si="3"/>
        <v>3181200</v>
      </c>
      <c r="Y26" s="295">
        <f t="shared" si="3"/>
        <v>-2975161</v>
      </c>
      <c r="Z26" s="296">
        <f>+IF(X26&lt;&gt;0,+(Y26/X26)*100,0)</f>
        <v>-93.52323022758708</v>
      </c>
      <c r="AA26" s="297">
        <f>SUM(AA21:AA25)</f>
        <v>3181200</v>
      </c>
    </row>
    <row r="27" spans="1:27" ht="12.75">
      <c r="A27" s="298" t="s">
        <v>211</v>
      </c>
      <c r="B27" s="147"/>
      <c r="C27" s="62">
        <v>67571</v>
      </c>
      <c r="D27" s="156"/>
      <c r="E27" s="60">
        <v>352656</v>
      </c>
      <c r="F27" s="60">
        <v>352656</v>
      </c>
      <c r="G27" s="60">
        <v>10498</v>
      </c>
      <c r="H27" s="60"/>
      <c r="I27" s="60"/>
      <c r="J27" s="60">
        <v>10498</v>
      </c>
      <c r="K27" s="60"/>
      <c r="L27" s="60"/>
      <c r="M27" s="60"/>
      <c r="N27" s="60"/>
      <c r="O27" s="60"/>
      <c r="P27" s="60"/>
      <c r="Q27" s="60"/>
      <c r="R27" s="60"/>
      <c r="S27" s="60"/>
      <c r="T27" s="60">
        <v>-1930</v>
      </c>
      <c r="U27" s="60">
        <v>2455</v>
      </c>
      <c r="V27" s="60">
        <v>525</v>
      </c>
      <c r="W27" s="60">
        <v>11023</v>
      </c>
      <c r="X27" s="60">
        <v>352656</v>
      </c>
      <c r="Y27" s="60">
        <v>-341633</v>
      </c>
      <c r="Z27" s="140">
        <v>-96.87</v>
      </c>
      <c r="AA27" s="155">
        <v>352656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294132</v>
      </c>
      <c r="D30" s="156"/>
      <c r="E30" s="60">
        <v>1912685</v>
      </c>
      <c r="F30" s="60">
        <v>1912685</v>
      </c>
      <c r="G30" s="60">
        <v>52200</v>
      </c>
      <c r="H30" s="60">
        <v>701</v>
      </c>
      <c r="I30" s="60"/>
      <c r="J30" s="60">
        <v>52901</v>
      </c>
      <c r="K30" s="60">
        <v>42266</v>
      </c>
      <c r="L30" s="60">
        <v>59120</v>
      </c>
      <c r="M30" s="60"/>
      <c r="N30" s="60">
        <v>101386</v>
      </c>
      <c r="O30" s="60"/>
      <c r="P30" s="60">
        <v>150438</v>
      </c>
      <c r="Q30" s="60"/>
      <c r="R30" s="60">
        <v>150438</v>
      </c>
      <c r="S30" s="60">
        <v>832</v>
      </c>
      <c r="T30" s="60">
        <v>44593</v>
      </c>
      <c r="U30" s="60">
        <v>24005</v>
      </c>
      <c r="V30" s="60">
        <v>69430</v>
      </c>
      <c r="W30" s="60">
        <v>374155</v>
      </c>
      <c r="X30" s="60">
        <v>1912685</v>
      </c>
      <c r="Y30" s="60">
        <v>-1538530</v>
      </c>
      <c r="Z30" s="140">
        <v>-80.44</v>
      </c>
      <c r="AA30" s="155">
        <v>1912685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>
        <v>884000</v>
      </c>
      <c r="F33" s="82">
        <v>884000</v>
      </c>
      <c r="G33" s="82"/>
      <c r="H33" s="82"/>
      <c r="I33" s="82">
        <v>8500</v>
      </c>
      <c r="J33" s="82">
        <v>8500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>
        <v>8500</v>
      </c>
      <c r="X33" s="82">
        <v>884000</v>
      </c>
      <c r="Y33" s="82">
        <v>-875500</v>
      </c>
      <c r="Z33" s="270">
        <v>-99.04</v>
      </c>
      <c r="AA33" s="278">
        <v>884000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11300000</v>
      </c>
      <c r="F36" s="60">
        <f t="shared" si="4"/>
        <v>11300000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33835</v>
      </c>
      <c r="N36" s="60">
        <f t="shared" si="4"/>
        <v>33835</v>
      </c>
      <c r="O36" s="60">
        <f t="shared" si="4"/>
        <v>1093564</v>
      </c>
      <c r="P36" s="60">
        <f t="shared" si="4"/>
        <v>39368</v>
      </c>
      <c r="Q36" s="60">
        <f t="shared" si="4"/>
        <v>24358</v>
      </c>
      <c r="R36" s="60">
        <f t="shared" si="4"/>
        <v>1157290</v>
      </c>
      <c r="S36" s="60">
        <f t="shared" si="4"/>
        <v>571671</v>
      </c>
      <c r="T36" s="60">
        <f t="shared" si="4"/>
        <v>-132996</v>
      </c>
      <c r="U36" s="60">
        <f t="shared" si="4"/>
        <v>158770</v>
      </c>
      <c r="V36" s="60">
        <f t="shared" si="4"/>
        <v>597445</v>
      </c>
      <c r="W36" s="60">
        <f t="shared" si="4"/>
        <v>1788570</v>
      </c>
      <c r="X36" s="60">
        <f t="shared" si="4"/>
        <v>11300000</v>
      </c>
      <c r="Y36" s="60">
        <f t="shared" si="4"/>
        <v>-9511430</v>
      </c>
      <c r="Z36" s="140">
        <f aca="true" t="shared" si="5" ref="Z36:Z49">+IF(X36&lt;&gt;0,+(Y36/X36)*100,0)</f>
        <v>-84.17194690265487</v>
      </c>
      <c r="AA36" s="155">
        <f>AA6+AA21</f>
        <v>11300000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6725900</v>
      </c>
      <c r="F37" s="60">
        <f t="shared" si="4"/>
        <v>1670000</v>
      </c>
      <c r="G37" s="60">
        <f t="shared" si="4"/>
        <v>0</v>
      </c>
      <c r="H37" s="60">
        <f t="shared" si="4"/>
        <v>0</v>
      </c>
      <c r="I37" s="60">
        <f t="shared" si="4"/>
        <v>313775</v>
      </c>
      <c r="J37" s="60">
        <f t="shared" si="4"/>
        <v>313775</v>
      </c>
      <c r="K37" s="60">
        <f t="shared" si="4"/>
        <v>339605</v>
      </c>
      <c r="L37" s="60">
        <f t="shared" si="4"/>
        <v>0</v>
      </c>
      <c r="M37" s="60">
        <f t="shared" si="4"/>
        <v>5792</v>
      </c>
      <c r="N37" s="60">
        <f t="shared" si="4"/>
        <v>345397</v>
      </c>
      <c r="O37" s="60">
        <f t="shared" si="4"/>
        <v>0</v>
      </c>
      <c r="P37" s="60">
        <f t="shared" si="4"/>
        <v>183503</v>
      </c>
      <c r="Q37" s="60">
        <f t="shared" si="4"/>
        <v>0</v>
      </c>
      <c r="R37" s="60">
        <f t="shared" si="4"/>
        <v>183503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842675</v>
      </c>
      <c r="X37" s="60">
        <f t="shared" si="4"/>
        <v>1670000</v>
      </c>
      <c r="Y37" s="60">
        <f t="shared" si="4"/>
        <v>-827325</v>
      </c>
      <c r="Z37" s="140">
        <f t="shared" si="5"/>
        <v>-49.540419161676645</v>
      </c>
      <c r="AA37" s="155">
        <f>AA7+AA22</f>
        <v>1670000</v>
      </c>
    </row>
    <row r="38" spans="1:27" ht="12.75">
      <c r="A38" s="291" t="s">
        <v>207</v>
      </c>
      <c r="B38" s="142"/>
      <c r="C38" s="62">
        <f t="shared" si="4"/>
        <v>13832615</v>
      </c>
      <c r="D38" s="156">
        <f t="shared" si="4"/>
        <v>0</v>
      </c>
      <c r="E38" s="60">
        <f t="shared" si="4"/>
        <v>10180000</v>
      </c>
      <c r="F38" s="60">
        <f t="shared" si="4"/>
        <v>180000</v>
      </c>
      <c r="G38" s="60">
        <f t="shared" si="4"/>
        <v>0</v>
      </c>
      <c r="H38" s="60">
        <f t="shared" si="4"/>
        <v>13596</v>
      </c>
      <c r="I38" s="60">
        <f t="shared" si="4"/>
        <v>0</v>
      </c>
      <c r="J38" s="60">
        <f t="shared" si="4"/>
        <v>13596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13596</v>
      </c>
      <c r="X38" s="60">
        <f t="shared" si="4"/>
        <v>180000</v>
      </c>
      <c r="Y38" s="60">
        <f t="shared" si="4"/>
        <v>-166404</v>
      </c>
      <c r="Z38" s="140">
        <f t="shared" si="5"/>
        <v>-92.44666666666667</v>
      </c>
      <c r="AA38" s="155">
        <f>AA8+AA23</f>
        <v>180000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35957750</v>
      </c>
      <c r="F39" s="60">
        <f t="shared" si="4"/>
        <v>2790750</v>
      </c>
      <c r="G39" s="60">
        <f t="shared" si="4"/>
        <v>0</v>
      </c>
      <c r="H39" s="60">
        <f t="shared" si="4"/>
        <v>515517</v>
      </c>
      <c r="I39" s="60">
        <f t="shared" si="4"/>
        <v>55510</v>
      </c>
      <c r="J39" s="60">
        <f t="shared" si="4"/>
        <v>571027</v>
      </c>
      <c r="K39" s="60">
        <f t="shared" si="4"/>
        <v>2515233</v>
      </c>
      <c r="L39" s="60">
        <f t="shared" si="4"/>
        <v>0</v>
      </c>
      <c r="M39" s="60">
        <f t="shared" si="4"/>
        <v>0</v>
      </c>
      <c r="N39" s="60">
        <f t="shared" si="4"/>
        <v>2515233</v>
      </c>
      <c r="O39" s="60">
        <f t="shared" si="4"/>
        <v>33835</v>
      </c>
      <c r="P39" s="60">
        <f t="shared" si="4"/>
        <v>0</v>
      </c>
      <c r="Q39" s="60">
        <f t="shared" si="4"/>
        <v>302662</v>
      </c>
      <c r="R39" s="60">
        <f t="shared" si="4"/>
        <v>336497</v>
      </c>
      <c r="S39" s="60">
        <f t="shared" si="4"/>
        <v>0</v>
      </c>
      <c r="T39" s="60">
        <f t="shared" si="4"/>
        <v>204825</v>
      </c>
      <c r="U39" s="60">
        <f t="shared" si="4"/>
        <v>0</v>
      </c>
      <c r="V39" s="60">
        <f t="shared" si="4"/>
        <v>204825</v>
      </c>
      <c r="W39" s="60">
        <f t="shared" si="4"/>
        <v>3627582</v>
      </c>
      <c r="X39" s="60">
        <f t="shared" si="4"/>
        <v>2790750</v>
      </c>
      <c r="Y39" s="60">
        <f t="shared" si="4"/>
        <v>836832</v>
      </c>
      <c r="Z39" s="140">
        <f t="shared" si="5"/>
        <v>29.985917764041925</v>
      </c>
      <c r="AA39" s="155">
        <f>AA9+AA24</f>
        <v>2790750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31200</v>
      </c>
      <c r="F40" s="60">
        <f t="shared" si="4"/>
        <v>31200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2319293</v>
      </c>
      <c r="V40" s="60">
        <f t="shared" si="4"/>
        <v>2319293</v>
      </c>
      <c r="W40" s="60">
        <f t="shared" si="4"/>
        <v>2319293</v>
      </c>
      <c r="X40" s="60">
        <f t="shared" si="4"/>
        <v>31200</v>
      </c>
      <c r="Y40" s="60">
        <f t="shared" si="4"/>
        <v>2288093</v>
      </c>
      <c r="Z40" s="140">
        <f t="shared" si="5"/>
        <v>7333.63141025641</v>
      </c>
      <c r="AA40" s="155">
        <f>AA10+AA25</f>
        <v>31200</v>
      </c>
    </row>
    <row r="41" spans="1:27" ht="12.75">
      <c r="A41" s="292" t="s">
        <v>210</v>
      </c>
      <c r="B41" s="142"/>
      <c r="C41" s="293">
        <f aca="true" t="shared" si="6" ref="C41:Y41">SUM(C36:C40)</f>
        <v>13832615</v>
      </c>
      <c r="D41" s="294">
        <f t="shared" si="6"/>
        <v>0</v>
      </c>
      <c r="E41" s="295">
        <f t="shared" si="6"/>
        <v>64194850</v>
      </c>
      <c r="F41" s="295">
        <f t="shared" si="6"/>
        <v>15971950</v>
      </c>
      <c r="G41" s="295">
        <f t="shared" si="6"/>
        <v>0</v>
      </c>
      <c r="H41" s="295">
        <f t="shared" si="6"/>
        <v>529113</v>
      </c>
      <c r="I41" s="295">
        <f t="shared" si="6"/>
        <v>369285</v>
      </c>
      <c r="J41" s="295">
        <f t="shared" si="6"/>
        <v>898398</v>
      </c>
      <c r="K41" s="295">
        <f t="shared" si="6"/>
        <v>2854838</v>
      </c>
      <c r="L41" s="295">
        <f t="shared" si="6"/>
        <v>0</v>
      </c>
      <c r="M41" s="295">
        <f t="shared" si="6"/>
        <v>39627</v>
      </c>
      <c r="N41" s="295">
        <f t="shared" si="6"/>
        <v>2894465</v>
      </c>
      <c r="O41" s="295">
        <f t="shared" si="6"/>
        <v>1127399</v>
      </c>
      <c r="P41" s="295">
        <f t="shared" si="6"/>
        <v>222871</v>
      </c>
      <c r="Q41" s="295">
        <f t="shared" si="6"/>
        <v>327020</v>
      </c>
      <c r="R41" s="295">
        <f t="shared" si="6"/>
        <v>1677290</v>
      </c>
      <c r="S41" s="295">
        <f t="shared" si="6"/>
        <v>571671</v>
      </c>
      <c r="T41" s="295">
        <f t="shared" si="6"/>
        <v>71829</v>
      </c>
      <c r="U41" s="295">
        <f t="shared" si="6"/>
        <v>2478063</v>
      </c>
      <c r="V41" s="295">
        <f t="shared" si="6"/>
        <v>3121563</v>
      </c>
      <c r="W41" s="295">
        <f t="shared" si="6"/>
        <v>8591716</v>
      </c>
      <c r="X41" s="295">
        <f t="shared" si="6"/>
        <v>15971950</v>
      </c>
      <c r="Y41" s="295">
        <f t="shared" si="6"/>
        <v>-7380234</v>
      </c>
      <c r="Z41" s="296">
        <f t="shared" si="5"/>
        <v>-46.207469970792545</v>
      </c>
      <c r="AA41" s="297">
        <f>SUM(AA36:AA40)</f>
        <v>15971950</v>
      </c>
    </row>
    <row r="42" spans="1:27" ht="12.75">
      <c r="A42" s="298" t="s">
        <v>211</v>
      </c>
      <c r="B42" s="136"/>
      <c r="C42" s="95">
        <f aca="true" t="shared" si="7" ref="C42:Y48">C12+C27</f>
        <v>67571</v>
      </c>
      <c r="D42" s="129">
        <f t="shared" si="7"/>
        <v>0</v>
      </c>
      <c r="E42" s="54">
        <f t="shared" si="7"/>
        <v>352656</v>
      </c>
      <c r="F42" s="54">
        <f t="shared" si="7"/>
        <v>352656</v>
      </c>
      <c r="G42" s="54">
        <f t="shared" si="7"/>
        <v>10498</v>
      </c>
      <c r="H42" s="54">
        <f t="shared" si="7"/>
        <v>0</v>
      </c>
      <c r="I42" s="54">
        <f t="shared" si="7"/>
        <v>0</v>
      </c>
      <c r="J42" s="54">
        <f t="shared" si="7"/>
        <v>10498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-1930</v>
      </c>
      <c r="U42" s="54">
        <f t="shared" si="7"/>
        <v>2455</v>
      </c>
      <c r="V42" s="54">
        <f t="shared" si="7"/>
        <v>525</v>
      </c>
      <c r="W42" s="54">
        <f t="shared" si="7"/>
        <v>11023</v>
      </c>
      <c r="X42" s="54">
        <f t="shared" si="7"/>
        <v>352656</v>
      </c>
      <c r="Y42" s="54">
        <f t="shared" si="7"/>
        <v>-341633</v>
      </c>
      <c r="Z42" s="184">
        <f t="shared" si="5"/>
        <v>-96.87429109387051</v>
      </c>
      <c r="AA42" s="130">
        <f aca="true" t="shared" si="8" ref="AA42:AA48">AA12+AA27</f>
        <v>352656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294132</v>
      </c>
      <c r="D45" s="129">
        <f t="shared" si="7"/>
        <v>0</v>
      </c>
      <c r="E45" s="54">
        <f t="shared" si="7"/>
        <v>1912685</v>
      </c>
      <c r="F45" s="54">
        <f t="shared" si="7"/>
        <v>1912685</v>
      </c>
      <c r="G45" s="54">
        <f t="shared" si="7"/>
        <v>52200</v>
      </c>
      <c r="H45" s="54">
        <f t="shared" si="7"/>
        <v>701</v>
      </c>
      <c r="I45" s="54">
        <f t="shared" si="7"/>
        <v>0</v>
      </c>
      <c r="J45" s="54">
        <f t="shared" si="7"/>
        <v>52901</v>
      </c>
      <c r="K45" s="54">
        <f t="shared" si="7"/>
        <v>42266</v>
      </c>
      <c r="L45" s="54">
        <f t="shared" si="7"/>
        <v>734207</v>
      </c>
      <c r="M45" s="54">
        <f t="shared" si="7"/>
        <v>0</v>
      </c>
      <c r="N45" s="54">
        <f t="shared" si="7"/>
        <v>776473</v>
      </c>
      <c r="O45" s="54">
        <f t="shared" si="7"/>
        <v>0</v>
      </c>
      <c r="P45" s="54">
        <f t="shared" si="7"/>
        <v>150438</v>
      </c>
      <c r="Q45" s="54">
        <f t="shared" si="7"/>
        <v>0</v>
      </c>
      <c r="R45" s="54">
        <f t="shared" si="7"/>
        <v>150438</v>
      </c>
      <c r="S45" s="54">
        <f t="shared" si="7"/>
        <v>832</v>
      </c>
      <c r="T45" s="54">
        <f t="shared" si="7"/>
        <v>44593</v>
      </c>
      <c r="U45" s="54">
        <f t="shared" si="7"/>
        <v>24005</v>
      </c>
      <c r="V45" s="54">
        <f t="shared" si="7"/>
        <v>69430</v>
      </c>
      <c r="W45" s="54">
        <f t="shared" si="7"/>
        <v>1049242</v>
      </c>
      <c r="X45" s="54">
        <f t="shared" si="7"/>
        <v>1912685</v>
      </c>
      <c r="Y45" s="54">
        <f t="shared" si="7"/>
        <v>-863443</v>
      </c>
      <c r="Z45" s="184">
        <f t="shared" si="5"/>
        <v>-45.142979633342655</v>
      </c>
      <c r="AA45" s="130">
        <f t="shared" si="8"/>
        <v>1912685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884000</v>
      </c>
      <c r="F48" s="54">
        <f t="shared" si="7"/>
        <v>884000</v>
      </c>
      <c r="G48" s="54">
        <f t="shared" si="7"/>
        <v>0</v>
      </c>
      <c r="H48" s="54">
        <f t="shared" si="7"/>
        <v>0</v>
      </c>
      <c r="I48" s="54">
        <f t="shared" si="7"/>
        <v>8500</v>
      </c>
      <c r="J48" s="54">
        <f t="shared" si="7"/>
        <v>8500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8500</v>
      </c>
      <c r="X48" s="54">
        <f t="shared" si="7"/>
        <v>884000</v>
      </c>
      <c r="Y48" s="54">
        <f t="shared" si="7"/>
        <v>-875500</v>
      </c>
      <c r="Z48" s="184">
        <f t="shared" si="5"/>
        <v>-99.03846153846155</v>
      </c>
      <c r="AA48" s="130">
        <f t="shared" si="8"/>
        <v>884000</v>
      </c>
    </row>
    <row r="49" spans="1:27" ht="12.75">
      <c r="A49" s="308" t="s">
        <v>220</v>
      </c>
      <c r="B49" s="149"/>
      <c r="C49" s="239">
        <f aca="true" t="shared" si="9" ref="C49:Y49">SUM(C41:C48)</f>
        <v>14194318</v>
      </c>
      <c r="D49" s="218">
        <f t="shared" si="9"/>
        <v>0</v>
      </c>
      <c r="E49" s="220">
        <f t="shared" si="9"/>
        <v>67344191</v>
      </c>
      <c r="F49" s="220">
        <f t="shared" si="9"/>
        <v>19121291</v>
      </c>
      <c r="G49" s="220">
        <f t="shared" si="9"/>
        <v>62698</v>
      </c>
      <c r="H49" s="220">
        <f t="shared" si="9"/>
        <v>529814</v>
      </c>
      <c r="I49" s="220">
        <f t="shared" si="9"/>
        <v>377785</v>
      </c>
      <c r="J49" s="220">
        <f t="shared" si="9"/>
        <v>970297</v>
      </c>
      <c r="K49" s="220">
        <f t="shared" si="9"/>
        <v>2897104</v>
      </c>
      <c r="L49" s="220">
        <f t="shared" si="9"/>
        <v>734207</v>
      </c>
      <c r="M49" s="220">
        <f t="shared" si="9"/>
        <v>39627</v>
      </c>
      <c r="N49" s="220">
        <f t="shared" si="9"/>
        <v>3670938</v>
      </c>
      <c r="O49" s="220">
        <f t="shared" si="9"/>
        <v>1127399</v>
      </c>
      <c r="P49" s="220">
        <f t="shared" si="9"/>
        <v>373309</v>
      </c>
      <c r="Q49" s="220">
        <f t="shared" si="9"/>
        <v>327020</v>
      </c>
      <c r="R49" s="220">
        <f t="shared" si="9"/>
        <v>1827728</v>
      </c>
      <c r="S49" s="220">
        <f t="shared" si="9"/>
        <v>572503</v>
      </c>
      <c r="T49" s="220">
        <f t="shared" si="9"/>
        <v>114492</v>
      </c>
      <c r="U49" s="220">
        <f t="shared" si="9"/>
        <v>2504523</v>
      </c>
      <c r="V49" s="220">
        <f t="shared" si="9"/>
        <v>3191518</v>
      </c>
      <c r="W49" s="220">
        <f t="shared" si="9"/>
        <v>9660481</v>
      </c>
      <c r="X49" s="220">
        <f t="shared" si="9"/>
        <v>19121291</v>
      </c>
      <c r="Y49" s="220">
        <f t="shared" si="9"/>
        <v>-9460810</v>
      </c>
      <c r="Z49" s="221">
        <f t="shared" si="5"/>
        <v>-49.477883057163865</v>
      </c>
      <c r="AA49" s="222">
        <f>SUM(AA41:AA48)</f>
        <v>19121291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11214817</v>
      </c>
      <c r="D51" s="129">
        <f t="shared" si="10"/>
        <v>0</v>
      </c>
      <c r="E51" s="54">
        <f t="shared" si="10"/>
        <v>16618102</v>
      </c>
      <c r="F51" s="54">
        <f t="shared" si="10"/>
        <v>16618102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1250898</v>
      </c>
      <c r="Q51" s="54">
        <f t="shared" si="10"/>
        <v>493718</v>
      </c>
      <c r="R51" s="54">
        <f t="shared" si="10"/>
        <v>1744616</v>
      </c>
      <c r="S51" s="54">
        <f t="shared" si="10"/>
        <v>369880</v>
      </c>
      <c r="T51" s="54">
        <f t="shared" si="10"/>
        <v>-339603</v>
      </c>
      <c r="U51" s="54">
        <f t="shared" si="10"/>
        <v>2292198</v>
      </c>
      <c r="V51" s="54">
        <f t="shared" si="10"/>
        <v>2322475</v>
      </c>
      <c r="W51" s="54">
        <f t="shared" si="10"/>
        <v>4067091</v>
      </c>
      <c r="X51" s="54">
        <f t="shared" si="10"/>
        <v>16618102</v>
      </c>
      <c r="Y51" s="54">
        <f t="shared" si="10"/>
        <v>-12551011</v>
      </c>
      <c r="Z51" s="184">
        <f>+IF(X51&lt;&gt;0,+(Y51/X51)*100,0)</f>
        <v>-75.52614010914122</v>
      </c>
      <c r="AA51" s="130">
        <f>SUM(AA57:AA61)</f>
        <v>16618102</v>
      </c>
    </row>
    <row r="52" spans="1:27" ht="12.75">
      <c r="A52" s="310" t="s">
        <v>205</v>
      </c>
      <c r="B52" s="142"/>
      <c r="C52" s="62">
        <v>316861</v>
      </c>
      <c r="D52" s="156"/>
      <c r="E52" s="60">
        <v>616096</v>
      </c>
      <c r="F52" s="60">
        <v>616096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37703</v>
      </c>
      <c r="Q52" s="60">
        <v>10196</v>
      </c>
      <c r="R52" s="60">
        <v>47899</v>
      </c>
      <c r="S52" s="60">
        <v>12463</v>
      </c>
      <c r="T52" s="60">
        <v>7942</v>
      </c>
      <c r="U52" s="60">
        <v>88739</v>
      </c>
      <c r="V52" s="60">
        <v>109144</v>
      </c>
      <c r="W52" s="60">
        <v>157043</v>
      </c>
      <c r="X52" s="60">
        <v>616096</v>
      </c>
      <c r="Y52" s="60">
        <v>-459053</v>
      </c>
      <c r="Z52" s="140">
        <v>-74.51</v>
      </c>
      <c r="AA52" s="155">
        <v>616096</v>
      </c>
    </row>
    <row r="53" spans="1:27" ht="12.75">
      <c r="A53" s="310" t="s">
        <v>206</v>
      </c>
      <c r="B53" s="142"/>
      <c r="C53" s="62">
        <v>1164915</v>
      </c>
      <c r="D53" s="156"/>
      <c r="E53" s="60">
        <v>1342484</v>
      </c>
      <c r="F53" s="60">
        <v>1342484</v>
      </c>
      <c r="G53" s="60"/>
      <c r="H53" s="60"/>
      <c r="I53" s="60"/>
      <c r="J53" s="60"/>
      <c r="K53" s="60"/>
      <c r="L53" s="60"/>
      <c r="M53" s="60"/>
      <c r="N53" s="60"/>
      <c r="O53" s="60"/>
      <c r="P53" s="60">
        <v>210893</v>
      </c>
      <c r="Q53" s="60">
        <v>55908</v>
      </c>
      <c r="R53" s="60">
        <v>266801</v>
      </c>
      <c r="S53" s="60">
        <v>74159</v>
      </c>
      <c r="T53" s="60">
        <v>-20230</v>
      </c>
      <c r="U53" s="60">
        <v>913805</v>
      </c>
      <c r="V53" s="60">
        <v>967734</v>
      </c>
      <c r="W53" s="60">
        <v>1234535</v>
      </c>
      <c r="X53" s="60">
        <v>1342484</v>
      </c>
      <c r="Y53" s="60">
        <v>-107949</v>
      </c>
      <c r="Z53" s="140">
        <v>-8.04</v>
      </c>
      <c r="AA53" s="155">
        <v>1342484</v>
      </c>
    </row>
    <row r="54" spans="1:27" ht="12.75">
      <c r="A54" s="310" t="s">
        <v>207</v>
      </c>
      <c r="B54" s="142"/>
      <c r="C54" s="62">
        <v>689374</v>
      </c>
      <c r="D54" s="156"/>
      <c r="E54" s="60">
        <v>1144800</v>
      </c>
      <c r="F54" s="60">
        <v>1144800</v>
      </c>
      <c r="G54" s="60"/>
      <c r="H54" s="60"/>
      <c r="I54" s="60"/>
      <c r="J54" s="60"/>
      <c r="K54" s="60"/>
      <c r="L54" s="60"/>
      <c r="M54" s="60"/>
      <c r="N54" s="60"/>
      <c r="O54" s="60"/>
      <c r="P54" s="60">
        <v>55511</v>
      </c>
      <c r="Q54" s="60">
        <v>1005</v>
      </c>
      <c r="R54" s="60">
        <v>56516</v>
      </c>
      <c r="S54" s="60">
        <v>78992</v>
      </c>
      <c r="T54" s="60">
        <v>-49858</v>
      </c>
      <c r="U54" s="60">
        <v>154910</v>
      </c>
      <c r="V54" s="60">
        <v>184044</v>
      </c>
      <c r="W54" s="60">
        <v>240560</v>
      </c>
      <c r="X54" s="60">
        <v>1144800</v>
      </c>
      <c r="Y54" s="60">
        <v>-904240</v>
      </c>
      <c r="Z54" s="140">
        <v>-78.99</v>
      </c>
      <c r="AA54" s="155">
        <v>1144800</v>
      </c>
    </row>
    <row r="55" spans="1:27" ht="12.75">
      <c r="A55" s="310" t="s">
        <v>208</v>
      </c>
      <c r="B55" s="142"/>
      <c r="C55" s="62">
        <v>227520</v>
      </c>
      <c r="D55" s="156"/>
      <c r="E55" s="60">
        <v>64480</v>
      </c>
      <c r="F55" s="60">
        <v>64480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>
        <v>6639</v>
      </c>
      <c r="R55" s="60">
        <v>6639</v>
      </c>
      <c r="S55" s="60"/>
      <c r="T55" s="60"/>
      <c r="U55" s="60">
        <v>4320</v>
      </c>
      <c r="V55" s="60">
        <v>4320</v>
      </c>
      <c r="W55" s="60">
        <v>10959</v>
      </c>
      <c r="X55" s="60">
        <v>64480</v>
      </c>
      <c r="Y55" s="60">
        <v>-53521</v>
      </c>
      <c r="Z55" s="140">
        <v>-83</v>
      </c>
      <c r="AA55" s="155">
        <v>64480</v>
      </c>
    </row>
    <row r="56" spans="1:27" ht="12.75">
      <c r="A56" s="310" t="s">
        <v>209</v>
      </c>
      <c r="B56" s="142"/>
      <c r="C56" s="62"/>
      <c r="D56" s="156"/>
      <c r="E56" s="60">
        <v>1975471</v>
      </c>
      <c r="F56" s="60">
        <v>1975471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>
        <v>-1890</v>
      </c>
      <c r="U56" s="60">
        <v>4084</v>
      </c>
      <c r="V56" s="60">
        <v>2194</v>
      </c>
      <c r="W56" s="60">
        <v>2194</v>
      </c>
      <c r="X56" s="60">
        <v>1975471</v>
      </c>
      <c r="Y56" s="60">
        <v>-1973277</v>
      </c>
      <c r="Z56" s="140">
        <v>-99.89</v>
      </c>
      <c r="AA56" s="155">
        <v>1975471</v>
      </c>
    </row>
    <row r="57" spans="1:27" ht="12.75">
      <c r="A57" s="138" t="s">
        <v>210</v>
      </c>
      <c r="B57" s="142"/>
      <c r="C57" s="293">
        <f aca="true" t="shared" si="11" ref="C57:Y57">SUM(C52:C56)</f>
        <v>2398670</v>
      </c>
      <c r="D57" s="294">
        <f t="shared" si="11"/>
        <v>0</v>
      </c>
      <c r="E57" s="295">
        <f t="shared" si="11"/>
        <v>5143331</v>
      </c>
      <c r="F57" s="295">
        <f t="shared" si="11"/>
        <v>5143331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304107</v>
      </c>
      <c r="Q57" s="295">
        <f t="shared" si="11"/>
        <v>73748</v>
      </c>
      <c r="R57" s="295">
        <f t="shared" si="11"/>
        <v>377855</v>
      </c>
      <c r="S57" s="295">
        <f t="shared" si="11"/>
        <v>165614</v>
      </c>
      <c r="T57" s="295">
        <f t="shared" si="11"/>
        <v>-64036</v>
      </c>
      <c r="U57" s="295">
        <f t="shared" si="11"/>
        <v>1165858</v>
      </c>
      <c r="V57" s="295">
        <f t="shared" si="11"/>
        <v>1267436</v>
      </c>
      <c r="W57" s="295">
        <f t="shared" si="11"/>
        <v>1645291</v>
      </c>
      <c r="X57" s="295">
        <f t="shared" si="11"/>
        <v>5143331</v>
      </c>
      <c r="Y57" s="295">
        <f t="shared" si="11"/>
        <v>-3498040</v>
      </c>
      <c r="Z57" s="296">
        <f>+IF(X57&lt;&gt;0,+(Y57/X57)*100,0)</f>
        <v>-68.01117797007426</v>
      </c>
      <c r="AA57" s="297">
        <f>SUM(AA52:AA56)</f>
        <v>5143331</v>
      </c>
    </row>
    <row r="58" spans="1:27" ht="12.75">
      <c r="A58" s="311" t="s">
        <v>211</v>
      </c>
      <c r="B58" s="136"/>
      <c r="C58" s="62">
        <v>3408710</v>
      </c>
      <c r="D58" s="156"/>
      <c r="E58" s="60">
        <v>3098178</v>
      </c>
      <c r="F58" s="60">
        <v>3098178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471184</v>
      </c>
      <c r="Q58" s="60">
        <v>153348</v>
      </c>
      <c r="R58" s="60">
        <v>624532</v>
      </c>
      <c r="S58" s="60"/>
      <c r="T58" s="60">
        <v>-177820</v>
      </c>
      <c r="U58" s="60">
        <v>790324</v>
      </c>
      <c r="V58" s="60">
        <v>612504</v>
      </c>
      <c r="W58" s="60">
        <v>1237036</v>
      </c>
      <c r="X58" s="60">
        <v>3098178</v>
      </c>
      <c r="Y58" s="60">
        <v>-1861142</v>
      </c>
      <c r="Z58" s="140">
        <v>-60.07</v>
      </c>
      <c r="AA58" s="155">
        <v>3098178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5407437</v>
      </c>
      <c r="D61" s="156"/>
      <c r="E61" s="60">
        <v>8376593</v>
      </c>
      <c r="F61" s="60">
        <v>8376593</v>
      </c>
      <c r="G61" s="60"/>
      <c r="H61" s="60"/>
      <c r="I61" s="60"/>
      <c r="J61" s="60"/>
      <c r="K61" s="60"/>
      <c r="L61" s="60"/>
      <c r="M61" s="60"/>
      <c r="N61" s="60"/>
      <c r="O61" s="60"/>
      <c r="P61" s="60">
        <v>475607</v>
      </c>
      <c r="Q61" s="60">
        <v>266622</v>
      </c>
      <c r="R61" s="60">
        <v>742229</v>
      </c>
      <c r="S61" s="60">
        <v>204266</v>
      </c>
      <c r="T61" s="60">
        <v>-97747</v>
      </c>
      <c r="U61" s="60">
        <v>336016</v>
      </c>
      <c r="V61" s="60">
        <v>442535</v>
      </c>
      <c r="W61" s="60">
        <v>1184764</v>
      </c>
      <c r="X61" s="60">
        <v>8376593</v>
      </c>
      <c r="Y61" s="60">
        <v>-7191829</v>
      </c>
      <c r="Z61" s="140">
        <v>-85.86</v>
      </c>
      <c r="AA61" s="155">
        <v>8376593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7401777</v>
      </c>
      <c r="D66" s="274">
        <v>8648244</v>
      </c>
      <c r="E66" s="275">
        <v>8648244</v>
      </c>
      <c r="F66" s="275">
        <v>8648244</v>
      </c>
      <c r="G66" s="275">
        <v>1469825</v>
      </c>
      <c r="H66" s="275">
        <v>220536</v>
      </c>
      <c r="I66" s="275">
        <v>467797</v>
      </c>
      <c r="J66" s="275">
        <v>2158158</v>
      </c>
      <c r="K66" s="275">
        <v>720785</v>
      </c>
      <c r="L66" s="275">
        <v>573175</v>
      </c>
      <c r="M66" s="275">
        <v>369689</v>
      </c>
      <c r="N66" s="275">
        <v>1663649</v>
      </c>
      <c r="O66" s="275">
        <v>198002</v>
      </c>
      <c r="P66" s="275">
        <v>621746</v>
      </c>
      <c r="Q66" s="275">
        <v>256046</v>
      </c>
      <c r="R66" s="275">
        <v>1075794</v>
      </c>
      <c r="S66" s="275">
        <v>273510</v>
      </c>
      <c r="T66" s="275">
        <v>36466</v>
      </c>
      <c r="U66" s="275">
        <v>1391648</v>
      </c>
      <c r="V66" s="275">
        <v>1701624</v>
      </c>
      <c r="W66" s="275">
        <v>6599225</v>
      </c>
      <c r="X66" s="275">
        <v>8648244</v>
      </c>
      <c r="Y66" s="275">
        <v>-2049019</v>
      </c>
      <c r="Z66" s="140">
        <v>-23.69</v>
      </c>
      <c r="AA66" s="277"/>
    </row>
    <row r="67" spans="1:27" ht="12.75">
      <c r="A67" s="311" t="s">
        <v>225</v>
      </c>
      <c r="B67" s="316"/>
      <c r="C67" s="62">
        <v>3813037</v>
      </c>
      <c r="D67" s="156">
        <v>7969858</v>
      </c>
      <c r="E67" s="60">
        <v>7969858</v>
      </c>
      <c r="F67" s="60">
        <v>7969858</v>
      </c>
      <c r="G67" s="60">
        <v>765555</v>
      </c>
      <c r="H67" s="60">
        <v>342517</v>
      </c>
      <c r="I67" s="60">
        <v>229095</v>
      </c>
      <c r="J67" s="60">
        <v>1337167</v>
      </c>
      <c r="K67" s="60">
        <v>1014346</v>
      </c>
      <c r="L67" s="60">
        <v>305626</v>
      </c>
      <c r="M67" s="60">
        <v>170103</v>
      </c>
      <c r="N67" s="60">
        <v>1490075</v>
      </c>
      <c r="O67" s="60">
        <v>150509</v>
      </c>
      <c r="P67" s="60">
        <v>629153</v>
      </c>
      <c r="Q67" s="60">
        <v>237672</v>
      </c>
      <c r="R67" s="60">
        <v>1017334</v>
      </c>
      <c r="S67" s="60">
        <v>96372</v>
      </c>
      <c r="T67" s="60">
        <v>303136</v>
      </c>
      <c r="U67" s="60">
        <v>900550</v>
      </c>
      <c r="V67" s="60">
        <v>1300058</v>
      </c>
      <c r="W67" s="60">
        <v>5144634</v>
      </c>
      <c r="X67" s="60">
        <v>7969858</v>
      </c>
      <c r="Y67" s="60">
        <v>-2825224</v>
      </c>
      <c r="Z67" s="140">
        <v>-35.45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11214814</v>
      </c>
      <c r="D69" s="218">
        <f t="shared" si="12"/>
        <v>16618102</v>
      </c>
      <c r="E69" s="220">
        <f t="shared" si="12"/>
        <v>16618102</v>
      </c>
      <c r="F69" s="220">
        <f t="shared" si="12"/>
        <v>16618102</v>
      </c>
      <c r="G69" s="220">
        <f t="shared" si="12"/>
        <v>2235380</v>
      </c>
      <c r="H69" s="220">
        <f t="shared" si="12"/>
        <v>563053</v>
      </c>
      <c r="I69" s="220">
        <f t="shared" si="12"/>
        <v>696892</v>
      </c>
      <c r="J69" s="220">
        <f t="shared" si="12"/>
        <v>3495325</v>
      </c>
      <c r="K69" s="220">
        <f t="shared" si="12"/>
        <v>1735131</v>
      </c>
      <c r="L69" s="220">
        <f t="shared" si="12"/>
        <v>878801</v>
      </c>
      <c r="M69" s="220">
        <f t="shared" si="12"/>
        <v>539792</v>
      </c>
      <c r="N69" s="220">
        <f t="shared" si="12"/>
        <v>3153724</v>
      </c>
      <c r="O69" s="220">
        <f t="shared" si="12"/>
        <v>348511</v>
      </c>
      <c r="P69" s="220">
        <f t="shared" si="12"/>
        <v>1250899</v>
      </c>
      <c r="Q69" s="220">
        <f t="shared" si="12"/>
        <v>493718</v>
      </c>
      <c r="R69" s="220">
        <f t="shared" si="12"/>
        <v>2093128</v>
      </c>
      <c r="S69" s="220">
        <f t="shared" si="12"/>
        <v>369882</v>
      </c>
      <c r="T69" s="220">
        <f t="shared" si="12"/>
        <v>339602</v>
      </c>
      <c r="U69" s="220">
        <f t="shared" si="12"/>
        <v>2292198</v>
      </c>
      <c r="V69" s="220">
        <f t="shared" si="12"/>
        <v>3001682</v>
      </c>
      <c r="W69" s="220">
        <f t="shared" si="12"/>
        <v>11743859</v>
      </c>
      <c r="X69" s="220">
        <f t="shared" si="12"/>
        <v>16618102</v>
      </c>
      <c r="Y69" s="220">
        <f t="shared" si="12"/>
        <v>-4874243</v>
      </c>
      <c r="Z69" s="221">
        <f>+IF(X69&lt;&gt;0,+(Y69/X69)*100,0)</f>
        <v>-29.330924795142067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13832615</v>
      </c>
      <c r="D5" s="357">
        <f t="shared" si="0"/>
        <v>0</v>
      </c>
      <c r="E5" s="356">
        <f t="shared" si="0"/>
        <v>55957750</v>
      </c>
      <c r="F5" s="358">
        <f t="shared" si="0"/>
        <v>12790750</v>
      </c>
      <c r="G5" s="358">
        <f t="shared" si="0"/>
        <v>0</v>
      </c>
      <c r="H5" s="356">
        <f t="shared" si="0"/>
        <v>515517</v>
      </c>
      <c r="I5" s="356">
        <f t="shared" si="0"/>
        <v>369285</v>
      </c>
      <c r="J5" s="358">
        <f t="shared" si="0"/>
        <v>884802</v>
      </c>
      <c r="K5" s="358">
        <f t="shared" si="0"/>
        <v>2854838</v>
      </c>
      <c r="L5" s="356">
        <f t="shared" si="0"/>
        <v>0</v>
      </c>
      <c r="M5" s="356">
        <f t="shared" si="0"/>
        <v>39627</v>
      </c>
      <c r="N5" s="358">
        <f t="shared" si="0"/>
        <v>2894465</v>
      </c>
      <c r="O5" s="358">
        <f t="shared" si="0"/>
        <v>1127399</v>
      </c>
      <c r="P5" s="356">
        <f t="shared" si="0"/>
        <v>183503</v>
      </c>
      <c r="Q5" s="356">
        <f t="shared" si="0"/>
        <v>310260</v>
      </c>
      <c r="R5" s="358">
        <f t="shared" si="0"/>
        <v>1621162</v>
      </c>
      <c r="S5" s="358">
        <f t="shared" si="0"/>
        <v>461130</v>
      </c>
      <c r="T5" s="356">
        <f t="shared" si="0"/>
        <v>204825</v>
      </c>
      <c r="U5" s="356">
        <f t="shared" si="0"/>
        <v>2319293</v>
      </c>
      <c r="V5" s="358">
        <f t="shared" si="0"/>
        <v>2985248</v>
      </c>
      <c r="W5" s="358">
        <f t="shared" si="0"/>
        <v>8385677</v>
      </c>
      <c r="X5" s="356">
        <f t="shared" si="0"/>
        <v>12790750</v>
      </c>
      <c r="Y5" s="358">
        <f t="shared" si="0"/>
        <v>-4405073</v>
      </c>
      <c r="Z5" s="359">
        <f>+IF(X5&lt;&gt;0,+(Y5/X5)*100,0)</f>
        <v>-34.43952074741512</v>
      </c>
      <c r="AA5" s="360">
        <f>+AA6+AA8+AA11+AA13+AA15</f>
        <v>12790750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8500000</v>
      </c>
      <c r="F6" s="59">
        <f t="shared" si="1"/>
        <v>8500000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33835</v>
      </c>
      <c r="N6" s="59">
        <f t="shared" si="1"/>
        <v>33835</v>
      </c>
      <c r="O6" s="59">
        <f t="shared" si="1"/>
        <v>1093564</v>
      </c>
      <c r="P6" s="60">
        <f t="shared" si="1"/>
        <v>0</v>
      </c>
      <c r="Q6" s="60">
        <f t="shared" si="1"/>
        <v>7598</v>
      </c>
      <c r="R6" s="59">
        <f t="shared" si="1"/>
        <v>1101162</v>
      </c>
      <c r="S6" s="59">
        <f t="shared" si="1"/>
        <v>461130</v>
      </c>
      <c r="T6" s="60">
        <f t="shared" si="1"/>
        <v>0</v>
      </c>
      <c r="U6" s="60">
        <f t="shared" si="1"/>
        <v>0</v>
      </c>
      <c r="V6" s="59">
        <f t="shared" si="1"/>
        <v>461130</v>
      </c>
      <c r="W6" s="59">
        <f t="shared" si="1"/>
        <v>1596127</v>
      </c>
      <c r="X6" s="60">
        <f t="shared" si="1"/>
        <v>8500000</v>
      </c>
      <c r="Y6" s="59">
        <f t="shared" si="1"/>
        <v>-6903873</v>
      </c>
      <c r="Z6" s="61">
        <f>+IF(X6&lt;&gt;0,+(Y6/X6)*100,0)</f>
        <v>-81.22203529411765</v>
      </c>
      <c r="AA6" s="62">
        <f t="shared" si="1"/>
        <v>8500000</v>
      </c>
    </row>
    <row r="7" spans="1:27" ht="12.75">
      <c r="A7" s="291" t="s">
        <v>229</v>
      </c>
      <c r="B7" s="142"/>
      <c r="C7" s="60"/>
      <c r="D7" s="340"/>
      <c r="E7" s="60">
        <v>8500000</v>
      </c>
      <c r="F7" s="59">
        <v>8500000</v>
      </c>
      <c r="G7" s="59"/>
      <c r="H7" s="60"/>
      <c r="I7" s="60"/>
      <c r="J7" s="59"/>
      <c r="K7" s="59"/>
      <c r="L7" s="60"/>
      <c r="M7" s="60">
        <v>33835</v>
      </c>
      <c r="N7" s="59">
        <v>33835</v>
      </c>
      <c r="O7" s="59">
        <v>1093564</v>
      </c>
      <c r="P7" s="60"/>
      <c r="Q7" s="60">
        <v>7598</v>
      </c>
      <c r="R7" s="59">
        <v>1101162</v>
      </c>
      <c r="S7" s="59">
        <v>461130</v>
      </c>
      <c r="T7" s="60"/>
      <c r="U7" s="60"/>
      <c r="V7" s="59">
        <v>461130</v>
      </c>
      <c r="W7" s="59">
        <v>1596127</v>
      </c>
      <c r="X7" s="60">
        <v>8500000</v>
      </c>
      <c r="Y7" s="59">
        <v>-6903873</v>
      </c>
      <c r="Z7" s="61">
        <v>-81.22</v>
      </c>
      <c r="AA7" s="62">
        <v>8500000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</v>
      </c>
      <c r="F8" s="59">
        <f t="shared" si="2"/>
        <v>1500000</v>
      </c>
      <c r="G8" s="59">
        <f t="shared" si="2"/>
        <v>0</v>
      </c>
      <c r="H8" s="60">
        <f t="shared" si="2"/>
        <v>0</v>
      </c>
      <c r="I8" s="60">
        <f t="shared" si="2"/>
        <v>313775</v>
      </c>
      <c r="J8" s="59">
        <f t="shared" si="2"/>
        <v>313775</v>
      </c>
      <c r="K8" s="59">
        <f t="shared" si="2"/>
        <v>339605</v>
      </c>
      <c r="L8" s="60">
        <f t="shared" si="2"/>
        <v>0</v>
      </c>
      <c r="M8" s="60">
        <f t="shared" si="2"/>
        <v>5792</v>
      </c>
      <c r="N8" s="59">
        <f t="shared" si="2"/>
        <v>345397</v>
      </c>
      <c r="O8" s="59">
        <f t="shared" si="2"/>
        <v>0</v>
      </c>
      <c r="P8" s="60">
        <f t="shared" si="2"/>
        <v>183503</v>
      </c>
      <c r="Q8" s="60">
        <f t="shared" si="2"/>
        <v>0</v>
      </c>
      <c r="R8" s="59">
        <f t="shared" si="2"/>
        <v>183503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842675</v>
      </c>
      <c r="X8" s="60">
        <f t="shared" si="2"/>
        <v>1500000</v>
      </c>
      <c r="Y8" s="59">
        <f t="shared" si="2"/>
        <v>-657325</v>
      </c>
      <c r="Z8" s="61">
        <f>+IF(X8&lt;&gt;0,+(Y8/X8)*100,0)</f>
        <v>-43.821666666666665</v>
      </c>
      <c r="AA8" s="62">
        <f>SUM(AA9:AA10)</f>
        <v>1500000</v>
      </c>
    </row>
    <row r="9" spans="1:27" ht="12.75">
      <c r="A9" s="291" t="s">
        <v>230</v>
      </c>
      <c r="B9" s="142"/>
      <c r="C9" s="60"/>
      <c r="D9" s="340"/>
      <c r="E9" s="60">
        <v>1500000</v>
      </c>
      <c r="F9" s="59">
        <v>1500000</v>
      </c>
      <c r="G9" s="59"/>
      <c r="H9" s="60"/>
      <c r="I9" s="60">
        <v>313775</v>
      </c>
      <c r="J9" s="59">
        <v>313775</v>
      </c>
      <c r="K9" s="59">
        <v>339605</v>
      </c>
      <c r="L9" s="60"/>
      <c r="M9" s="60">
        <v>5792</v>
      </c>
      <c r="N9" s="59">
        <v>345397</v>
      </c>
      <c r="O9" s="59"/>
      <c r="P9" s="60">
        <v>183503</v>
      </c>
      <c r="Q9" s="60"/>
      <c r="R9" s="59">
        <v>183503</v>
      </c>
      <c r="S9" s="59"/>
      <c r="T9" s="60"/>
      <c r="U9" s="60"/>
      <c r="V9" s="59"/>
      <c r="W9" s="59">
        <v>842675</v>
      </c>
      <c r="X9" s="60">
        <v>1500000</v>
      </c>
      <c r="Y9" s="59">
        <v>-657325</v>
      </c>
      <c r="Z9" s="61">
        <v>-43.82</v>
      </c>
      <c r="AA9" s="62">
        <v>1500000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13832615</v>
      </c>
      <c r="D11" s="363">
        <f aca="true" t="shared" si="3" ref="D11:AA11">+D12</f>
        <v>0</v>
      </c>
      <c r="E11" s="362">
        <f t="shared" si="3"/>
        <v>10000000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13832615</v>
      </c>
      <c r="D12" s="340"/>
      <c r="E12" s="60">
        <v>10000000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35957750</v>
      </c>
      <c r="F13" s="342">
        <f t="shared" si="4"/>
        <v>2790750</v>
      </c>
      <c r="G13" s="342">
        <f t="shared" si="4"/>
        <v>0</v>
      </c>
      <c r="H13" s="275">
        <f t="shared" si="4"/>
        <v>515517</v>
      </c>
      <c r="I13" s="275">
        <f t="shared" si="4"/>
        <v>55510</v>
      </c>
      <c r="J13" s="342">
        <f t="shared" si="4"/>
        <v>571027</v>
      </c>
      <c r="K13" s="342">
        <f t="shared" si="4"/>
        <v>2515233</v>
      </c>
      <c r="L13" s="275">
        <f t="shared" si="4"/>
        <v>0</v>
      </c>
      <c r="M13" s="275">
        <f t="shared" si="4"/>
        <v>0</v>
      </c>
      <c r="N13" s="342">
        <f t="shared" si="4"/>
        <v>2515233</v>
      </c>
      <c r="O13" s="342">
        <f t="shared" si="4"/>
        <v>33835</v>
      </c>
      <c r="P13" s="275">
        <f t="shared" si="4"/>
        <v>0</v>
      </c>
      <c r="Q13" s="275">
        <f t="shared" si="4"/>
        <v>302662</v>
      </c>
      <c r="R13" s="342">
        <f t="shared" si="4"/>
        <v>336497</v>
      </c>
      <c r="S13" s="342">
        <f t="shared" si="4"/>
        <v>0</v>
      </c>
      <c r="T13" s="275">
        <f t="shared" si="4"/>
        <v>204825</v>
      </c>
      <c r="U13" s="275">
        <f t="shared" si="4"/>
        <v>0</v>
      </c>
      <c r="V13" s="342">
        <f t="shared" si="4"/>
        <v>204825</v>
      </c>
      <c r="W13" s="342">
        <f t="shared" si="4"/>
        <v>3627582</v>
      </c>
      <c r="X13" s="275">
        <f t="shared" si="4"/>
        <v>2790750</v>
      </c>
      <c r="Y13" s="342">
        <f t="shared" si="4"/>
        <v>836832</v>
      </c>
      <c r="Z13" s="335">
        <f>+IF(X13&lt;&gt;0,+(Y13/X13)*100,0)</f>
        <v>29.985917764041925</v>
      </c>
      <c r="AA13" s="273">
        <f t="shared" si="4"/>
        <v>2790750</v>
      </c>
    </row>
    <row r="14" spans="1:27" ht="12.75">
      <c r="A14" s="291" t="s">
        <v>233</v>
      </c>
      <c r="B14" s="136"/>
      <c r="C14" s="60"/>
      <c r="D14" s="340"/>
      <c r="E14" s="60">
        <v>35957750</v>
      </c>
      <c r="F14" s="59">
        <v>2790750</v>
      </c>
      <c r="G14" s="59"/>
      <c r="H14" s="60">
        <v>515517</v>
      </c>
      <c r="I14" s="60">
        <v>55510</v>
      </c>
      <c r="J14" s="59">
        <v>571027</v>
      </c>
      <c r="K14" s="59">
        <v>2515233</v>
      </c>
      <c r="L14" s="60"/>
      <c r="M14" s="60"/>
      <c r="N14" s="59">
        <v>2515233</v>
      </c>
      <c r="O14" s="59">
        <v>33835</v>
      </c>
      <c r="P14" s="60"/>
      <c r="Q14" s="60">
        <v>302662</v>
      </c>
      <c r="R14" s="59">
        <v>336497</v>
      </c>
      <c r="S14" s="59"/>
      <c r="T14" s="60">
        <v>204825</v>
      </c>
      <c r="U14" s="60"/>
      <c r="V14" s="59">
        <v>204825</v>
      </c>
      <c r="W14" s="59">
        <v>3627582</v>
      </c>
      <c r="X14" s="60">
        <v>2790750</v>
      </c>
      <c r="Y14" s="59">
        <v>836832</v>
      </c>
      <c r="Z14" s="61">
        <v>29.99</v>
      </c>
      <c r="AA14" s="62">
        <v>2790750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2319293</v>
      </c>
      <c r="V15" s="59">
        <f t="shared" si="5"/>
        <v>2319293</v>
      </c>
      <c r="W15" s="59">
        <f t="shared" si="5"/>
        <v>2319293</v>
      </c>
      <c r="X15" s="60">
        <f t="shared" si="5"/>
        <v>0</v>
      </c>
      <c r="Y15" s="59">
        <f t="shared" si="5"/>
        <v>2319293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2319293</v>
      </c>
      <c r="V20" s="59">
        <v>2319293</v>
      </c>
      <c r="W20" s="59">
        <v>2319293</v>
      </c>
      <c r="X20" s="60"/>
      <c r="Y20" s="59">
        <v>2319293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675087</v>
      </c>
      <c r="M40" s="343">
        <f t="shared" si="9"/>
        <v>0</v>
      </c>
      <c r="N40" s="345">
        <f t="shared" si="9"/>
        <v>675087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675087</v>
      </c>
      <c r="X40" s="343">
        <f t="shared" si="9"/>
        <v>0</v>
      </c>
      <c r="Y40" s="345">
        <f t="shared" si="9"/>
        <v>675087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41135</v>
      </c>
      <c r="M43" s="305"/>
      <c r="N43" s="370">
        <v>41135</v>
      </c>
      <c r="O43" s="370"/>
      <c r="P43" s="305"/>
      <c r="Q43" s="305"/>
      <c r="R43" s="370"/>
      <c r="S43" s="370"/>
      <c r="T43" s="305"/>
      <c r="U43" s="305"/>
      <c r="V43" s="370"/>
      <c r="W43" s="370">
        <v>41135</v>
      </c>
      <c r="X43" s="305"/>
      <c r="Y43" s="370">
        <v>41135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633952</v>
      </c>
      <c r="M48" s="54"/>
      <c r="N48" s="53">
        <v>633952</v>
      </c>
      <c r="O48" s="53"/>
      <c r="P48" s="54"/>
      <c r="Q48" s="54"/>
      <c r="R48" s="53"/>
      <c r="S48" s="53"/>
      <c r="T48" s="54"/>
      <c r="U48" s="54"/>
      <c r="V48" s="53"/>
      <c r="W48" s="53">
        <v>633952</v>
      </c>
      <c r="X48" s="54"/>
      <c r="Y48" s="53">
        <v>633952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13832615</v>
      </c>
      <c r="D60" s="346">
        <f t="shared" si="14"/>
        <v>0</v>
      </c>
      <c r="E60" s="219">
        <f t="shared" si="14"/>
        <v>55957750</v>
      </c>
      <c r="F60" s="264">
        <f t="shared" si="14"/>
        <v>12790750</v>
      </c>
      <c r="G60" s="264">
        <f t="shared" si="14"/>
        <v>0</v>
      </c>
      <c r="H60" s="219">
        <f t="shared" si="14"/>
        <v>515517</v>
      </c>
      <c r="I60" s="219">
        <f t="shared" si="14"/>
        <v>369285</v>
      </c>
      <c r="J60" s="264">
        <f t="shared" si="14"/>
        <v>884802</v>
      </c>
      <c r="K60" s="264">
        <f t="shared" si="14"/>
        <v>2854838</v>
      </c>
      <c r="L60" s="219">
        <f t="shared" si="14"/>
        <v>675087</v>
      </c>
      <c r="M60" s="219">
        <f t="shared" si="14"/>
        <v>39627</v>
      </c>
      <c r="N60" s="264">
        <f t="shared" si="14"/>
        <v>3569552</v>
      </c>
      <c r="O60" s="264">
        <f t="shared" si="14"/>
        <v>1127399</v>
      </c>
      <c r="P60" s="219">
        <f t="shared" si="14"/>
        <v>183503</v>
      </c>
      <c r="Q60" s="219">
        <f t="shared" si="14"/>
        <v>310260</v>
      </c>
      <c r="R60" s="264">
        <f t="shared" si="14"/>
        <v>1621162</v>
      </c>
      <c r="S60" s="264">
        <f t="shared" si="14"/>
        <v>461130</v>
      </c>
      <c r="T60" s="219">
        <f t="shared" si="14"/>
        <v>204825</v>
      </c>
      <c r="U60" s="219">
        <f t="shared" si="14"/>
        <v>2319293</v>
      </c>
      <c r="V60" s="264">
        <f t="shared" si="14"/>
        <v>2985248</v>
      </c>
      <c r="W60" s="264">
        <f t="shared" si="14"/>
        <v>9060764</v>
      </c>
      <c r="X60" s="219">
        <f t="shared" si="14"/>
        <v>12790750</v>
      </c>
      <c r="Y60" s="264">
        <f t="shared" si="14"/>
        <v>-3729986</v>
      </c>
      <c r="Z60" s="337">
        <f>+IF(X60&lt;&gt;0,+(Y60/X60)*100,0)</f>
        <v>-29.161589429861422</v>
      </c>
      <c r="AA60" s="232">
        <f>+AA57+AA54+AA51+AA40+AA37+AA34+AA22+AA5</f>
        <v>12790750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8237100</v>
      </c>
      <c r="F5" s="358">
        <f t="shared" si="0"/>
        <v>3181200</v>
      </c>
      <c r="G5" s="358">
        <f t="shared" si="0"/>
        <v>0</v>
      </c>
      <c r="H5" s="356">
        <f t="shared" si="0"/>
        <v>13596</v>
      </c>
      <c r="I5" s="356">
        <f t="shared" si="0"/>
        <v>0</v>
      </c>
      <c r="J5" s="358">
        <f t="shared" si="0"/>
        <v>13596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39368</v>
      </c>
      <c r="Q5" s="356">
        <f t="shared" si="0"/>
        <v>16760</v>
      </c>
      <c r="R5" s="358">
        <f t="shared" si="0"/>
        <v>56128</v>
      </c>
      <c r="S5" s="358">
        <f t="shared" si="0"/>
        <v>110541</v>
      </c>
      <c r="T5" s="356">
        <f t="shared" si="0"/>
        <v>-132996</v>
      </c>
      <c r="U5" s="356">
        <f t="shared" si="0"/>
        <v>158770</v>
      </c>
      <c r="V5" s="358">
        <f t="shared" si="0"/>
        <v>136315</v>
      </c>
      <c r="W5" s="358">
        <f t="shared" si="0"/>
        <v>206039</v>
      </c>
      <c r="X5" s="356">
        <f t="shared" si="0"/>
        <v>3181200</v>
      </c>
      <c r="Y5" s="358">
        <f t="shared" si="0"/>
        <v>-2975161</v>
      </c>
      <c r="Z5" s="359">
        <f>+IF(X5&lt;&gt;0,+(Y5/X5)*100,0)</f>
        <v>-93.52323022758708</v>
      </c>
      <c r="AA5" s="360">
        <f>+AA6+AA8+AA11+AA13+AA15</f>
        <v>3181200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2800000</v>
      </c>
      <c r="F6" s="59">
        <f t="shared" si="1"/>
        <v>2800000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39368</v>
      </c>
      <c r="Q6" s="60">
        <f t="shared" si="1"/>
        <v>16760</v>
      </c>
      <c r="R6" s="59">
        <f t="shared" si="1"/>
        <v>56128</v>
      </c>
      <c r="S6" s="59">
        <f t="shared" si="1"/>
        <v>110541</v>
      </c>
      <c r="T6" s="60">
        <f t="shared" si="1"/>
        <v>-132996</v>
      </c>
      <c r="U6" s="60">
        <f t="shared" si="1"/>
        <v>158770</v>
      </c>
      <c r="V6" s="59">
        <f t="shared" si="1"/>
        <v>136315</v>
      </c>
      <c r="W6" s="59">
        <f t="shared" si="1"/>
        <v>192443</v>
      </c>
      <c r="X6" s="60">
        <f t="shared" si="1"/>
        <v>2800000</v>
      </c>
      <c r="Y6" s="59">
        <f t="shared" si="1"/>
        <v>-2607557</v>
      </c>
      <c r="Z6" s="61">
        <f>+IF(X6&lt;&gt;0,+(Y6/X6)*100,0)</f>
        <v>-93.12703571428571</v>
      </c>
      <c r="AA6" s="62">
        <f t="shared" si="1"/>
        <v>2800000</v>
      </c>
    </row>
    <row r="7" spans="1:27" ht="12.75">
      <c r="A7" s="291" t="s">
        <v>229</v>
      </c>
      <c r="B7" s="142"/>
      <c r="C7" s="60"/>
      <c r="D7" s="340"/>
      <c r="E7" s="60">
        <v>2800000</v>
      </c>
      <c r="F7" s="59">
        <v>2800000</v>
      </c>
      <c r="G7" s="59"/>
      <c r="H7" s="60"/>
      <c r="I7" s="60"/>
      <c r="J7" s="59"/>
      <c r="K7" s="59"/>
      <c r="L7" s="60"/>
      <c r="M7" s="60"/>
      <c r="N7" s="59"/>
      <c r="O7" s="59"/>
      <c r="P7" s="60">
        <v>39368</v>
      </c>
      <c r="Q7" s="60">
        <v>16760</v>
      </c>
      <c r="R7" s="59">
        <v>56128</v>
      </c>
      <c r="S7" s="59">
        <v>110541</v>
      </c>
      <c r="T7" s="60">
        <v>-132996</v>
      </c>
      <c r="U7" s="60">
        <v>158770</v>
      </c>
      <c r="V7" s="59">
        <v>136315</v>
      </c>
      <c r="W7" s="59">
        <v>192443</v>
      </c>
      <c r="X7" s="60">
        <v>2800000</v>
      </c>
      <c r="Y7" s="59">
        <v>-2607557</v>
      </c>
      <c r="Z7" s="61">
        <v>-93.13</v>
      </c>
      <c r="AA7" s="62">
        <v>2800000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5225900</v>
      </c>
      <c r="F8" s="59">
        <f t="shared" si="2"/>
        <v>170000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170000</v>
      </c>
      <c r="Y8" s="59">
        <f t="shared" si="2"/>
        <v>-170000</v>
      </c>
      <c r="Z8" s="61">
        <f>+IF(X8&lt;&gt;0,+(Y8/X8)*100,0)</f>
        <v>-100</v>
      </c>
      <c r="AA8" s="62">
        <f>SUM(AA9:AA10)</f>
        <v>170000</v>
      </c>
    </row>
    <row r="9" spans="1:27" ht="12.75">
      <c r="A9" s="291" t="s">
        <v>230</v>
      </c>
      <c r="B9" s="142"/>
      <c r="C9" s="60"/>
      <c r="D9" s="340"/>
      <c r="E9" s="60">
        <v>5225900</v>
      </c>
      <c r="F9" s="59">
        <v>170000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170000</v>
      </c>
      <c r="Y9" s="59">
        <v>-170000</v>
      </c>
      <c r="Z9" s="61">
        <v>-100</v>
      </c>
      <c r="AA9" s="62">
        <v>170000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180000</v>
      </c>
      <c r="F11" s="364">
        <f t="shared" si="3"/>
        <v>180000</v>
      </c>
      <c r="G11" s="364">
        <f t="shared" si="3"/>
        <v>0</v>
      </c>
      <c r="H11" s="362">
        <f t="shared" si="3"/>
        <v>13596</v>
      </c>
      <c r="I11" s="362">
        <f t="shared" si="3"/>
        <v>0</v>
      </c>
      <c r="J11" s="364">
        <f t="shared" si="3"/>
        <v>13596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13596</v>
      </c>
      <c r="X11" s="362">
        <f t="shared" si="3"/>
        <v>180000</v>
      </c>
      <c r="Y11" s="364">
        <f t="shared" si="3"/>
        <v>-166404</v>
      </c>
      <c r="Z11" s="365">
        <f>+IF(X11&lt;&gt;0,+(Y11/X11)*100,0)</f>
        <v>-92.44666666666667</v>
      </c>
      <c r="AA11" s="366">
        <f t="shared" si="3"/>
        <v>180000</v>
      </c>
    </row>
    <row r="12" spans="1:27" ht="12.75">
      <c r="A12" s="291" t="s">
        <v>232</v>
      </c>
      <c r="B12" s="136"/>
      <c r="C12" s="60"/>
      <c r="D12" s="340"/>
      <c r="E12" s="60">
        <v>180000</v>
      </c>
      <c r="F12" s="59">
        <v>180000</v>
      </c>
      <c r="G12" s="59"/>
      <c r="H12" s="60">
        <v>13596</v>
      </c>
      <c r="I12" s="60"/>
      <c r="J12" s="59">
        <v>13596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13596</v>
      </c>
      <c r="X12" s="60">
        <v>180000</v>
      </c>
      <c r="Y12" s="59">
        <v>-166404</v>
      </c>
      <c r="Z12" s="61">
        <v>-92.45</v>
      </c>
      <c r="AA12" s="62">
        <v>180000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31200</v>
      </c>
      <c r="F15" s="59">
        <f t="shared" si="5"/>
        <v>31200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31200</v>
      </c>
      <c r="Y15" s="59">
        <f t="shared" si="5"/>
        <v>-31200</v>
      </c>
      <c r="Z15" s="61">
        <f>+IF(X15&lt;&gt;0,+(Y15/X15)*100,0)</f>
        <v>-100</v>
      </c>
      <c r="AA15" s="62">
        <f>SUM(AA16:AA20)</f>
        <v>31200</v>
      </c>
    </row>
    <row r="16" spans="1:27" ht="12.75">
      <c r="A16" s="291" t="s">
        <v>234</v>
      </c>
      <c r="B16" s="300"/>
      <c r="C16" s="60"/>
      <c r="D16" s="340"/>
      <c r="E16" s="60">
        <v>31200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31200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31200</v>
      </c>
      <c r="Y20" s="59">
        <v>-31200</v>
      </c>
      <c r="Z20" s="61">
        <v>-100</v>
      </c>
      <c r="AA20" s="62">
        <v>31200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67571</v>
      </c>
      <c r="D22" s="344">
        <f t="shared" si="6"/>
        <v>0</v>
      </c>
      <c r="E22" s="343">
        <f t="shared" si="6"/>
        <v>352656</v>
      </c>
      <c r="F22" s="345">
        <f t="shared" si="6"/>
        <v>352656</v>
      </c>
      <c r="G22" s="345">
        <f t="shared" si="6"/>
        <v>10498</v>
      </c>
      <c r="H22" s="343">
        <f t="shared" si="6"/>
        <v>0</v>
      </c>
      <c r="I22" s="343">
        <f t="shared" si="6"/>
        <v>0</v>
      </c>
      <c r="J22" s="345">
        <f t="shared" si="6"/>
        <v>10498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-1930</v>
      </c>
      <c r="U22" s="343">
        <f t="shared" si="6"/>
        <v>2455</v>
      </c>
      <c r="V22" s="345">
        <f t="shared" si="6"/>
        <v>525</v>
      </c>
      <c r="W22" s="345">
        <f t="shared" si="6"/>
        <v>11023</v>
      </c>
      <c r="X22" s="343">
        <f t="shared" si="6"/>
        <v>352656</v>
      </c>
      <c r="Y22" s="345">
        <f t="shared" si="6"/>
        <v>-341633</v>
      </c>
      <c r="Z22" s="336">
        <f>+IF(X22&lt;&gt;0,+(Y22/X22)*100,0)</f>
        <v>-96.87429109387051</v>
      </c>
      <c r="AA22" s="350">
        <f>SUM(AA23:AA32)</f>
        <v>352656</v>
      </c>
    </row>
    <row r="23" spans="1:27" ht="12.75">
      <c r="A23" s="361" t="s">
        <v>237</v>
      </c>
      <c r="B23" s="142"/>
      <c r="C23" s="60"/>
      <c r="D23" s="340"/>
      <c r="E23" s="60"/>
      <c r="F23" s="59">
        <v>22256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22256</v>
      </c>
      <c r="Y23" s="59">
        <v>-22256</v>
      </c>
      <c r="Z23" s="61">
        <v>-100</v>
      </c>
      <c r="AA23" s="62">
        <v>22256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214144</v>
      </c>
      <c r="F25" s="59">
        <v>160000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>
        <v>-1930</v>
      </c>
      <c r="U25" s="60"/>
      <c r="V25" s="59">
        <v>-1930</v>
      </c>
      <c r="W25" s="59">
        <v>-1930</v>
      </c>
      <c r="X25" s="60">
        <v>160000</v>
      </c>
      <c r="Y25" s="59">
        <v>-161930</v>
      </c>
      <c r="Z25" s="61">
        <v>-101.21</v>
      </c>
      <c r="AA25" s="62">
        <v>160000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67571</v>
      </c>
      <c r="D32" s="340"/>
      <c r="E32" s="60">
        <v>138512</v>
      </c>
      <c r="F32" s="59">
        <v>170400</v>
      </c>
      <c r="G32" s="59">
        <v>10498</v>
      </c>
      <c r="H32" s="60"/>
      <c r="I32" s="60"/>
      <c r="J32" s="59">
        <v>10498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2455</v>
      </c>
      <c r="V32" s="59">
        <v>2455</v>
      </c>
      <c r="W32" s="59">
        <v>12953</v>
      </c>
      <c r="X32" s="60">
        <v>170400</v>
      </c>
      <c r="Y32" s="59">
        <v>-157447</v>
      </c>
      <c r="Z32" s="61">
        <v>-92.4</v>
      </c>
      <c r="AA32" s="62">
        <v>170400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294132</v>
      </c>
      <c r="D40" s="344">
        <f t="shared" si="9"/>
        <v>0</v>
      </c>
      <c r="E40" s="343">
        <f t="shared" si="9"/>
        <v>1912685</v>
      </c>
      <c r="F40" s="345">
        <f t="shared" si="9"/>
        <v>1912685</v>
      </c>
      <c r="G40" s="345">
        <f t="shared" si="9"/>
        <v>52200</v>
      </c>
      <c r="H40" s="343">
        <f t="shared" si="9"/>
        <v>701</v>
      </c>
      <c r="I40" s="343">
        <f t="shared" si="9"/>
        <v>0</v>
      </c>
      <c r="J40" s="345">
        <f t="shared" si="9"/>
        <v>52901</v>
      </c>
      <c r="K40" s="345">
        <f t="shared" si="9"/>
        <v>42266</v>
      </c>
      <c r="L40" s="343">
        <f t="shared" si="9"/>
        <v>59120</v>
      </c>
      <c r="M40" s="343">
        <f t="shared" si="9"/>
        <v>0</v>
      </c>
      <c r="N40" s="345">
        <f t="shared" si="9"/>
        <v>101386</v>
      </c>
      <c r="O40" s="345">
        <f t="shared" si="9"/>
        <v>0</v>
      </c>
      <c r="P40" s="343">
        <f t="shared" si="9"/>
        <v>150438</v>
      </c>
      <c r="Q40" s="343">
        <f t="shared" si="9"/>
        <v>0</v>
      </c>
      <c r="R40" s="345">
        <f t="shared" si="9"/>
        <v>150438</v>
      </c>
      <c r="S40" s="345">
        <f t="shared" si="9"/>
        <v>832</v>
      </c>
      <c r="T40" s="343">
        <f t="shared" si="9"/>
        <v>44593</v>
      </c>
      <c r="U40" s="343">
        <f t="shared" si="9"/>
        <v>24005</v>
      </c>
      <c r="V40" s="345">
        <f t="shared" si="9"/>
        <v>69430</v>
      </c>
      <c r="W40" s="345">
        <f t="shared" si="9"/>
        <v>374155</v>
      </c>
      <c r="X40" s="343">
        <f t="shared" si="9"/>
        <v>1912685</v>
      </c>
      <c r="Y40" s="345">
        <f t="shared" si="9"/>
        <v>-1538530</v>
      </c>
      <c r="Z40" s="336">
        <f>+IF(X40&lt;&gt;0,+(Y40/X40)*100,0)</f>
        <v>-80.43823211872315</v>
      </c>
      <c r="AA40" s="350">
        <f>SUM(AA41:AA49)</f>
        <v>1912685</v>
      </c>
    </row>
    <row r="41" spans="1:27" ht="12.75">
      <c r="A41" s="361" t="s">
        <v>248</v>
      </c>
      <c r="B41" s="142"/>
      <c r="C41" s="362"/>
      <c r="D41" s="363"/>
      <c r="E41" s="362"/>
      <c r="F41" s="364">
        <v>22880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22880</v>
      </c>
      <c r="Y41" s="364">
        <v>-22880</v>
      </c>
      <c r="Z41" s="365">
        <v>-100</v>
      </c>
      <c r="AA41" s="366">
        <v>22880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15602</v>
      </c>
      <c r="D43" s="369"/>
      <c r="E43" s="305">
        <v>752450</v>
      </c>
      <c r="F43" s="370">
        <v>551200</v>
      </c>
      <c r="G43" s="370">
        <v>52200</v>
      </c>
      <c r="H43" s="305"/>
      <c r="I43" s="305"/>
      <c r="J43" s="370">
        <v>52200</v>
      </c>
      <c r="K43" s="370">
        <v>28416</v>
      </c>
      <c r="L43" s="305">
        <v>44844</v>
      </c>
      <c r="M43" s="305"/>
      <c r="N43" s="370">
        <v>73260</v>
      </c>
      <c r="O43" s="370"/>
      <c r="P43" s="305">
        <v>140000</v>
      </c>
      <c r="Q43" s="305"/>
      <c r="R43" s="370">
        <v>140000</v>
      </c>
      <c r="S43" s="370"/>
      <c r="T43" s="305">
        <v>52200</v>
      </c>
      <c r="U43" s="305"/>
      <c r="V43" s="370">
        <v>52200</v>
      </c>
      <c r="W43" s="370">
        <v>317660</v>
      </c>
      <c r="X43" s="305">
        <v>551200</v>
      </c>
      <c r="Y43" s="370">
        <v>-233540</v>
      </c>
      <c r="Z43" s="371">
        <v>-42.37</v>
      </c>
      <c r="AA43" s="303">
        <v>551200</v>
      </c>
    </row>
    <row r="44" spans="1:27" ht="12.75">
      <c r="A44" s="361" t="s">
        <v>251</v>
      </c>
      <c r="B44" s="136"/>
      <c r="C44" s="60">
        <v>156626</v>
      </c>
      <c r="D44" s="368"/>
      <c r="E44" s="54">
        <v>620635</v>
      </c>
      <c r="F44" s="53">
        <v>391005</v>
      </c>
      <c r="G44" s="53"/>
      <c r="H44" s="54">
        <v>701</v>
      </c>
      <c r="I44" s="54"/>
      <c r="J44" s="53">
        <v>701</v>
      </c>
      <c r="K44" s="53">
        <v>13850</v>
      </c>
      <c r="L44" s="54">
        <v>14276</v>
      </c>
      <c r="M44" s="54"/>
      <c r="N44" s="53">
        <v>28126</v>
      </c>
      <c r="O44" s="53"/>
      <c r="P44" s="54"/>
      <c r="Q44" s="54"/>
      <c r="R44" s="53"/>
      <c r="S44" s="53"/>
      <c r="T44" s="54">
        <v>-570</v>
      </c>
      <c r="U44" s="54">
        <v>24005</v>
      </c>
      <c r="V44" s="53">
        <v>23435</v>
      </c>
      <c r="W44" s="53">
        <v>52262</v>
      </c>
      <c r="X44" s="54">
        <v>391005</v>
      </c>
      <c r="Y44" s="53">
        <v>-338743</v>
      </c>
      <c r="Z44" s="94">
        <v>-86.63</v>
      </c>
      <c r="AA44" s="95">
        <v>391005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121904</v>
      </c>
      <c r="D48" s="368"/>
      <c r="E48" s="54">
        <v>539600</v>
      </c>
      <c r="F48" s="53">
        <v>339600</v>
      </c>
      <c r="G48" s="53"/>
      <c r="H48" s="54"/>
      <c r="I48" s="54"/>
      <c r="J48" s="53"/>
      <c r="K48" s="53"/>
      <c r="L48" s="54"/>
      <c r="M48" s="54"/>
      <c r="N48" s="53"/>
      <c r="O48" s="53"/>
      <c r="P48" s="54">
        <v>10438</v>
      </c>
      <c r="Q48" s="54"/>
      <c r="R48" s="53">
        <v>10438</v>
      </c>
      <c r="S48" s="53"/>
      <c r="T48" s="54"/>
      <c r="U48" s="54"/>
      <c r="V48" s="53"/>
      <c r="W48" s="53">
        <v>10438</v>
      </c>
      <c r="X48" s="54">
        <v>339600</v>
      </c>
      <c r="Y48" s="53">
        <v>-329162</v>
      </c>
      <c r="Z48" s="94">
        <v>-96.93</v>
      </c>
      <c r="AA48" s="95">
        <v>339600</v>
      </c>
    </row>
    <row r="49" spans="1:27" ht="12.75">
      <c r="A49" s="361" t="s">
        <v>93</v>
      </c>
      <c r="B49" s="136"/>
      <c r="C49" s="54"/>
      <c r="D49" s="368"/>
      <c r="E49" s="54"/>
      <c r="F49" s="53">
        <v>608000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>
        <v>832</v>
      </c>
      <c r="T49" s="54">
        <v>-7037</v>
      </c>
      <c r="U49" s="54"/>
      <c r="V49" s="53">
        <v>-6205</v>
      </c>
      <c r="W49" s="53">
        <v>-6205</v>
      </c>
      <c r="X49" s="54">
        <v>608000</v>
      </c>
      <c r="Y49" s="53">
        <v>-614205</v>
      </c>
      <c r="Z49" s="94">
        <v>-101.02</v>
      </c>
      <c r="AA49" s="95">
        <v>608000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884000</v>
      </c>
      <c r="F57" s="345">
        <f t="shared" si="13"/>
        <v>884000</v>
      </c>
      <c r="G57" s="345">
        <f t="shared" si="13"/>
        <v>0</v>
      </c>
      <c r="H57" s="343">
        <f t="shared" si="13"/>
        <v>0</v>
      </c>
      <c r="I57" s="343">
        <f t="shared" si="13"/>
        <v>8500</v>
      </c>
      <c r="J57" s="345">
        <f t="shared" si="13"/>
        <v>8500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8500</v>
      </c>
      <c r="X57" s="343">
        <f t="shared" si="13"/>
        <v>884000</v>
      </c>
      <c r="Y57" s="345">
        <f t="shared" si="13"/>
        <v>-875500</v>
      </c>
      <c r="Z57" s="336">
        <f>+IF(X57&lt;&gt;0,+(Y57/X57)*100,0)</f>
        <v>-99.03846153846155</v>
      </c>
      <c r="AA57" s="350">
        <f t="shared" si="13"/>
        <v>884000</v>
      </c>
    </row>
    <row r="58" spans="1:27" ht="12.75">
      <c r="A58" s="361" t="s">
        <v>217</v>
      </c>
      <c r="B58" s="136"/>
      <c r="C58" s="60"/>
      <c r="D58" s="340"/>
      <c r="E58" s="60">
        <v>884000</v>
      </c>
      <c r="F58" s="59">
        <v>884000</v>
      </c>
      <c r="G58" s="59"/>
      <c r="H58" s="60"/>
      <c r="I58" s="60">
        <v>8500</v>
      </c>
      <c r="J58" s="59">
        <v>8500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8500</v>
      </c>
      <c r="X58" s="60">
        <v>884000</v>
      </c>
      <c r="Y58" s="59">
        <v>-875500</v>
      </c>
      <c r="Z58" s="61">
        <v>-99.04</v>
      </c>
      <c r="AA58" s="62">
        <v>884000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361703</v>
      </c>
      <c r="D60" s="346">
        <f t="shared" si="14"/>
        <v>0</v>
      </c>
      <c r="E60" s="219">
        <f t="shared" si="14"/>
        <v>11386441</v>
      </c>
      <c r="F60" s="264">
        <f t="shared" si="14"/>
        <v>6330541</v>
      </c>
      <c r="G60" s="264">
        <f t="shared" si="14"/>
        <v>62698</v>
      </c>
      <c r="H60" s="219">
        <f t="shared" si="14"/>
        <v>14297</v>
      </c>
      <c r="I60" s="219">
        <f t="shared" si="14"/>
        <v>8500</v>
      </c>
      <c r="J60" s="264">
        <f t="shared" si="14"/>
        <v>85495</v>
      </c>
      <c r="K60" s="264">
        <f t="shared" si="14"/>
        <v>42266</v>
      </c>
      <c r="L60" s="219">
        <f t="shared" si="14"/>
        <v>59120</v>
      </c>
      <c r="M60" s="219">
        <f t="shared" si="14"/>
        <v>0</v>
      </c>
      <c r="N60" s="264">
        <f t="shared" si="14"/>
        <v>101386</v>
      </c>
      <c r="O60" s="264">
        <f t="shared" si="14"/>
        <v>0</v>
      </c>
      <c r="P60" s="219">
        <f t="shared" si="14"/>
        <v>189806</v>
      </c>
      <c r="Q60" s="219">
        <f t="shared" si="14"/>
        <v>16760</v>
      </c>
      <c r="R60" s="264">
        <f t="shared" si="14"/>
        <v>206566</v>
      </c>
      <c r="S60" s="264">
        <f t="shared" si="14"/>
        <v>111373</v>
      </c>
      <c r="T60" s="219">
        <f t="shared" si="14"/>
        <v>-90333</v>
      </c>
      <c r="U60" s="219">
        <f t="shared" si="14"/>
        <v>185230</v>
      </c>
      <c r="V60" s="264">
        <f t="shared" si="14"/>
        <v>206270</v>
      </c>
      <c r="W60" s="264">
        <f t="shared" si="14"/>
        <v>599717</v>
      </c>
      <c r="X60" s="219">
        <f t="shared" si="14"/>
        <v>6330541</v>
      </c>
      <c r="Y60" s="264">
        <f t="shared" si="14"/>
        <v>-5730824</v>
      </c>
      <c r="Z60" s="337">
        <f>+IF(X60&lt;&gt;0,+(Y60/X60)*100,0)</f>
        <v>-90.52660744160728</v>
      </c>
      <c r="AA60" s="232">
        <f>+AA57+AA54+AA51+AA40+AA37+AA34+AA22+AA5</f>
        <v>6330541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2017-07-27T12:07:39Z</dcterms:created>
  <dcterms:modified xsi:type="dcterms:W3CDTF">2017-07-27T12:07:42Z</dcterms:modified>
  <cp:category/>
  <cp:version/>
  <cp:contentType/>
  <cp:contentStatus/>
</cp:coreProperties>
</file>