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<sst xmlns="http://schemas.openxmlformats.org/spreadsheetml/2006/main" count="857" uniqueCount="303">
  <si>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Renosterberg(NC075)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</si>
  <si>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</si>
  <si>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</si>
  <si>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</si>
  <si>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</si>
  <si>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</si>
  <si>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</si>
  <si>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</si>
  <si>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</si>
  <si>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</si>
  <si>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</si>
  <si>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</si>
  <si>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</si>
  <si>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</si>
  <si>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</si>
  <si>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</si>
  <si>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</si>
  <si>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</si>
  <si>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</si>
  <si>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</si>
  <si>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</si>
  <si>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</si>
  <si>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</si>
  <si>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</si>
  <si>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</si>
  <si>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</si>
  <si>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</si>
  <si>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</si>
  <si>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</si>
  <si>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</si>
  <si>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</si>
  <si>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</si>
  <si>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</si>
  <si>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</si>
  <si>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</si>
  <si>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</si>
  <si>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</si>
  <si>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</si>
  <si>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</si>
  <si>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</si>
  <si>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</si>
  <si>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</si>
  <si>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</si>
  <si>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</si>
  <si>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</si>
  <si>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</si>
  <si>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</si>
  <si>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</si>
  <si>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</si>
  <si>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</si>
  <si>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</si>
  <si>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</si>
  <si>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</si>
  <si>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</si>
  <si>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</si>
  <si>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</si>
  <si>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</si>
  <si>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</si>
  <si>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</si>
  <si>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</si>
  <si>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</si>
  <si>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</si>
  <si>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</si>
  <si>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</si>
  <si>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</si>
  <si>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</si>
  <si>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</si>
  <si>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</si>
  <si>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</si>
  <si>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</si>
  <si>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Renosterberg(NC075)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</si>
  <si>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</si>
  <si>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</si>
  <si>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</si>
  <si>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</si>
  <si>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</si>
  <si>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</si>
  <si>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</si>
  <si>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</si>
  <si>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</si>
  <si>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</si>
  <si>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</si>
  <si>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</si>
  <si>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</si>
  <si>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</si>
  <si>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</si>
  <si>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</si>
  <si>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</si>
  <si>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</si>
  <si>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</si>
  <si>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</si>
  <si>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</si>
  <si>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</si>
  <si>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</si>
  <si>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</si>
  <si>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</si>
  <si>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</si>
  <si>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</si>
  <si>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</si>
  <si>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</si>
  <si>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Renosterberg(NC075)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</si>
  <si>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</si>
  <si>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</si>
  <si>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</si>
  <si>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</si>
  <si>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</si>
  <si>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</si>
  <si>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</si>
  <si>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</si>
  <si>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</si>
  <si>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</si>
  <si>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</si>
  <si>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</si>
  <si>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</si>
  <si>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</si>
  <si>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</si>
  <si>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</si>
  <si>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</si>
  <si>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</si>
  <si>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</si>
  <si>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</si>
  <si>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</si>
  <si>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</si>
  <si>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</si>
  <si>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</si>
  <si>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</si>
  <si>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</si>
  <si>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</si>
  <si>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</si>
  <si>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Renosterberg(NC075)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</si>
  <si>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</si>
  <si>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</si>
  <si>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</si>
  <si>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</si>
  <si>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</si>
  <si>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</si>
  <si>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</si>
  <si>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</si>
  <si>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</si>
  <si>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</si>
  <si>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Renosterberg(NC075)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</si>
  <si>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</si>
  <si>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</si>
  <si>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</si>
  <si>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</si>
  <si>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</si>
  <si>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</si>
  <si>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</si>
  <si>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</si>
  <si>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</si>
  <si>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</si>
  <si>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</si>
  <si>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</si>
  <si>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</si>
  <si>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</si>
  <si>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</si>
  <si>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</si>
  <si>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</si>
  <si>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</si>
  <si>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</si>
  <si>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</si>
  <si>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</si>
  <si>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</si>
  <si>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</si>
  <si>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</si>
  <si>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</si>
  <si>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</si>
  <si>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</si>
  <si>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</si>
  <si>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</si>
  <si>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</si>
  <si>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</si>
  <si>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</si>
  <si>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</si>
  <si>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Renosterberg(NC075)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</si>
  <si>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</si>
  <si>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</si>
  <si>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</si>
  <si>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</si>
  <si>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</si>
  <si>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</si>
  <si>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</si>
  <si>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</si>
  <si>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</si>
  <si>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</si>
  <si>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</si>
  <si>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</si>
  <si>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</si>
  <si>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</si>
  <si>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</si>
  <si>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</si>
  <si>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</si>
  <si>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</si>
  <si>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</si>
  <si>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</si>
  <si>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</si>
  <si>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</si>
  <si>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</si>
  <si>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</si>
  <si>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</si>
  <si>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</si>
  <si>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</si>
  <si>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Renosterberg(NC075)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</si>
  <si>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</si>
  <si>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</si>
  <si>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</si>
  <si>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</si>
  <si>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</si>
  <si>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</si>
  <si>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</si>
  <si>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</si>
  <si>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</si>
  <si>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</si>
  <si>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</si>
  <si>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</si>
  <si>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</si>
  <si>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</si>
  <si>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</si>
  <si>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</si>
  <si>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</si>
  <si>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</si>
  <si>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</si>
  <si>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</si>
  <si>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</si>
  <si>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</si>
  <si>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</si>
  <si>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</si>
  <si>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Renosterberg(NC075)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</si>
  <si>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</si>
  <si>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</si>
  <si>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</si>
  <si>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</si>
  <si>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</si>
  <si>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</si>
  <si>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</si>
  <si>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</si>
  <si>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</si>
  <si>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</si>
  <si>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</si>
  <si>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</si>
  <si>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</si>
  <si>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</si>
  <si>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</si>
  <si>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</si>
  <si>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</si>
  <si>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</si>
  <si>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</si>
  <si>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</si>
  <si>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</si>
  <si>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</si>
  <si>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</si>
  <si>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</si>
  <si>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</si>
  <si>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</si>
  <si>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</si>
  <si>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</si>
  <si>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</si>
  <si>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</si>
  <si>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</si>
  <si>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</si>
  <si>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</si>
  <si>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</si>
  <si>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</si>
  <si>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Renosterberg(NC075)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</si>
  <si>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</si>
  <si>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</si>
  <si>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Northern Cape: Renosterberg(NC075)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</si>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</sst>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2911376</v>
      </c>
      <c r="C5" s="19">
        <v>0</v>
      </c>
      <c r="D5" s="59">
        <v>4138450</v>
      </c>
      <c r="E5" s="60">
        <v>4138450</v>
      </c>
      <c r="F5" s="60">
        <v>283746</v>
      </c>
      <c r="G5" s="60">
        <v>766173</v>
      </c>
      <c r="H5" s="60">
        <v>473050</v>
      </c>
      <c r="I5" s="60">
        <v>1522969</v>
      </c>
      <c r="J5" s="60">
        <v>0</v>
      </c>
      <c r="K5" s="60">
        <v>180588</v>
      </c>
      <c r="L5" s="60">
        <v>180588</v>
      </c>
      <c r="M5" s="60">
        <v>361176</v>
      </c>
      <c r="N5" s="60">
        <v>0</v>
      </c>
      <c r="O5" s="60">
        <v>180588</v>
      </c>
      <c r="P5" s="60">
        <v>182406</v>
      </c>
      <c r="Q5" s="60">
        <v>362994</v>
      </c>
      <c r="R5" s="60">
        <v>195017</v>
      </c>
      <c r="S5" s="60">
        <v>174451</v>
      </c>
      <c r="T5" s="60">
        <v>184193</v>
      </c>
      <c r="U5" s="60">
        <v>553661</v>
      </c>
      <c r="V5" s="60">
        <v>2800800</v>
      </c>
      <c r="W5" s="60">
        <v>4138456</v>
      </c>
      <c r="X5" s="60">
        <v>-1337656</v>
      </c>
      <c r="Y5" s="61">
        <v>-32.32</v>
      </c>
      <c r="Z5" s="62">
        <v>4138450</v>
      </c>
    </row>
    <row r="6" spans="1:26" ht="12.75">
      <c r="A6" s="58" t="s">
        <v>32</v>
      </c>
      <c r="B6" s="19">
        <v>11632838</v>
      </c>
      <c r="C6" s="19">
        <v>0</v>
      </c>
      <c r="D6" s="59">
        <v>15317700</v>
      </c>
      <c r="E6" s="60">
        <v>15317700</v>
      </c>
      <c r="F6" s="60">
        <v>804204</v>
      </c>
      <c r="G6" s="60">
        <v>880810</v>
      </c>
      <c r="H6" s="60">
        <v>1340227</v>
      </c>
      <c r="I6" s="60">
        <v>3025241</v>
      </c>
      <c r="J6" s="60">
        <v>2200</v>
      </c>
      <c r="K6" s="60">
        <v>1294584</v>
      </c>
      <c r="L6" s="60">
        <v>1205986</v>
      </c>
      <c r="M6" s="60">
        <v>2502770</v>
      </c>
      <c r="N6" s="60">
        <v>0</v>
      </c>
      <c r="O6" s="60">
        <v>1200320</v>
      </c>
      <c r="P6" s="60">
        <v>1060001</v>
      </c>
      <c r="Q6" s="60">
        <v>2260321</v>
      </c>
      <c r="R6" s="60">
        <v>941273</v>
      </c>
      <c r="S6" s="60">
        <v>1098769</v>
      </c>
      <c r="T6" s="60">
        <v>986669</v>
      </c>
      <c r="U6" s="60">
        <v>3026711</v>
      </c>
      <c r="V6" s="60">
        <v>10815043</v>
      </c>
      <c r="W6" s="60">
        <v>15318100</v>
      </c>
      <c r="X6" s="60">
        <v>-4503057</v>
      </c>
      <c r="Y6" s="61">
        <v>-29.4</v>
      </c>
      <c r="Z6" s="62">
        <v>15317700</v>
      </c>
    </row>
    <row r="7" spans="1:26" ht="12.75">
      <c r="A7" s="58" t="s">
        <v>33</v>
      </c>
      <c r="B7" s="19">
        <v>141387</v>
      </c>
      <c r="C7" s="19">
        <v>0</v>
      </c>
      <c r="D7" s="59">
        <v>370650</v>
      </c>
      <c r="E7" s="60">
        <v>370650</v>
      </c>
      <c r="F7" s="60">
        <v>0</v>
      </c>
      <c r="G7" s="60">
        <v>26580</v>
      </c>
      <c r="H7" s="60">
        <v>0</v>
      </c>
      <c r="I7" s="60">
        <v>26580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26580</v>
      </c>
      <c r="W7" s="60">
        <v>370656</v>
      </c>
      <c r="X7" s="60">
        <v>-344076</v>
      </c>
      <c r="Y7" s="61">
        <v>-92.83</v>
      </c>
      <c r="Z7" s="62">
        <v>370650</v>
      </c>
    </row>
    <row r="8" spans="1:26" ht="12.75">
      <c r="A8" s="58" t="s">
        <v>34</v>
      </c>
      <c r="B8" s="19">
        <v>29007948</v>
      </c>
      <c r="C8" s="19">
        <v>0</v>
      </c>
      <c r="D8" s="59">
        <v>22061000</v>
      </c>
      <c r="E8" s="60">
        <v>22061000</v>
      </c>
      <c r="F8" s="60">
        <v>5086000</v>
      </c>
      <c r="G8" s="60">
        <v>0</v>
      </c>
      <c r="H8" s="60">
        <v>0</v>
      </c>
      <c r="I8" s="60">
        <v>5086000</v>
      </c>
      <c r="J8" s="60">
        <v>9775000</v>
      </c>
      <c r="K8" s="60">
        <v>0</v>
      </c>
      <c r="L8" s="60">
        <v>3147000</v>
      </c>
      <c r="M8" s="60">
        <v>12922000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18008000</v>
      </c>
      <c r="W8" s="60">
        <v>22061004</v>
      </c>
      <c r="X8" s="60">
        <v>-4053004</v>
      </c>
      <c r="Y8" s="61">
        <v>-18.37</v>
      </c>
      <c r="Z8" s="62">
        <v>22061000</v>
      </c>
    </row>
    <row r="9" spans="1:26" ht="12.75">
      <c r="A9" s="58" t="s">
        <v>35</v>
      </c>
      <c r="B9" s="19">
        <v>3928877</v>
      </c>
      <c r="C9" s="19">
        <v>0</v>
      </c>
      <c r="D9" s="59">
        <v>9406000</v>
      </c>
      <c r="E9" s="60">
        <v>9406000</v>
      </c>
      <c r="F9" s="60">
        <v>203939</v>
      </c>
      <c r="G9" s="60">
        <v>262</v>
      </c>
      <c r="H9" s="60">
        <v>0</v>
      </c>
      <c r="I9" s="60">
        <v>204201</v>
      </c>
      <c r="J9" s="60">
        <v>50255</v>
      </c>
      <c r="K9" s="60">
        <v>0</v>
      </c>
      <c r="L9" s="60">
        <v>21586</v>
      </c>
      <c r="M9" s="60">
        <v>71841</v>
      </c>
      <c r="N9" s="60">
        <v>6680</v>
      </c>
      <c r="O9" s="60">
        <v>74672</v>
      </c>
      <c r="P9" s="60">
        <v>395670</v>
      </c>
      <c r="Q9" s="60">
        <v>477022</v>
      </c>
      <c r="R9" s="60">
        <v>45723</v>
      </c>
      <c r="S9" s="60">
        <v>100340</v>
      </c>
      <c r="T9" s="60">
        <v>240718</v>
      </c>
      <c r="U9" s="60">
        <v>386781</v>
      </c>
      <c r="V9" s="60">
        <v>1139845</v>
      </c>
      <c r="W9" s="60">
        <v>9406008</v>
      </c>
      <c r="X9" s="60">
        <v>-8266163</v>
      </c>
      <c r="Y9" s="61">
        <v>-87.88</v>
      </c>
      <c r="Z9" s="62">
        <v>9406000</v>
      </c>
    </row>
    <row r="10" spans="1:26" ht="22.5">
      <c r="A10" s="63" t="s">
        <v>278</v>
      </c>
      <c r="B10" s="64">
        <f>SUM(B5:B9)</f>
        <v>47622426</v>
      </c>
      <c r="C10" s="64">
        <f>SUM(C5:C9)</f>
        <v>0</v>
      </c>
      <c r="D10" s="65">
        <f aca="true" t="shared" si="0" ref="D10:Z10">SUM(D5:D9)</f>
        <v>51293800</v>
      </c>
      <c r="E10" s="66">
        <f t="shared" si="0"/>
        <v>51293800</v>
      </c>
      <c r="F10" s="66">
        <f t="shared" si="0"/>
        <v>6377889</v>
      </c>
      <c r="G10" s="66">
        <f t="shared" si="0"/>
        <v>1673825</v>
      </c>
      <c r="H10" s="66">
        <f t="shared" si="0"/>
        <v>1813277</v>
      </c>
      <c r="I10" s="66">
        <f t="shared" si="0"/>
        <v>9864991</v>
      </c>
      <c r="J10" s="66">
        <f t="shared" si="0"/>
        <v>9827455</v>
      </c>
      <c r="K10" s="66">
        <f t="shared" si="0"/>
        <v>1475172</v>
      </c>
      <c r="L10" s="66">
        <f t="shared" si="0"/>
        <v>4555160</v>
      </c>
      <c r="M10" s="66">
        <f t="shared" si="0"/>
        <v>15857787</v>
      </c>
      <c r="N10" s="66">
        <f t="shared" si="0"/>
        <v>6680</v>
      </c>
      <c r="O10" s="66">
        <f t="shared" si="0"/>
        <v>1455580</v>
      </c>
      <c r="P10" s="66">
        <f t="shared" si="0"/>
        <v>1638077</v>
      </c>
      <c r="Q10" s="66">
        <f t="shared" si="0"/>
        <v>3100337</v>
      </c>
      <c r="R10" s="66">
        <f t="shared" si="0"/>
        <v>1182013</v>
      </c>
      <c r="S10" s="66">
        <f t="shared" si="0"/>
        <v>1373560</v>
      </c>
      <c r="T10" s="66">
        <f t="shared" si="0"/>
        <v>1411580</v>
      </c>
      <c r="U10" s="66">
        <f t="shared" si="0"/>
        <v>3967153</v>
      </c>
      <c r="V10" s="66">
        <f t="shared" si="0"/>
        <v>32790268</v>
      </c>
      <c r="W10" s="66">
        <f t="shared" si="0"/>
        <v>51294224</v>
      </c>
      <c r="X10" s="66">
        <f t="shared" si="0"/>
        <v>-18503956</v>
      </c>
      <c r="Y10" s="67">
        <f>+IF(W10&lt;&gt;0,(X10/W10)*100,0)</f>
        <v>-36.07415135084216</v>
      </c>
      <c r="Z10" s="68">
        <f t="shared" si="0"/>
        <v>51293800</v>
      </c>
    </row>
    <row r="11" spans="1:26" ht="12.75">
      <c r="A11" s="58" t="s">
        <v>37</v>
      </c>
      <c r="B11" s="19">
        <v>15027342</v>
      </c>
      <c r="C11" s="19">
        <v>0</v>
      </c>
      <c r="D11" s="59">
        <v>18454981</v>
      </c>
      <c r="E11" s="60">
        <v>18454981</v>
      </c>
      <c r="F11" s="60">
        <v>1051137</v>
      </c>
      <c r="G11" s="60">
        <v>979284</v>
      </c>
      <c r="H11" s="60">
        <v>2510497</v>
      </c>
      <c r="I11" s="60">
        <v>4540918</v>
      </c>
      <c r="J11" s="60">
        <v>1088254</v>
      </c>
      <c r="K11" s="60">
        <v>1088047</v>
      </c>
      <c r="L11" s="60">
        <v>1174266</v>
      </c>
      <c r="M11" s="60">
        <v>3350567</v>
      </c>
      <c r="N11" s="60">
        <v>1123077</v>
      </c>
      <c r="O11" s="60">
        <v>1212699</v>
      </c>
      <c r="P11" s="60">
        <v>1198389</v>
      </c>
      <c r="Q11" s="60">
        <v>3534165</v>
      </c>
      <c r="R11" s="60">
        <v>1190997</v>
      </c>
      <c r="S11" s="60">
        <v>1181143</v>
      </c>
      <c r="T11" s="60">
        <v>1226665</v>
      </c>
      <c r="U11" s="60">
        <v>3598805</v>
      </c>
      <c r="V11" s="60">
        <v>15024455</v>
      </c>
      <c r="W11" s="60">
        <v>19925493</v>
      </c>
      <c r="X11" s="60">
        <v>-4901038</v>
      </c>
      <c r="Y11" s="61">
        <v>-24.6</v>
      </c>
      <c r="Z11" s="62">
        <v>18454981</v>
      </c>
    </row>
    <row r="12" spans="1:26" ht="12.75">
      <c r="A12" s="58" t="s">
        <v>38</v>
      </c>
      <c r="B12" s="19">
        <v>2095968</v>
      </c>
      <c r="C12" s="19">
        <v>0</v>
      </c>
      <c r="D12" s="59">
        <v>2349600</v>
      </c>
      <c r="E12" s="60">
        <v>2349600</v>
      </c>
      <c r="F12" s="60">
        <v>76945</v>
      </c>
      <c r="G12" s="60">
        <v>163676</v>
      </c>
      <c r="H12" s="60">
        <v>318370</v>
      </c>
      <c r="I12" s="60">
        <v>558991</v>
      </c>
      <c r="J12" s="60">
        <v>177801</v>
      </c>
      <c r="K12" s="60">
        <v>169180</v>
      </c>
      <c r="L12" s="60">
        <v>169669</v>
      </c>
      <c r="M12" s="60">
        <v>516650</v>
      </c>
      <c r="N12" s="60">
        <v>169990</v>
      </c>
      <c r="O12" s="60">
        <v>169376</v>
      </c>
      <c r="P12" s="60">
        <v>169669</v>
      </c>
      <c r="Q12" s="60">
        <v>509035</v>
      </c>
      <c r="R12" s="60">
        <v>169180</v>
      </c>
      <c r="S12" s="60">
        <v>169376</v>
      </c>
      <c r="T12" s="60">
        <v>169180</v>
      </c>
      <c r="U12" s="60">
        <v>507736</v>
      </c>
      <c r="V12" s="60">
        <v>2092412</v>
      </c>
      <c r="W12" s="60">
        <v>2256993</v>
      </c>
      <c r="X12" s="60">
        <v>-164581</v>
      </c>
      <c r="Y12" s="61">
        <v>-7.29</v>
      </c>
      <c r="Z12" s="62">
        <v>2349600</v>
      </c>
    </row>
    <row r="13" spans="1:26" ht="12.75">
      <c r="A13" s="58" t="s">
        <v>279</v>
      </c>
      <c r="B13" s="19">
        <v>22931625</v>
      </c>
      <c r="C13" s="19">
        <v>0</v>
      </c>
      <c r="D13" s="59">
        <v>2770000</v>
      </c>
      <c r="E13" s="60">
        <v>2770000</v>
      </c>
      <c r="F13" s="60">
        <v>583153</v>
      </c>
      <c r="G13" s="60">
        <v>0</v>
      </c>
      <c r="H13" s="60">
        <v>0</v>
      </c>
      <c r="I13" s="60">
        <v>583153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583153</v>
      </c>
      <c r="W13" s="60">
        <v>2769996</v>
      </c>
      <c r="X13" s="60">
        <v>-2186843</v>
      </c>
      <c r="Y13" s="61">
        <v>-78.95</v>
      </c>
      <c r="Z13" s="62">
        <v>2770000</v>
      </c>
    </row>
    <row r="14" spans="1:26" ht="12.75">
      <c r="A14" s="58" t="s">
        <v>40</v>
      </c>
      <c r="B14" s="19">
        <v>3833914</v>
      </c>
      <c r="C14" s="19">
        <v>0</v>
      </c>
      <c r="D14" s="59">
        <v>1573400</v>
      </c>
      <c r="E14" s="60">
        <v>1573400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1573400</v>
      </c>
      <c r="X14" s="60">
        <v>-1573400</v>
      </c>
      <c r="Y14" s="61">
        <v>-100</v>
      </c>
      <c r="Z14" s="62">
        <v>1573400</v>
      </c>
    </row>
    <row r="15" spans="1:26" ht="12.75">
      <c r="A15" s="58" t="s">
        <v>41</v>
      </c>
      <c r="B15" s="19">
        <v>11138374</v>
      </c>
      <c r="C15" s="19">
        <v>0</v>
      </c>
      <c r="D15" s="59">
        <v>11098400</v>
      </c>
      <c r="E15" s="60">
        <v>11098400</v>
      </c>
      <c r="F15" s="60">
        <v>650000</v>
      </c>
      <c r="G15" s="60">
        <v>81715</v>
      </c>
      <c r="H15" s="60">
        <v>18888</v>
      </c>
      <c r="I15" s="60">
        <v>750603</v>
      </c>
      <c r="J15" s="60">
        <v>1472859</v>
      </c>
      <c r="K15" s="60">
        <v>27861</v>
      </c>
      <c r="L15" s="60">
        <v>123643</v>
      </c>
      <c r="M15" s="60">
        <v>1624363</v>
      </c>
      <c r="N15" s="60">
        <v>111877</v>
      </c>
      <c r="O15" s="60">
        <v>0</v>
      </c>
      <c r="P15" s="60">
        <v>29449</v>
      </c>
      <c r="Q15" s="60">
        <v>141326</v>
      </c>
      <c r="R15" s="60">
        <v>9754</v>
      </c>
      <c r="S15" s="60">
        <v>941424</v>
      </c>
      <c r="T15" s="60">
        <v>1128647</v>
      </c>
      <c r="U15" s="60">
        <v>2079825</v>
      </c>
      <c r="V15" s="60">
        <v>4596117</v>
      </c>
      <c r="W15" s="60">
        <v>11098400</v>
      </c>
      <c r="X15" s="60">
        <v>-6502283</v>
      </c>
      <c r="Y15" s="61">
        <v>-58.59</v>
      </c>
      <c r="Z15" s="62">
        <v>11098400</v>
      </c>
    </row>
    <row r="16" spans="1:26" ht="12.75">
      <c r="A16" s="69" t="s">
        <v>42</v>
      </c>
      <c r="B16" s="19">
        <v>0</v>
      </c>
      <c r="C16" s="19">
        <v>0</v>
      </c>
      <c r="D16" s="59">
        <v>2805000</v>
      </c>
      <c r="E16" s="60">
        <v>2805000</v>
      </c>
      <c r="F16" s="60">
        <v>0</v>
      </c>
      <c r="G16" s="60">
        <v>288767</v>
      </c>
      <c r="H16" s="60">
        <v>9287</v>
      </c>
      <c r="I16" s="60">
        <v>298054</v>
      </c>
      <c r="J16" s="60">
        <v>838000</v>
      </c>
      <c r="K16" s="60">
        <v>25742</v>
      </c>
      <c r="L16" s="60">
        <v>293551</v>
      </c>
      <c r="M16" s="60">
        <v>1157293</v>
      </c>
      <c r="N16" s="60">
        <v>130114</v>
      </c>
      <c r="O16" s="60">
        <v>0</v>
      </c>
      <c r="P16" s="60">
        <v>447219</v>
      </c>
      <c r="Q16" s="60">
        <v>577333</v>
      </c>
      <c r="R16" s="60">
        <v>77800</v>
      </c>
      <c r="S16" s="60">
        <v>0</v>
      </c>
      <c r="T16" s="60">
        <v>421977</v>
      </c>
      <c r="U16" s="60">
        <v>499777</v>
      </c>
      <c r="V16" s="60">
        <v>2532457</v>
      </c>
      <c r="W16" s="60">
        <v>2805000</v>
      </c>
      <c r="X16" s="60">
        <v>-272543</v>
      </c>
      <c r="Y16" s="61">
        <v>-9.72</v>
      </c>
      <c r="Z16" s="62">
        <v>2805000</v>
      </c>
    </row>
    <row r="17" spans="1:26" ht="12.75">
      <c r="A17" s="58" t="s">
        <v>43</v>
      </c>
      <c r="B17" s="19">
        <v>8007903</v>
      </c>
      <c r="C17" s="19">
        <v>0</v>
      </c>
      <c r="D17" s="59">
        <v>12182240</v>
      </c>
      <c r="E17" s="60">
        <v>12182240</v>
      </c>
      <c r="F17" s="60">
        <v>900649</v>
      </c>
      <c r="G17" s="60">
        <v>215693</v>
      </c>
      <c r="H17" s="60">
        <v>257182</v>
      </c>
      <c r="I17" s="60">
        <v>1373524</v>
      </c>
      <c r="J17" s="60">
        <v>158925</v>
      </c>
      <c r="K17" s="60">
        <v>137548</v>
      </c>
      <c r="L17" s="60">
        <v>45560</v>
      </c>
      <c r="M17" s="60">
        <v>342033</v>
      </c>
      <c r="N17" s="60">
        <v>175910</v>
      </c>
      <c r="O17" s="60">
        <v>333076</v>
      </c>
      <c r="P17" s="60">
        <v>236500</v>
      </c>
      <c r="Q17" s="60">
        <v>745486</v>
      </c>
      <c r="R17" s="60">
        <v>803988</v>
      </c>
      <c r="S17" s="60">
        <v>416959</v>
      </c>
      <c r="T17" s="60">
        <v>292279</v>
      </c>
      <c r="U17" s="60">
        <v>1513226</v>
      </c>
      <c r="V17" s="60">
        <v>3974269</v>
      </c>
      <c r="W17" s="60">
        <v>12182252</v>
      </c>
      <c r="X17" s="60">
        <v>-8207983</v>
      </c>
      <c r="Y17" s="61">
        <v>-67.38</v>
      </c>
      <c r="Z17" s="62">
        <v>12182240</v>
      </c>
    </row>
    <row r="18" spans="1:26" ht="12.75">
      <c r="A18" s="70" t="s">
        <v>44</v>
      </c>
      <c r="B18" s="71">
        <f>SUM(B11:B17)</f>
        <v>63035126</v>
      </c>
      <c r="C18" s="71">
        <f>SUM(C11:C17)</f>
        <v>0</v>
      </c>
      <c r="D18" s="72">
        <f aca="true" t="shared" si="1" ref="D18:Z18">SUM(D11:D17)</f>
        <v>51233621</v>
      </c>
      <c r="E18" s="73">
        <f t="shared" si="1"/>
        <v>51233621</v>
      </c>
      <c r="F18" s="73">
        <f t="shared" si="1"/>
        <v>3261884</v>
      </c>
      <c r="G18" s="73">
        <f t="shared" si="1"/>
        <v>1729135</v>
      </c>
      <c r="H18" s="73">
        <f t="shared" si="1"/>
        <v>3114224</v>
      </c>
      <c r="I18" s="73">
        <f t="shared" si="1"/>
        <v>8105243</v>
      </c>
      <c r="J18" s="73">
        <f t="shared" si="1"/>
        <v>3735839</v>
      </c>
      <c r="K18" s="73">
        <f t="shared" si="1"/>
        <v>1448378</v>
      </c>
      <c r="L18" s="73">
        <f t="shared" si="1"/>
        <v>1806689</v>
      </c>
      <c r="M18" s="73">
        <f t="shared" si="1"/>
        <v>6990906</v>
      </c>
      <c r="N18" s="73">
        <f t="shared" si="1"/>
        <v>1710968</v>
      </c>
      <c r="O18" s="73">
        <f t="shared" si="1"/>
        <v>1715151</v>
      </c>
      <c r="P18" s="73">
        <f t="shared" si="1"/>
        <v>2081226</v>
      </c>
      <c r="Q18" s="73">
        <f t="shared" si="1"/>
        <v>5507345</v>
      </c>
      <c r="R18" s="73">
        <f t="shared" si="1"/>
        <v>2251719</v>
      </c>
      <c r="S18" s="73">
        <f t="shared" si="1"/>
        <v>2708902</v>
      </c>
      <c r="T18" s="73">
        <f t="shared" si="1"/>
        <v>3238748</v>
      </c>
      <c r="U18" s="73">
        <f t="shared" si="1"/>
        <v>8199369</v>
      </c>
      <c r="V18" s="73">
        <f t="shared" si="1"/>
        <v>28802863</v>
      </c>
      <c r="W18" s="73">
        <f t="shared" si="1"/>
        <v>52611534</v>
      </c>
      <c r="X18" s="73">
        <f t="shared" si="1"/>
        <v>-23808671</v>
      </c>
      <c r="Y18" s="67">
        <f>+IF(W18&lt;&gt;0,(X18/W18)*100,0)</f>
        <v>-45.25370995645176</v>
      </c>
      <c r="Z18" s="74">
        <f t="shared" si="1"/>
        <v>51233621</v>
      </c>
    </row>
    <row r="19" spans="1:26" ht="12.75">
      <c r="A19" s="70" t="s">
        <v>45</v>
      </c>
      <c r="B19" s="75">
        <f>+B10-B18</f>
        <v>-15412700</v>
      </c>
      <c r="C19" s="75">
        <f>+C10-C18</f>
        <v>0</v>
      </c>
      <c r="D19" s="76">
        <f aca="true" t="shared" si="2" ref="D19:Z19">+D10-D18</f>
        <v>60179</v>
      </c>
      <c r="E19" s="77">
        <f t="shared" si="2"/>
        <v>60179</v>
      </c>
      <c r="F19" s="77">
        <f t="shared" si="2"/>
        <v>3116005</v>
      </c>
      <c r="G19" s="77">
        <f t="shared" si="2"/>
        <v>-55310</v>
      </c>
      <c r="H19" s="77">
        <f t="shared" si="2"/>
        <v>-1300947</v>
      </c>
      <c r="I19" s="77">
        <f t="shared" si="2"/>
        <v>1759748</v>
      </c>
      <c r="J19" s="77">
        <f t="shared" si="2"/>
        <v>6091616</v>
      </c>
      <c r="K19" s="77">
        <f t="shared" si="2"/>
        <v>26794</v>
      </c>
      <c r="L19" s="77">
        <f t="shared" si="2"/>
        <v>2748471</v>
      </c>
      <c r="M19" s="77">
        <f t="shared" si="2"/>
        <v>8866881</v>
      </c>
      <c r="N19" s="77">
        <f t="shared" si="2"/>
        <v>-1704288</v>
      </c>
      <c r="O19" s="77">
        <f t="shared" si="2"/>
        <v>-259571</v>
      </c>
      <c r="P19" s="77">
        <f t="shared" si="2"/>
        <v>-443149</v>
      </c>
      <c r="Q19" s="77">
        <f t="shared" si="2"/>
        <v>-2407008</v>
      </c>
      <c r="R19" s="77">
        <f t="shared" si="2"/>
        <v>-1069706</v>
      </c>
      <c r="S19" s="77">
        <f t="shared" si="2"/>
        <v>-1335342</v>
      </c>
      <c r="T19" s="77">
        <f t="shared" si="2"/>
        <v>-1827168</v>
      </c>
      <c r="U19" s="77">
        <f t="shared" si="2"/>
        <v>-4232216</v>
      </c>
      <c r="V19" s="77">
        <f t="shared" si="2"/>
        <v>3987405</v>
      </c>
      <c r="W19" s="77">
        <f>IF(E10=E18,0,W10-W18)</f>
        <v>-1317310</v>
      </c>
      <c r="X19" s="77">
        <f t="shared" si="2"/>
        <v>5304715</v>
      </c>
      <c r="Y19" s="78">
        <f>+IF(W19&lt;&gt;0,(X19/W19)*100,0)</f>
        <v>-402.69298798308677</v>
      </c>
      <c r="Z19" s="79">
        <f t="shared" si="2"/>
        <v>60179</v>
      </c>
    </row>
    <row r="20" spans="1:26" ht="12.75">
      <c r="A20" s="58" t="s">
        <v>46</v>
      </c>
      <c r="B20" s="19">
        <v>13409538</v>
      </c>
      <c r="C20" s="19">
        <v>0</v>
      </c>
      <c r="D20" s="59">
        <v>9890000</v>
      </c>
      <c r="E20" s="60">
        <v>9890000</v>
      </c>
      <c r="F20" s="60">
        <v>0</v>
      </c>
      <c r="G20" s="60">
        <v>3437130</v>
      </c>
      <c r="H20" s="60">
        <v>0</v>
      </c>
      <c r="I20" s="60">
        <v>3437130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3437130</v>
      </c>
      <c r="W20" s="60">
        <v>9890003</v>
      </c>
      <c r="X20" s="60">
        <v>-6452873</v>
      </c>
      <c r="Y20" s="61">
        <v>-65.25</v>
      </c>
      <c r="Z20" s="62">
        <v>9890000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-2003162</v>
      </c>
      <c r="C22" s="86">
        <f>SUM(C19:C21)</f>
        <v>0</v>
      </c>
      <c r="D22" s="87">
        <f aca="true" t="shared" si="3" ref="D22:Z22">SUM(D19:D21)</f>
        <v>9950179</v>
      </c>
      <c r="E22" s="88">
        <f t="shared" si="3"/>
        <v>9950179</v>
      </c>
      <c r="F22" s="88">
        <f t="shared" si="3"/>
        <v>3116005</v>
      </c>
      <c r="G22" s="88">
        <f t="shared" si="3"/>
        <v>3381820</v>
      </c>
      <c r="H22" s="88">
        <f t="shared" si="3"/>
        <v>-1300947</v>
      </c>
      <c r="I22" s="88">
        <f t="shared" si="3"/>
        <v>5196878</v>
      </c>
      <c r="J22" s="88">
        <f t="shared" si="3"/>
        <v>6091616</v>
      </c>
      <c r="K22" s="88">
        <f t="shared" si="3"/>
        <v>26794</v>
      </c>
      <c r="L22" s="88">
        <f t="shared" si="3"/>
        <v>2748471</v>
      </c>
      <c r="M22" s="88">
        <f t="shared" si="3"/>
        <v>8866881</v>
      </c>
      <c r="N22" s="88">
        <f t="shared" si="3"/>
        <v>-1704288</v>
      </c>
      <c r="O22" s="88">
        <f t="shared" si="3"/>
        <v>-259571</v>
      </c>
      <c r="P22" s="88">
        <f t="shared" si="3"/>
        <v>-443149</v>
      </c>
      <c r="Q22" s="88">
        <f t="shared" si="3"/>
        <v>-2407008</v>
      </c>
      <c r="R22" s="88">
        <f t="shared" si="3"/>
        <v>-1069706</v>
      </c>
      <c r="S22" s="88">
        <f t="shared" si="3"/>
        <v>-1335342</v>
      </c>
      <c r="T22" s="88">
        <f t="shared" si="3"/>
        <v>-1827168</v>
      </c>
      <c r="U22" s="88">
        <f t="shared" si="3"/>
        <v>-4232216</v>
      </c>
      <c r="V22" s="88">
        <f t="shared" si="3"/>
        <v>7424535</v>
      </c>
      <c r="W22" s="88">
        <f t="shared" si="3"/>
        <v>8572693</v>
      </c>
      <c r="X22" s="88">
        <f t="shared" si="3"/>
        <v>-1148158</v>
      </c>
      <c r="Y22" s="89">
        <f>+IF(W22&lt;&gt;0,(X22/W22)*100,0)</f>
        <v>-13.393200946307072</v>
      </c>
      <c r="Z22" s="90">
        <f t="shared" si="3"/>
        <v>9950179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-2003162</v>
      </c>
      <c r="C24" s="75">
        <f>SUM(C22:C23)</f>
        <v>0</v>
      </c>
      <c r="D24" s="76">
        <f aca="true" t="shared" si="4" ref="D24:Z24">SUM(D22:D23)</f>
        <v>9950179</v>
      </c>
      <c r="E24" s="77">
        <f t="shared" si="4"/>
        <v>9950179</v>
      </c>
      <c r="F24" s="77">
        <f t="shared" si="4"/>
        <v>3116005</v>
      </c>
      <c r="G24" s="77">
        <f t="shared" si="4"/>
        <v>3381820</v>
      </c>
      <c r="H24" s="77">
        <f t="shared" si="4"/>
        <v>-1300947</v>
      </c>
      <c r="I24" s="77">
        <f t="shared" si="4"/>
        <v>5196878</v>
      </c>
      <c r="J24" s="77">
        <f t="shared" si="4"/>
        <v>6091616</v>
      </c>
      <c r="K24" s="77">
        <f t="shared" si="4"/>
        <v>26794</v>
      </c>
      <c r="L24" s="77">
        <f t="shared" si="4"/>
        <v>2748471</v>
      </c>
      <c r="M24" s="77">
        <f t="shared" si="4"/>
        <v>8866881</v>
      </c>
      <c r="N24" s="77">
        <f t="shared" si="4"/>
        <v>-1704288</v>
      </c>
      <c r="O24" s="77">
        <f t="shared" si="4"/>
        <v>-259571</v>
      </c>
      <c r="P24" s="77">
        <f t="shared" si="4"/>
        <v>-443149</v>
      </c>
      <c r="Q24" s="77">
        <f t="shared" si="4"/>
        <v>-2407008</v>
      </c>
      <c r="R24" s="77">
        <f t="shared" si="4"/>
        <v>-1069706</v>
      </c>
      <c r="S24" s="77">
        <f t="shared" si="4"/>
        <v>-1335342</v>
      </c>
      <c r="T24" s="77">
        <f t="shared" si="4"/>
        <v>-1827168</v>
      </c>
      <c r="U24" s="77">
        <f t="shared" si="4"/>
        <v>-4232216</v>
      </c>
      <c r="V24" s="77">
        <f t="shared" si="4"/>
        <v>7424535</v>
      </c>
      <c r="W24" s="77">
        <f t="shared" si="4"/>
        <v>8572693</v>
      </c>
      <c r="X24" s="77">
        <f t="shared" si="4"/>
        <v>-1148158</v>
      </c>
      <c r="Y24" s="78">
        <f>+IF(W24&lt;&gt;0,(X24/W24)*100,0)</f>
        <v>-13.393200946307072</v>
      </c>
      <c r="Z24" s="79">
        <f t="shared" si="4"/>
        <v>9950179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13410000</v>
      </c>
      <c r="C27" s="22">
        <v>0</v>
      </c>
      <c r="D27" s="99">
        <v>9890000</v>
      </c>
      <c r="E27" s="100">
        <v>9890000</v>
      </c>
      <c r="F27" s="100">
        <v>0</v>
      </c>
      <c r="G27" s="100">
        <v>218350</v>
      </c>
      <c r="H27" s="100">
        <v>279022</v>
      </c>
      <c r="I27" s="100">
        <v>497372</v>
      </c>
      <c r="J27" s="100">
        <v>0</v>
      </c>
      <c r="K27" s="100">
        <v>0</v>
      </c>
      <c r="L27" s="100">
        <v>286652</v>
      </c>
      <c r="M27" s="100">
        <v>286652</v>
      </c>
      <c r="N27" s="100">
        <v>0</v>
      </c>
      <c r="O27" s="100">
        <v>0</v>
      </c>
      <c r="P27" s="100">
        <v>154132</v>
      </c>
      <c r="Q27" s="100">
        <v>154132</v>
      </c>
      <c r="R27" s="100">
        <v>0</v>
      </c>
      <c r="S27" s="100">
        <v>3803476</v>
      </c>
      <c r="T27" s="100">
        <v>1894500</v>
      </c>
      <c r="U27" s="100">
        <v>5697976</v>
      </c>
      <c r="V27" s="100">
        <v>6636132</v>
      </c>
      <c r="W27" s="100">
        <v>9890000</v>
      </c>
      <c r="X27" s="100">
        <v>-3253868</v>
      </c>
      <c r="Y27" s="101">
        <v>-32.9</v>
      </c>
      <c r="Z27" s="102">
        <v>9890000</v>
      </c>
    </row>
    <row r="28" spans="1:26" ht="12.75">
      <c r="A28" s="103" t="s">
        <v>46</v>
      </c>
      <c r="B28" s="19">
        <v>13410000</v>
      </c>
      <c r="C28" s="19">
        <v>0</v>
      </c>
      <c r="D28" s="59">
        <v>9890000</v>
      </c>
      <c r="E28" s="60">
        <v>9890000</v>
      </c>
      <c r="F28" s="60">
        <v>0</v>
      </c>
      <c r="G28" s="60">
        <v>218350</v>
      </c>
      <c r="H28" s="60">
        <v>279022</v>
      </c>
      <c r="I28" s="60">
        <v>497372</v>
      </c>
      <c r="J28" s="60">
        <v>0</v>
      </c>
      <c r="K28" s="60">
        <v>0</v>
      </c>
      <c r="L28" s="60">
        <v>286652</v>
      </c>
      <c r="M28" s="60">
        <v>286652</v>
      </c>
      <c r="N28" s="60">
        <v>0</v>
      </c>
      <c r="O28" s="60">
        <v>0</v>
      </c>
      <c r="P28" s="60">
        <v>154132</v>
      </c>
      <c r="Q28" s="60">
        <v>154132</v>
      </c>
      <c r="R28" s="60">
        <v>0</v>
      </c>
      <c r="S28" s="60">
        <v>3803476</v>
      </c>
      <c r="T28" s="60">
        <v>1894500</v>
      </c>
      <c r="U28" s="60">
        <v>5697976</v>
      </c>
      <c r="V28" s="60">
        <v>6636132</v>
      </c>
      <c r="W28" s="60">
        <v>9890000</v>
      </c>
      <c r="X28" s="60">
        <v>-3253868</v>
      </c>
      <c r="Y28" s="61">
        <v>-32.9</v>
      </c>
      <c r="Z28" s="62">
        <v>9890000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13410000</v>
      </c>
      <c r="C32" s="22">
        <f>SUM(C28:C31)</f>
        <v>0</v>
      </c>
      <c r="D32" s="99">
        <f aca="true" t="shared" si="5" ref="D32:Z32">SUM(D28:D31)</f>
        <v>9890000</v>
      </c>
      <c r="E32" s="100">
        <f t="shared" si="5"/>
        <v>9890000</v>
      </c>
      <c r="F32" s="100">
        <f t="shared" si="5"/>
        <v>0</v>
      </c>
      <c r="G32" s="100">
        <f t="shared" si="5"/>
        <v>218350</v>
      </c>
      <c r="H32" s="100">
        <f t="shared" si="5"/>
        <v>279022</v>
      </c>
      <c r="I32" s="100">
        <f t="shared" si="5"/>
        <v>497372</v>
      </c>
      <c r="J32" s="100">
        <f t="shared" si="5"/>
        <v>0</v>
      </c>
      <c r="K32" s="100">
        <f t="shared" si="5"/>
        <v>0</v>
      </c>
      <c r="L32" s="100">
        <f t="shared" si="5"/>
        <v>286652</v>
      </c>
      <c r="M32" s="100">
        <f t="shared" si="5"/>
        <v>286652</v>
      </c>
      <c r="N32" s="100">
        <f t="shared" si="5"/>
        <v>0</v>
      </c>
      <c r="O32" s="100">
        <f t="shared" si="5"/>
        <v>0</v>
      </c>
      <c r="P32" s="100">
        <f t="shared" si="5"/>
        <v>154132</v>
      </c>
      <c r="Q32" s="100">
        <f t="shared" si="5"/>
        <v>154132</v>
      </c>
      <c r="R32" s="100">
        <f t="shared" si="5"/>
        <v>0</v>
      </c>
      <c r="S32" s="100">
        <f t="shared" si="5"/>
        <v>3803476</v>
      </c>
      <c r="T32" s="100">
        <f t="shared" si="5"/>
        <v>1894500</v>
      </c>
      <c r="U32" s="100">
        <f t="shared" si="5"/>
        <v>5697976</v>
      </c>
      <c r="V32" s="100">
        <f t="shared" si="5"/>
        <v>6636132</v>
      </c>
      <c r="W32" s="100">
        <f t="shared" si="5"/>
        <v>9890000</v>
      </c>
      <c r="X32" s="100">
        <f t="shared" si="5"/>
        <v>-3253868</v>
      </c>
      <c r="Y32" s="101">
        <f>+IF(W32&lt;&gt;0,(X32/W32)*100,0)</f>
        <v>-32.90058645096057</v>
      </c>
      <c r="Z32" s="102">
        <f t="shared" si="5"/>
        <v>9890000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26723720</v>
      </c>
      <c r="C35" s="19">
        <v>0</v>
      </c>
      <c r="D35" s="59">
        <v>13481000</v>
      </c>
      <c r="E35" s="60">
        <v>13481000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13481000</v>
      </c>
      <c r="X35" s="60">
        <v>-13481000</v>
      </c>
      <c r="Y35" s="61">
        <v>-100</v>
      </c>
      <c r="Z35" s="62">
        <v>13481000</v>
      </c>
    </row>
    <row r="36" spans="1:26" ht="12.75">
      <c r="A36" s="58" t="s">
        <v>57</v>
      </c>
      <c r="B36" s="19">
        <v>518763619</v>
      </c>
      <c r="C36" s="19">
        <v>0</v>
      </c>
      <c r="D36" s="59">
        <v>399793000</v>
      </c>
      <c r="E36" s="60">
        <v>399793000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399793000</v>
      </c>
      <c r="X36" s="60">
        <v>-399793000</v>
      </c>
      <c r="Y36" s="61">
        <v>-100</v>
      </c>
      <c r="Z36" s="62">
        <v>399793000</v>
      </c>
    </row>
    <row r="37" spans="1:26" ht="12.75">
      <c r="A37" s="58" t="s">
        <v>58</v>
      </c>
      <c r="B37" s="19">
        <v>128946180</v>
      </c>
      <c r="C37" s="19">
        <v>0</v>
      </c>
      <c r="D37" s="59">
        <v>21265000</v>
      </c>
      <c r="E37" s="60">
        <v>21265000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21265000</v>
      </c>
      <c r="X37" s="60">
        <v>-21265000</v>
      </c>
      <c r="Y37" s="61">
        <v>-100</v>
      </c>
      <c r="Z37" s="62">
        <v>21265000</v>
      </c>
    </row>
    <row r="38" spans="1:26" ht="12.75">
      <c r="A38" s="58" t="s">
        <v>59</v>
      </c>
      <c r="B38" s="19">
        <v>20732590</v>
      </c>
      <c r="C38" s="19">
        <v>0</v>
      </c>
      <c r="D38" s="59">
        <v>11707000</v>
      </c>
      <c r="E38" s="60">
        <v>11707000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11707000</v>
      </c>
      <c r="X38" s="60">
        <v>-11707000</v>
      </c>
      <c r="Y38" s="61">
        <v>-100</v>
      </c>
      <c r="Z38" s="62">
        <v>11707000</v>
      </c>
    </row>
    <row r="39" spans="1:26" ht="12.75">
      <c r="A39" s="58" t="s">
        <v>60</v>
      </c>
      <c r="B39" s="19">
        <v>395808569</v>
      </c>
      <c r="C39" s="19">
        <v>0</v>
      </c>
      <c r="D39" s="59">
        <v>380302000</v>
      </c>
      <c r="E39" s="60">
        <v>380302000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380302000</v>
      </c>
      <c r="X39" s="60">
        <v>-380302000</v>
      </c>
      <c r="Y39" s="61">
        <v>-100</v>
      </c>
      <c r="Z39" s="62">
        <v>380302000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23154000</v>
      </c>
      <c r="C42" s="19">
        <v>0</v>
      </c>
      <c r="D42" s="59">
        <v>1142620</v>
      </c>
      <c r="E42" s="60">
        <v>1142620</v>
      </c>
      <c r="F42" s="60">
        <v>3215758</v>
      </c>
      <c r="G42" s="60">
        <v>2452758</v>
      </c>
      <c r="H42" s="60">
        <v>-2584669</v>
      </c>
      <c r="I42" s="60">
        <v>3083847</v>
      </c>
      <c r="J42" s="60">
        <v>7525225</v>
      </c>
      <c r="K42" s="60">
        <v>-759487</v>
      </c>
      <c r="L42" s="60">
        <v>4531360</v>
      </c>
      <c r="M42" s="60">
        <v>11297098</v>
      </c>
      <c r="N42" s="60">
        <v>-1119772</v>
      </c>
      <c r="O42" s="60">
        <v>-1287866</v>
      </c>
      <c r="P42" s="60">
        <v>790032</v>
      </c>
      <c r="Q42" s="60">
        <v>-1617606</v>
      </c>
      <c r="R42" s="60">
        <v>-1314791</v>
      </c>
      <c r="S42" s="60">
        <v>-1439688</v>
      </c>
      <c r="T42" s="60">
        <v>-1982588</v>
      </c>
      <c r="U42" s="60">
        <v>-4737067</v>
      </c>
      <c r="V42" s="60">
        <v>8026272</v>
      </c>
      <c r="W42" s="60">
        <v>1142620</v>
      </c>
      <c r="X42" s="60">
        <v>6883652</v>
      </c>
      <c r="Y42" s="61">
        <v>602.44</v>
      </c>
      <c r="Z42" s="62">
        <v>1142620</v>
      </c>
    </row>
    <row r="43" spans="1:26" ht="12.75">
      <c r="A43" s="58" t="s">
        <v>63</v>
      </c>
      <c r="B43" s="19">
        <v>-23224000</v>
      </c>
      <c r="C43" s="19">
        <v>0</v>
      </c>
      <c r="D43" s="59">
        <v>-9890000</v>
      </c>
      <c r="E43" s="60">
        <v>-9890000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-9890000</v>
      </c>
      <c r="X43" s="60">
        <v>9890000</v>
      </c>
      <c r="Y43" s="61">
        <v>-100</v>
      </c>
      <c r="Z43" s="62">
        <v>-9890000</v>
      </c>
    </row>
    <row r="44" spans="1:26" ht="12.75">
      <c r="A44" s="58" t="s">
        <v>64</v>
      </c>
      <c r="B44" s="19">
        <v>-234000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776000</v>
      </c>
      <c r="C45" s="22">
        <v>0</v>
      </c>
      <c r="D45" s="99">
        <v>-747380</v>
      </c>
      <c r="E45" s="100">
        <v>-747380</v>
      </c>
      <c r="F45" s="100">
        <v>8197844</v>
      </c>
      <c r="G45" s="100">
        <v>10650602</v>
      </c>
      <c r="H45" s="100">
        <v>8065933</v>
      </c>
      <c r="I45" s="100">
        <v>8065933</v>
      </c>
      <c r="J45" s="100">
        <v>15591158</v>
      </c>
      <c r="K45" s="100">
        <v>14831671</v>
      </c>
      <c r="L45" s="100">
        <v>19363031</v>
      </c>
      <c r="M45" s="100">
        <v>19363031</v>
      </c>
      <c r="N45" s="100">
        <v>18243259</v>
      </c>
      <c r="O45" s="100">
        <v>16955393</v>
      </c>
      <c r="P45" s="100">
        <v>17745425</v>
      </c>
      <c r="Q45" s="100">
        <v>18243259</v>
      </c>
      <c r="R45" s="100">
        <v>16430634</v>
      </c>
      <c r="S45" s="100">
        <v>14990946</v>
      </c>
      <c r="T45" s="100">
        <v>13008358</v>
      </c>
      <c r="U45" s="100">
        <v>13008358</v>
      </c>
      <c r="V45" s="100">
        <v>13008358</v>
      </c>
      <c r="W45" s="100">
        <v>-747380</v>
      </c>
      <c r="X45" s="100">
        <v>13755738</v>
      </c>
      <c r="Y45" s="101">
        <v>-1840.53</v>
      </c>
      <c r="Z45" s="102">
        <v>-747380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1744047</v>
      </c>
      <c r="C51" s="52">
        <v>0</v>
      </c>
      <c r="D51" s="129">
        <v>1285341</v>
      </c>
      <c r="E51" s="54">
        <v>1865367</v>
      </c>
      <c r="F51" s="54">
        <v>0</v>
      </c>
      <c r="G51" s="54">
        <v>0</v>
      </c>
      <c r="H51" s="54">
        <v>0</v>
      </c>
      <c r="I51" s="54">
        <v>38812332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43707087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56.881726300231826</v>
      </c>
      <c r="C58" s="5">
        <f>IF(C67=0,0,+(C76/C67)*100)</f>
        <v>0</v>
      </c>
      <c r="D58" s="6">
        <f aca="true" t="shared" si="6" ref="D58:Z58">IF(D67=0,0,+(D76/D67)*100)</f>
        <v>53.83387771989834</v>
      </c>
      <c r="E58" s="7">
        <f t="shared" si="6"/>
        <v>53.83387771989834</v>
      </c>
      <c r="F58" s="7">
        <f t="shared" si="6"/>
        <v>55.567811020727056</v>
      </c>
      <c r="G58" s="7">
        <f t="shared" si="6"/>
        <v>43.316172662377205</v>
      </c>
      <c r="H58" s="7">
        <f t="shared" si="6"/>
        <v>28.691700164949978</v>
      </c>
      <c r="I58" s="7">
        <f t="shared" si="6"/>
        <v>40.416339614925434</v>
      </c>
      <c r="J58" s="7">
        <f t="shared" si="6"/>
        <v>27174.272727272728</v>
      </c>
      <c r="K58" s="7">
        <f t="shared" si="6"/>
        <v>46.46163294856464</v>
      </c>
      <c r="L58" s="7">
        <f t="shared" si="6"/>
        <v>28.91630738784948</v>
      </c>
      <c r="M58" s="7">
        <f t="shared" si="6"/>
        <v>58.80589228986859</v>
      </c>
      <c r="N58" s="7">
        <f t="shared" si="6"/>
        <v>0</v>
      </c>
      <c r="O58" s="7">
        <f t="shared" si="6"/>
        <v>29.711247961486208</v>
      </c>
      <c r="P58" s="7">
        <f t="shared" si="6"/>
        <v>16.556329769552168</v>
      </c>
      <c r="Q58" s="7">
        <f t="shared" si="6"/>
        <v>39.50009815824634</v>
      </c>
      <c r="R58" s="7">
        <f t="shared" si="6"/>
        <v>68.77548865166463</v>
      </c>
      <c r="S58" s="7">
        <f t="shared" si="6"/>
        <v>98.10551200892226</v>
      </c>
      <c r="T58" s="7">
        <f t="shared" si="6"/>
        <v>70.89545992610572</v>
      </c>
      <c r="U58" s="7">
        <f t="shared" si="6"/>
        <v>79.89884849954139</v>
      </c>
      <c r="V58" s="7">
        <f t="shared" si="6"/>
        <v>54.490030474058784</v>
      </c>
      <c r="W58" s="7">
        <f t="shared" si="6"/>
        <v>53.83275436824482</v>
      </c>
      <c r="X58" s="7">
        <f t="shared" si="6"/>
        <v>0</v>
      </c>
      <c r="Y58" s="7">
        <f t="shared" si="6"/>
        <v>0</v>
      </c>
      <c r="Z58" s="8">
        <f t="shared" si="6"/>
        <v>53.83387771989834</v>
      </c>
    </row>
    <row r="59" spans="1:26" ht="12.75">
      <c r="A59" s="37" t="s">
        <v>31</v>
      </c>
      <c r="B59" s="9">
        <f aca="true" t="shared" si="7" ref="B59:Z66">IF(B68=0,0,+(B77/B68)*100)</f>
        <v>56.98336456713252</v>
      </c>
      <c r="C59" s="9">
        <f t="shared" si="7"/>
        <v>0</v>
      </c>
      <c r="D59" s="2">
        <f t="shared" si="7"/>
        <v>45.500126859089754</v>
      </c>
      <c r="E59" s="10">
        <f t="shared" si="7"/>
        <v>45.500126859089754</v>
      </c>
      <c r="F59" s="10">
        <f t="shared" si="7"/>
        <v>29.637069773670817</v>
      </c>
      <c r="G59" s="10">
        <f t="shared" si="7"/>
        <v>14.739751988128008</v>
      </c>
      <c r="H59" s="10">
        <f t="shared" si="7"/>
        <v>21.298171440651096</v>
      </c>
      <c r="I59" s="10">
        <f t="shared" si="7"/>
        <v>19.552400606972302</v>
      </c>
      <c r="J59" s="10">
        <f t="shared" si="7"/>
        <v>0</v>
      </c>
      <c r="K59" s="10">
        <f t="shared" si="7"/>
        <v>65.34985713336434</v>
      </c>
      <c r="L59" s="10">
        <f t="shared" si="7"/>
        <v>31.556914080669813</v>
      </c>
      <c r="M59" s="10">
        <f t="shared" si="7"/>
        <v>82.69680155935056</v>
      </c>
      <c r="N59" s="10">
        <f t="shared" si="7"/>
        <v>0</v>
      </c>
      <c r="O59" s="10">
        <f t="shared" si="7"/>
        <v>44.814716370965954</v>
      </c>
      <c r="P59" s="10">
        <f t="shared" si="7"/>
        <v>19.76470072256395</v>
      </c>
      <c r="Q59" s="10">
        <f t="shared" si="7"/>
        <v>54.52211331316771</v>
      </c>
      <c r="R59" s="10">
        <f t="shared" si="7"/>
        <v>90.19367542316824</v>
      </c>
      <c r="S59" s="10">
        <f t="shared" si="7"/>
        <v>194.04990513095368</v>
      </c>
      <c r="T59" s="10">
        <f t="shared" si="7"/>
        <v>72.79375437720216</v>
      </c>
      <c r="U59" s="10">
        <f t="shared" si="7"/>
        <v>117.12871233480415</v>
      </c>
      <c r="V59" s="10">
        <f t="shared" si="7"/>
        <v>51.51620965438446</v>
      </c>
      <c r="W59" s="10">
        <f t="shared" si="7"/>
        <v>45.5000608922748</v>
      </c>
      <c r="X59" s="10">
        <f t="shared" si="7"/>
        <v>0</v>
      </c>
      <c r="Y59" s="10">
        <f t="shared" si="7"/>
        <v>0</v>
      </c>
      <c r="Z59" s="11">
        <f t="shared" si="7"/>
        <v>45.500126859089754</v>
      </c>
    </row>
    <row r="60" spans="1:26" ht="12.75">
      <c r="A60" s="38" t="s">
        <v>32</v>
      </c>
      <c r="B60" s="12">
        <f t="shared" si="7"/>
        <v>56.85628906720785</v>
      </c>
      <c r="C60" s="12">
        <f t="shared" si="7"/>
        <v>0</v>
      </c>
      <c r="D60" s="3">
        <f t="shared" si="7"/>
        <v>56.085443637099566</v>
      </c>
      <c r="E60" s="13">
        <f t="shared" si="7"/>
        <v>56.085443637099566</v>
      </c>
      <c r="F60" s="13">
        <f t="shared" si="7"/>
        <v>64.71691262416005</v>
      </c>
      <c r="G60" s="13">
        <f t="shared" si="7"/>
        <v>68.17338586074182</v>
      </c>
      <c r="H60" s="13">
        <f t="shared" si="7"/>
        <v>31.30133925073887</v>
      </c>
      <c r="I60" s="13">
        <f t="shared" si="7"/>
        <v>50.91967879583809</v>
      </c>
      <c r="J60" s="13">
        <f t="shared" si="7"/>
        <v>21552.5</v>
      </c>
      <c r="K60" s="13">
        <f t="shared" si="7"/>
        <v>43.826820044122286</v>
      </c>
      <c r="L60" s="13">
        <f t="shared" si="7"/>
        <v>28.520894935762108</v>
      </c>
      <c r="M60" s="13">
        <f t="shared" si="7"/>
        <v>55.35818313308853</v>
      </c>
      <c r="N60" s="13">
        <f t="shared" si="7"/>
        <v>0</v>
      </c>
      <c r="O60" s="13">
        <f t="shared" si="7"/>
        <v>27.43893295121301</v>
      </c>
      <c r="P60" s="13">
        <f t="shared" si="7"/>
        <v>16.004230184688506</v>
      </c>
      <c r="Q60" s="13">
        <f t="shared" si="7"/>
        <v>37.08765259447663</v>
      </c>
      <c r="R60" s="13">
        <f t="shared" si="7"/>
        <v>64.337976336302</v>
      </c>
      <c r="S60" s="13">
        <f t="shared" si="7"/>
        <v>82.87246909951045</v>
      </c>
      <c r="T60" s="13">
        <f t="shared" si="7"/>
        <v>70.54108317987085</v>
      </c>
      <c r="U60" s="13">
        <f t="shared" si="7"/>
        <v>73.08857700652622</v>
      </c>
      <c r="V60" s="13">
        <f t="shared" si="7"/>
        <v>55.26016863733227</v>
      </c>
      <c r="W60" s="13">
        <f t="shared" si="7"/>
        <v>56.083979083567804</v>
      </c>
      <c r="X60" s="13">
        <f t="shared" si="7"/>
        <v>0</v>
      </c>
      <c r="Y60" s="13">
        <f t="shared" si="7"/>
        <v>0</v>
      </c>
      <c r="Z60" s="14">
        <f t="shared" si="7"/>
        <v>56.085443637099566</v>
      </c>
    </row>
    <row r="61" spans="1:26" ht="12.75">
      <c r="A61" s="39" t="s">
        <v>103</v>
      </c>
      <c r="B61" s="12">
        <f t="shared" si="7"/>
        <v>110.3718131682551</v>
      </c>
      <c r="C61" s="12">
        <f t="shared" si="7"/>
        <v>0</v>
      </c>
      <c r="D61" s="3">
        <f t="shared" si="7"/>
        <v>53.973998665561375</v>
      </c>
      <c r="E61" s="13">
        <f t="shared" si="7"/>
        <v>53.973998665561375</v>
      </c>
      <c r="F61" s="13">
        <f t="shared" si="7"/>
        <v>95.5924636057789</v>
      </c>
      <c r="G61" s="13">
        <f t="shared" si="7"/>
        <v>100</v>
      </c>
      <c r="H61" s="13">
        <f t="shared" si="7"/>
        <v>38.458492408235315</v>
      </c>
      <c r="I61" s="13">
        <f t="shared" si="7"/>
        <v>67.93707847946045</v>
      </c>
      <c r="J61" s="13">
        <f t="shared" si="7"/>
        <v>13000.681818181818</v>
      </c>
      <c r="K61" s="13">
        <f t="shared" si="7"/>
        <v>57.52305852156431</v>
      </c>
      <c r="L61" s="13">
        <f t="shared" si="7"/>
        <v>42.168699980275385</v>
      </c>
      <c r="M61" s="13">
        <f t="shared" si="7"/>
        <v>78.0867425287982</v>
      </c>
      <c r="N61" s="13">
        <f t="shared" si="7"/>
        <v>0</v>
      </c>
      <c r="O61" s="13">
        <f t="shared" si="7"/>
        <v>39.15469343576901</v>
      </c>
      <c r="P61" s="13">
        <f t="shared" si="7"/>
        <v>20.389531067677947</v>
      </c>
      <c r="Q61" s="13">
        <f t="shared" si="7"/>
        <v>52.05555323558695</v>
      </c>
      <c r="R61" s="13">
        <f t="shared" si="7"/>
        <v>70.59095463654582</v>
      </c>
      <c r="S61" s="13">
        <f t="shared" si="7"/>
        <v>102.7445318989044</v>
      </c>
      <c r="T61" s="13">
        <f t="shared" si="7"/>
        <v>99.88786513014624</v>
      </c>
      <c r="U61" s="13">
        <f t="shared" si="7"/>
        <v>91.49271033725854</v>
      </c>
      <c r="V61" s="13">
        <f t="shared" si="7"/>
        <v>74.02633226824709</v>
      </c>
      <c r="W61" s="13">
        <f t="shared" si="7"/>
        <v>53.974020491324325</v>
      </c>
      <c r="X61" s="13">
        <f t="shared" si="7"/>
        <v>0</v>
      </c>
      <c r="Y61" s="13">
        <f t="shared" si="7"/>
        <v>0</v>
      </c>
      <c r="Z61" s="14">
        <f t="shared" si="7"/>
        <v>53.973998665561375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59.91440798858774</v>
      </c>
      <c r="E62" s="13">
        <f t="shared" si="7"/>
        <v>59.91440798858774</v>
      </c>
      <c r="F62" s="13">
        <f t="shared" si="7"/>
        <v>79.06525986113616</v>
      </c>
      <c r="G62" s="13">
        <f t="shared" si="7"/>
        <v>62.27254911435766</v>
      </c>
      <c r="H62" s="13">
        <f t="shared" si="7"/>
        <v>24.745028454504762</v>
      </c>
      <c r="I62" s="13">
        <f t="shared" si="7"/>
        <v>50.461485316155155</v>
      </c>
      <c r="J62" s="13">
        <f t="shared" si="7"/>
        <v>0</v>
      </c>
      <c r="K62" s="13">
        <f t="shared" si="7"/>
        <v>29.137371409238444</v>
      </c>
      <c r="L62" s="13">
        <f t="shared" si="7"/>
        <v>17.167660080885096</v>
      </c>
      <c r="M62" s="13">
        <f t="shared" si="7"/>
        <v>34.729993393070984</v>
      </c>
      <c r="N62" s="13">
        <f t="shared" si="7"/>
        <v>0</v>
      </c>
      <c r="O62" s="13">
        <f t="shared" si="7"/>
        <v>19.003133199738713</v>
      </c>
      <c r="P62" s="13">
        <f t="shared" si="7"/>
        <v>15.075387772663538</v>
      </c>
      <c r="Q62" s="13">
        <f t="shared" si="7"/>
        <v>27.62373528098126</v>
      </c>
      <c r="R62" s="13">
        <f t="shared" si="7"/>
        <v>70.21303411816002</v>
      </c>
      <c r="S62" s="13">
        <f t="shared" si="7"/>
        <v>88.14239437975769</v>
      </c>
      <c r="T62" s="13">
        <f t="shared" si="7"/>
        <v>56.402891982007276</v>
      </c>
      <c r="U62" s="13">
        <f t="shared" si="7"/>
        <v>72.12859369921722</v>
      </c>
      <c r="V62" s="13">
        <f t="shared" si="7"/>
        <v>47.34615777509099</v>
      </c>
      <c r="W62" s="13">
        <f t="shared" si="7"/>
        <v>59.90500777338791</v>
      </c>
      <c r="X62" s="13">
        <f t="shared" si="7"/>
        <v>0</v>
      </c>
      <c r="Y62" s="13">
        <f t="shared" si="7"/>
        <v>0</v>
      </c>
      <c r="Z62" s="14">
        <f t="shared" si="7"/>
        <v>59.91440798858774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59.925834363411624</v>
      </c>
      <c r="E63" s="13">
        <f t="shared" si="7"/>
        <v>59.925834363411624</v>
      </c>
      <c r="F63" s="13">
        <f t="shared" si="7"/>
        <v>24.583684457801674</v>
      </c>
      <c r="G63" s="13">
        <f t="shared" si="7"/>
        <v>25.939071940947105</v>
      </c>
      <c r="H63" s="13">
        <f t="shared" si="7"/>
        <v>23.846165306000835</v>
      </c>
      <c r="I63" s="13">
        <f t="shared" si="7"/>
        <v>24.790119410323072</v>
      </c>
      <c r="J63" s="13">
        <f t="shared" si="7"/>
        <v>0</v>
      </c>
      <c r="K63" s="13">
        <f t="shared" si="7"/>
        <v>24.188583045596825</v>
      </c>
      <c r="L63" s="13">
        <f t="shared" si="7"/>
        <v>16.598888482145828</v>
      </c>
      <c r="M63" s="13">
        <f t="shared" si="7"/>
        <v>30.448900684819293</v>
      </c>
      <c r="N63" s="13">
        <f t="shared" si="7"/>
        <v>0</v>
      </c>
      <c r="O63" s="13">
        <f t="shared" si="7"/>
        <v>16.86604295875819</v>
      </c>
      <c r="P63" s="13">
        <f t="shared" si="7"/>
        <v>7.79044244043054</v>
      </c>
      <c r="Q63" s="13">
        <f t="shared" si="7"/>
        <v>18.948034723896793</v>
      </c>
      <c r="R63" s="13">
        <f t="shared" si="7"/>
        <v>32.85951367342521</v>
      </c>
      <c r="S63" s="13">
        <f t="shared" si="7"/>
        <v>35.53889812351079</v>
      </c>
      <c r="T63" s="13">
        <f t="shared" si="7"/>
        <v>29.79628359232857</v>
      </c>
      <c r="U63" s="13">
        <f t="shared" si="7"/>
        <v>32.660729226542266</v>
      </c>
      <c r="V63" s="13">
        <f t="shared" si="7"/>
        <v>27.02812786442152</v>
      </c>
      <c r="W63" s="13">
        <f t="shared" si="7"/>
        <v>59.92571584530859</v>
      </c>
      <c r="X63" s="13">
        <f t="shared" si="7"/>
        <v>0</v>
      </c>
      <c r="Y63" s="13">
        <f t="shared" si="7"/>
        <v>0</v>
      </c>
      <c r="Z63" s="14">
        <f t="shared" si="7"/>
        <v>59.925834363411624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60.01363946351444</v>
      </c>
      <c r="E64" s="13">
        <f t="shared" si="7"/>
        <v>60.01363946351444</v>
      </c>
      <c r="F64" s="13">
        <f t="shared" si="7"/>
        <v>22.650970132984522</v>
      </c>
      <c r="G64" s="13">
        <f t="shared" si="7"/>
        <v>25.324234255269467</v>
      </c>
      <c r="H64" s="13">
        <f t="shared" si="7"/>
        <v>22.805494835197806</v>
      </c>
      <c r="I64" s="13">
        <f t="shared" si="7"/>
        <v>23.620399054965617</v>
      </c>
      <c r="J64" s="13">
        <f t="shared" si="7"/>
        <v>0</v>
      </c>
      <c r="K64" s="13">
        <f t="shared" si="7"/>
        <v>23.542992751756874</v>
      </c>
      <c r="L64" s="13">
        <f t="shared" si="7"/>
        <v>17.15049342105263</v>
      </c>
      <c r="M64" s="13">
        <f t="shared" si="7"/>
        <v>30.942348395114465</v>
      </c>
      <c r="N64" s="13">
        <f t="shared" si="7"/>
        <v>0</v>
      </c>
      <c r="O64" s="13">
        <f t="shared" si="7"/>
        <v>16.945929276315788</v>
      </c>
      <c r="P64" s="13">
        <f t="shared" si="7"/>
        <v>6.7082840616377455</v>
      </c>
      <c r="Q64" s="13">
        <f t="shared" si="7"/>
        <v>19.522311975151307</v>
      </c>
      <c r="R64" s="13">
        <f t="shared" si="7"/>
        <v>28.888305864955754</v>
      </c>
      <c r="S64" s="13">
        <f t="shared" si="7"/>
        <v>11.317077551753558</v>
      </c>
      <c r="T64" s="13">
        <f t="shared" si="7"/>
        <v>26.364003772059814</v>
      </c>
      <c r="U64" s="13">
        <f t="shared" si="7"/>
        <v>21.589070410773004</v>
      </c>
      <c r="V64" s="13">
        <f t="shared" si="7"/>
        <v>23.660538159918197</v>
      </c>
      <c r="W64" s="13">
        <f t="shared" si="7"/>
        <v>60.013366613472996</v>
      </c>
      <c r="X64" s="13">
        <f t="shared" si="7"/>
        <v>0</v>
      </c>
      <c r="Y64" s="13">
        <f t="shared" si="7"/>
        <v>0</v>
      </c>
      <c r="Z64" s="14">
        <f t="shared" si="7"/>
        <v>60.01363946351444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28.14351260308979</v>
      </c>
      <c r="G65" s="13">
        <f t="shared" si="7"/>
        <v>47.36807629827595</v>
      </c>
      <c r="H65" s="13">
        <f t="shared" si="7"/>
        <v>24.94681624185727</v>
      </c>
      <c r="I65" s="13">
        <f t="shared" si="7"/>
        <v>33.69174004572515</v>
      </c>
      <c r="J65" s="13">
        <f t="shared" si="7"/>
        <v>0</v>
      </c>
      <c r="K65" s="13">
        <f t="shared" si="7"/>
        <v>75.74778713562151</v>
      </c>
      <c r="L65" s="13">
        <f t="shared" si="7"/>
        <v>39.02822235510687</v>
      </c>
      <c r="M65" s="13">
        <f t="shared" si="7"/>
        <v>83.22556935597265</v>
      </c>
      <c r="N65" s="13">
        <f t="shared" si="7"/>
        <v>0</v>
      </c>
      <c r="O65" s="13">
        <f t="shared" si="7"/>
        <v>49.25146510388919</v>
      </c>
      <c r="P65" s="13">
        <f t="shared" si="7"/>
        <v>0</v>
      </c>
      <c r="Q65" s="13">
        <f t="shared" si="7"/>
        <v>126.4331379861481</v>
      </c>
      <c r="R65" s="13">
        <f t="shared" si="7"/>
        <v>0</v>
      </c>
      <c r="S65" s="13">
        <f t="shared" si="7"/>
        <v>2455.7544757033247</v>
      </c>
      <c r="T65" s="13">
        <f t="shared" si="7"/>
        <v>0</v>
      </c>
      <c r="U65" s="13">
        <f t="shared" si="7"/>
        <v>6363.618925831202</v>
      </c>
      <c r="V65" s="13">
        <f t="shared" si="7"/>
        <v>84.34957397625881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14544214</v>
      </c>
      <c r="C67" s="24"/>
      <c r="D67" s="25">
        <v>19456150</v>
      </c>
      <c r="E67" s="26">
        <v>19456150</v>
      </c>
      <c r="F67" s="26">
        <v>1087950</v>
      </c>
      <c r="G67" s="26">
        <v>1646983</v>
      </c>
      <c r="H67" s="26">
        <v>1813277</v>
      </c>
      <c r="I67" s="26">
        <v>4548210</v>
      </c>
      <c r="J67" s="26">
        <v>2200</v>
      </c>
      <c r="K67" s="26">
        <v>1475172</v>
      </c>
      <c r="L67" s="26">
        <v>1386574</v>
      </c>
      <c r="M67" s="26">
        <v>2863946</v>
      </c>
      <c r="N67" s="26"/>
      <c r="O67" s="26">
        <v>1380908</v>
      </c>
      <c r="P67" s="26">
        <v>1242407</v>
      </c>
      <c r="Q67" s="26">
        <v>2623315</v>
      </c>
      <c r="R67" s="26">
        <v>1136290</v>
      </c>
      <c r="S67" s="26">
        <v>1273220</v>
      </c>
      <c r="T67" s="26">
        <v>1170862</v>
      </c>
      <c r="U67" s="26">
        <v>3580372</v>
      </c>
      <c r="V67" s="26">
        <v>13615843</v>
      </c>
      <c r="W67" s="26">
        <v>19456556</v>
      </c>
      <c r="X67" s="26"/>
      <c r="Y67" s="25"/>
      <c r="Z67" s="27">
        <v>19456150</v>
      </c>
    </row>
    <row r="68" spans="1:26" ht="12.75" hidden="1">
      <c r="A68" s="37" t="s">
        <v>31</v>
      </c>
      <c r="B68" s="19">
        <v>2911376</v>
      </c>
      <c r="C68" s="19"/>
      <c r="D68" s="20">
        <v>4138450</v>
      </c>
      <c r="E68" s="21">
        <v>4138450</v>
      </c>
      <c r="F68" s="21">
        <v>283746</v>
      </c>
      <c r="G68" s="21">
        <v>766173</v>
      </c>
      <c r="H68" s="21">
        <v>473050</v>
      </c>
      <c r="I68" s="21">
        <v>1522969</v>
      </c>
      <c r="J68" s="21"/>
      <c r="K68" s="21">
        <v>180588</v>
      </c>
      <c r="L68" s="21">
        <v>180588</v>
      </c>
      <c r="M68" s="21">
        <v>361176</v>
      </c>
      <c r="N68" s="21"/>
      <c r="O68" s="21">
        <v>180588</v>
      </c>
      <c r="P68" s="21">
        <v>182406</v>
      </c>
      <c r="Q68" s="21">
        <v>362994</v>
      </c>
      <c r="R68" s="21">
        <v>195017</v>
      </c>
      <c r="S68" s="21">
        <v>174451</v>
      </c>
      <c r="T68" s="21">
        <v>184193</v>
      </c>
      <c r="U68" s="21">
        <v>553661</v>
      </c>
      <c r="V68" s="21">
        <v>2800800</v>
      </c>
      <c r="W68" s="21">
        <v>4138456</v>
      </c>
      <c r="X68" s="21"/>
      <c r="Y68" s="20"/>
      <c r="Z68" s="23">
        <v>4138450</v>
      </c>
    </row>
    <row r="69" spans="1:26" ht="12.75" hidden="1">
      <c r="A69" s="38" t="s">
        <v>32</v>
      </c>
      <c r="B69" s="19">
        <v>11632838</v>
      </c>
      <c r="C69" s="19"/>
      <c r="D69" s="20">
        <v>15317700</v>
      </c>
      <c r="E69" s="21">
        <v>15317700</v>
      </c>
      <c r="F69" s="21">
        <v>804204</v>
      </c>
      <c r="G69" s="21">
        <v>880810</v>
      </c>
      <c r="H69" s="21">
        <v>1340227</v>
      </c>
      <c r="I69" s="21">
        <v>3025241</v>
      </c>
      <c r="J69" s="21">
        <v>2200</v>
      </c>
      <c r="K69" s="21">
        <v>1294584</v>
      </c>
      <c r="L69" s="21">
        <v>1205986</v>
      </c>
      <c r="M69" s="21">
        <v>2502770</v>
      </c>
      <c r="N69" s="21"/>
      <c r="O69" s="21">
        <v>1200320</v>
      </c>
      <c r="P69" s="21">
        <v>1060001</v>
      </c>
      <c r="Q69" s="21">
        <v>2260321</v>
      </c>
      <c r="R69" s="21">
        <v>941273</v>
      </c>
      <c r="S69" s="21">
        <v>1098769</v>
      </c>
      <c r="T69" s="21">
        <v>986669</v>
      </c>
      <c r="U69" s="21">
        <v>3026711</v>
      </c>
      <c r="V69" s="21">
        <v>10815043</v>
      </c>
      <c r="W69" s="21">
        <v>15318100</v>
      </c>
      <c r="X69" s="21"/>
      <c r="Y69" s="20"/>
      <c r="Z69" s="23">
        <v>15317700</v>
      </c>
    </row>
    <row r="70" spans="1:26" ht="12.75" hidden="1">
      <c r="A70" s="39" t="s">
        <v>103</v>
      </c>
      <c r="B70" s="19">
        <v>5992472</v>
      </c>
      <c r="C70" s="19"/>
      <c r="D70" s="20">
        <v>9891800</v>
      </c>
      <c r="E70" s="21">
        <v>9891800</v>
      </c>
      <c r="F70" s="21">
        <v>253543</v>
      </c>
      <c r="G70" s="21">
        <v>389619</v>
      </c>
      <c r="H70" s="21">
        <v>661638</v>
      </c>
      <c r="I70" s="21">
        <v>1304800</v>
      </c>
      <c r="J70" s="21">
        <v>2200</v>
      </c>
      <c r="K70" s="21">
        <v>550122</v>
      </c>
      <c r="L70" s="21">
        <v>476562</v>
      </c>
      <c r="M70" s="21">
        <v>1028884</v>
      </c>
      <c r="N70" s="21"/>
      <c r="O70" s="21">
        <v>471190</v>
      </c>
      <c r="P70" s="21">
        <v>438784</v>
      </c>
      <c r="Q70" s="21">
        <v>909974</v>
      </c>
      <c r="R70" s="21">
        <v>439120</v>
      </c>
      <c r="S70" s="21">
        <v>505660</v>
      </c>
      <c r="T70" s="21">
        <v>415571</v>
      </c>
      <c r="U70" s="21">
        <v>1360351</v>
      </c>
      <c r="V70" s="21">
        <v>4604009</v>
      </c>
      <c r="W70" s="21">
        <v>9891796</v>
      </c>
      <c r="X70" s="21"/>
      <c r="Y70" s="20"/>
      <c r="Z70" s="23">
        <v>9891800</v>
      </c>
    </row>
    <row r="71" spans="1:26" ht="12.75" hidden="1">
      <c r="A71" s="39" t="s">
        <v>104</v>
      </c>
      <c r="B71" s="19">
        <v>3201653</v>
      </c>
      <c r="C71" s="19"/>
      <c r="D71" s="20">
        <v>2523600</v>
      </c>
      <c r="E71" s="21">
        <v>2523600</v>
      </c>
      <c r="F71" s="21">
        <v>260543</v>
      </c>
      <c r="G71" s="21">
        <v>186249</v>
      </c>
      <c r="H71" s="21">
        <v>375336</v>
      </c>
      <c r="I71" s="21">
        <v>822128</v>
      </c>
      <c r="J71" s="21"/>
      <c r="K71" s="21">
        <v>378332</v>
      </c>
      <c r="L71" s="21">
        <v>396612</v>
      </c>
      <c r="M71" s="21">
        <v>774944</v>
      </c>
      <c r="N71" s="21"/>
      <c r="O71" s="21">
        <v>451615</v>
      </c>
      <c r="P71" s="21">
        <v>323063</v>
      </c>
      <c r="Q71" s="21">
        <v>774678</v>
      </c>
      <c r="R71" s="21">
        <v>293568</v>
      </c>
      <c r="S71" s="21">
        <v>321979</v>
      </c>
      <c r="T71" s="21">
        <v>292118</v>
      </c>
      <c r="U71" s="21">
        <v>907665</v>
      </c>
      <c r="V71" s="21">
        <v>3279415</v>
      </c>
      <c r="W71" s="21">
        <v>2523996</v>
      </c>
      <c r="X71" s="21"/>
      <c r="Y71" s="20"/>
      <c r="Z71" s="23">
        <v>2523600</v>
      </c>
    </row>
    <row r="72" spans="1:26" ht="12.75" hidden="1">
      <c r="A72" s="39" t="s">
        <v>105</v>
      </c>
      <c r="B72" s="19">
        <v>1468973</v>
      </c>
      <c r="C72" s="19"/>
      <c r="D72" s="20">
        <v>2022500</v>
      </c>
      <c r="E72" s="21">
        <v>2022500</v>
      </c>
      <c r="F72" s="21">
        <v>134093</v>
      </c>
      <c r="G72" s="21">
        <v>134388</v>
      </c>
      <c r="H72" s="21">
        <v>134248</v>
      </c>
      <c r="I72" s="21">
        <v>402729</v>
      </c>
      <c r="J72" s="21"/>
      <c r="K72" s="21">
        <v>154945</v>
      </c>
      <c r="L72" s="21">
        <v>150245</v>
      </c>
      <c r="M72" s="21">
        <v>305190</v>
      </c>
      <c r="N72" s="21"/>
      <c r="O72" s="21">
        <v>142695</v>
      </c>
      <c r="P72" s="21">
        <v>189065</v>
      </c>
      <c r="Q72" s="21">
        <v>331760</v>
      </c>
      <c r="R72" s="21">
        <v>124731</v>
      </c>
      <c r="S72" s="21">
        <v>158221</v>
      </c>
      <c r="T72" s="21">
        <v>167635</v>
      </c>
      <c r="U72" s="21">
        <v>450587</v>
      </c>
      <c r="V72" s="21">
        <v>1490266</v>
      </c>
      <c r="W72" s="21">
        <v>2022504</v>
      </c>
      <c r="X72" s="21"/>
      <c r="Y72" s="20"/>
      <c r="Z72" s="23">
        <v>2022500</v>
      </c>
    </row>
    <row r="73" spans="1:26" ht="12.75" hidden="1">
      <c r="A73" s="39" t="s">
        <v>106</v>
      </c>
      <c r="B73" s="19">
        <v>969740</v>
      </c>
      <c r="C73" s="19"/>
      <c r="D73" s="20">
        <v>879800</v>
      </c>
      <c r="E73" s="21">
        <v>879800</v>
      </c>
      <c r="F73" s="21">
        <v>87153</v>
      </c>
      <c r="G73" s="21">
        <v>94222</v>
      </c>
      <c r="H73" s="21">
        <v>93324</v>
      </c>
      <c r="I73" s="21">
        <v>274699</v>
      </c>
      <c r="J73" s="21"/>
      <c r="K73" s="21">
        <v>108716</v>
      </c>
      <c r="L73" s="21">
        <v>97280</v>
      </c>
      <c r="M73" s="21">
        <v>205996</v>
      </c>
      <c r="N73" s="21"/>
      <c r="O73" s="21">
        <v>97280</v>
      </c>
      <c r="P73" s="21">
        <v>109089</v>
      </c>
      <c r="Q73" s="21">
        <v>206369</v>
      </c>
      <c r="R73" s="21">
        <v>83854</v>
      </c>
      <c r="S73" s="21">
        <v>111345</v>
      </c>
      <c r="T73" s="21">
        <v>111345</v>
      </c>
      <c r="U73" s="21">
        <v>306544</v>
      </c>
      <c r="V73" s="21">
        <v>993608</v>
      </c>
      <c r="W73" s="21">
        <v>879804</v>
      </c>
      <c r="X73" s="21"/>
      <c r="Y73" s="20"/>
      <c r="Z73" s="23">
        <v>879800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68872</v>
      </c>
      <c r="G74" s="21">
        <v>76332</v>
      </c>
      <c r="H74" s="21">
        <v>75681</v>
      </c>
      <c r="I74" s="21">
        <v>220885</v>
      </c>
      <c r="J74" s="21"/>
      <c r="K74" s="21">
        <v>102469</v>
      </c>
      <c r="L74" s="21">
        <v>85287</v>
      </c>
      <c r="M74" s="21">
        <v>187756</v>
      </c>
      <c r="N74" s="21"/>
      <c r="O74" s="21">
        <v>37540</v>
      </c>
      <c r="P74" s="21"/>
      <c r="Q74" s="21">
        <v>37540</v>
      </c>
      <c r="R74" s="21"/>
      <c r="S74" s="21">
        <v>1564</v>
      </c>
      <c r="T74" s="21"/>
      <c r="U74" s="21">
        <v>1564</v>
      </c>
      <c r="V74" s="21">
        <v>447745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8273000</v>
      </c>
      <c r="C76" s="32"/>
      <c r="D76" s="33">
        <v>10474000</v>
      </c>
      <c r="E76" s="34">
        <v>10474000</v>
      </c>
      <c r="F76" s="34">
        <v>604550</v>
      </c>
      <c r="G76" s="34">
        <v>713410</v>
      </c>
      <c r="H76" s="34">
        <v>520260</v>
      </c>
      <c r="I76" s="34">
        <v>1838220</v>
      </c>
      <c r="J76" s="34">
        <v>597834</v>
      </c>
      <c r="K76" s="34">
        <v>685389</v>
      </c>
      <c r="L76" s="34">
        <v>400946</v>
      </c>
      <c r="M76" s="34">
        <v>1684169</v>
      </c>
      <c r="N76" s="34">
        <v>420230</v>
      </c>
      <c r="O76" s="34">
        <v>410285</v>
      </c>
      <c r="P76" s="34">
        <v>205697</v>
      </c>
      <c r="Q76" s="34">
        <v>1036212</v>
      </c>
      <c r="R76" s="34">
        <v>781489</v>
      </c>
      <c r="S76" s="34">
        <v>1249099</v>
      </c>
      <c r="T76" s="34">
        <v>830088</v>
      </c>
      <c r="U76" s="34">
        <v>2860676</v>
      </c>
      <c r="V76" s="34">
        <v>7419277</v>
      </c>
      <c r="W76" s="34">
        <v>10474000</v>
      </c>
      <c r="X76" s="34"/>
      <c r="Y76" s="33"/>
      <c r="Z76" s="35">
        <v>10474000</v>
      </c>
    </row>
    <row r="77" spans="1:26" ht="12.75" hidden="1">
      <c r="A77" s="37" t="s">
        <v>31</v>
      </c>
      <c r="B77" s="19">
        <v>1659000</v>
      </c>
      <c r="C77" s="19"/>
      <c r="D77" s="20">
        <v>1883000</v>
      </c>
      <c r="E77" s="21">
        <v>1883000</v>
      </c>
      <c r="F77" s="21">
        <v>84094</v>
      </c>
      <c r="G77" s="21">
        <v>112932</v>
      </c>
      <c r="H77" s="21">
        <v>100751</v>
      </c>
      <c r="I77" s="21">
        <v>297777</v>
      </c>
      <c r="J77" s="21">
        <v>123679</v>
      </c>
      <c r="K77" s="21">
        <v>118014</v>
      </c>
      <c r="L77" s="21">
        <v>56988</v>
      </c>
      <c r="M77" s="21">
        <v>298681</v>
      </c>
      <c r="N77" s="21">
        <v>80930</v>
      </c>
      <c r="O77" s="21">
        <v>80930</v>
      </c>
      <c r="P77" s="21">
        <v>36052</v>
      </c>
      <c r="Q77" s="21">
        <v>197912</v>
      </c>
      <c r="R77" s="21">
        <v>175893</v>
      </c>
      <c r="S77" s="21">
        <v>338522</v>
      </c>
      <c r="T77" s="21">
        <v>134081</v>
      </c>
      <c r="U77" s="21">
        <v>648496</v>
      </c>
      <c r="V77" s="21">
        <v>1442866</v>
      </c>
      <c r="W77" s="21">
        <v>1883000</v>
      </c>
      <c r="X77" s="21"/>
      <c r="Y77" s="20"/>
      <c r="Z77" s="23">
        <v>1883000</v>
      </c>
    </row>
    <row r="78" spans="1:26" ht="12.75" hidden="1">
      <c r="A78" s="38" t="s">
        <v>32</v>
      </c>
      <c r="B78" s="19">
        <v>6614000</v>
      </c>
      <c r="C78" s="19"/>
      <c r="D78" s="20">
        <v>8591000</v>
      </c>
      <c r="E78" s="21">
        <v>8591000</v>
      </c>
      <c r="F78" s="21">
        <v>520456</v>
      </c>
      <c r="G78" s="21">
        <v>600478</v>
      </c>
      <c r="H78" s="21">
        <v>419509</v>
      </c>
      <c r="I78" s="21">
        <v>1540443</v>
      </c>
      <c r="J78" s="21">
        <v>474155</v>
      </c>
      <c r="K78" s="21">
        <v>567375</v>
      </c>
      <c r="L78" s="21">
        <v>343958</v>
      </c>
      <c r="M78" s="21">
        <v>1385488</v>
      </c>
      <c r="N78" s="21">
        <v>339300</v>
      </c>
      <c r="O78" s="21">
        <v>329355</v>
      </c>
      <c r="P78" s="21">
        <v>169645</v>
      </c>
      <c r="Q78" s="21">
        <v>838300</v>
      </c>
      <c r="R78" s="21">
        <v>605596</v>
      </c>
      <c r="S78" s="21">
        <v>910577</v>
      </c>
      <c r="T78" s="21">
        <v>696007</v>
      </c>
      <c r="U78" s="21">
        <v>2212180</v>
      </c>
      <c r="V78" s="21">
        <v>5976411</v>
      </c>
      <c r="W78" s="21">
        <v>8591000</v>
      </c>
      <c r="X78" s="21"/>
      <c r="Y78" s="20"/>
      <c r="Z78" s="23">
        <v>8591000</v>
      </c>
    </row>
    <row r="79" spans="1:26" ht="12.75" hidden="1">
      <c r="A79" s="39" t="s">
        <v>103</v>
      </c>
      <c r="B79" s="19">
        <v>6614000</v>
      </c>
      <c r="C79" s="19"/>
      <c r="D79" s="20">
        <v>5339000</v>
      </c>
      <c r="E79" s="21">
        <v>5339000</v>
      </c>
      <c r="F79" s="21">
        <v>242368</v>
      </c>
      <c r="G79" s="21">
        <v>389619</v>
      </c>
      <c r="H79" s="21">
        <v>254456</v>
      </c>
      <c r="I79" s="21">
        <v>886443</v>
      </c>
      <c r="J79" s="21">
        <v>286015</v>
      </c>
      <c r="K79" s="21">
        <v>316447</v>
      </c>
      <c r="L79" s="21">
        <v>200960</v>
      </c>
      <c r="M79" s="21">
        <v>803422</v>
      </c>
      <c r="N79" s="21">
        <v>199733</v>
      </c>
      <c r="O79" s="21">
        <v>184493</v>
      </c>
      <c r="P79" s="21">
        <v>89466</v>
      </c>
      <c r="Q79" s="21">
        <v>473692</v>
      </c>
      <c r="R79" s="21">
        <v>309979</v>
      </c>
      <c r="S79" s="21">
        <v>519538</v>
      </c>
      <c r="T79" s="21">
        <v>415105</v>
      </c>
      <c r="U79" s="21">
        <v>1244622</v>
      </c>
      <c r="V79" s="21">
        <v>3408179</v>
      </c>
      <c r="W79" s="21">
        <v>5339000</v>
      </c>
      <c r="X79" s="21"/>
      <c r="Y79" s="20"/>
      <c r="Z79" s="23">
        <v>5339000</v>
      </c>
    </row>
    <row r="80" spans="1:26" ht="12.75" hidden="1">
      <c r="A80" s="39" t="s">
        <v>104</v>
      </c>
      <c r="B80" s="19"/>
      <c r="C80" s="19"/>
      <c r="D80" s="20">
        <v>1512000</v>
      </c>
      <c r="E80" s="21">
        <v>1512000</v>
      </c>
      <c r="F80" s="21">
        <v>205999</v>
      </c>
      <c r="G80" s="21">
        <v>115982</v>
      </c>
      <c r="H80" s="21">
        <v>92877</v>
      </c>
      <c r="I80" s="21">
        <v>414858</v>
      </c>
      <c r="J80" s="21">
        <v>90813</v>
      </c>
      <c r="K80" s="21">
        <v>110236</v>
      </c>
      <c r="L80" s="21">
        <v>68089</v>
      </c>
      <c r="M80" s="21">
        <v>269138</v>
      </c>
      <c r="N80" s="21">
        <v>79471</v>
      </c>
      <c r="O80" s="21">
        <v>85821</v>
      </c>
      <c r="P80" s="21">
        <v>48703</v>
      </c>
      <c r="Q80" s="21">
        <v>213995</v>
      </c>
      <c r="R80" s="21">
        <v>206123</v>
      </c>
      <c r="S80" s="21">
        <v>283800</v>
      </c>
      <c r="T80" s="21">
        <v>164763</v>
      </c>
      <c r="U80" s="21">
        <v>654686</v>
      </c>
      <c r="V80" s="21">
        <v>1552677</v>
      </c>
      <c r="W80" s="21">
        <v>1512000</v>
      </c>
      <c r="X80" s="21"/>
      <c r="Y80" s="20"/>
      <c r="Z80" s="23">
        <v>1512000</v>
      </c>
    </row>
    <row r="81" spans="1:26" ht="12.75" hidden="1">
      <c r="A81" s="39" t="s">
        <v>105</v>
      </c>
      <c r="B81" s="19"/>
      <c r="C81" s="19"/>
      <c r="D81" s="20">
        <v>1212000</v>
      </c>
      <c r="E81" s="21">
        <v>1212000</v>
      </c>
      <c r="F81" s="21">
        <v>32965</v>
      </c>
      <c r="G81" s="21">
        <v>34859</v>
      </c>
      <c r="H81" s="21">
        <v>32013</v>
      </c>
      <c r="I81" s="21">
        <v>99837</v>
      </c>
      <c r="J81" s="21">
        <v>30509</v>
      </c>
      <c r="K81" s="21">
        <v>37479</v>
      </c>
      <c r="L81" s="21">
        <v>24939</v>
      </c>
      <c r="M81" s="21">
        <v>92927</v>
      </c>
      <c r="N81" s="21">
        <v>24066</v>
      </c>
      <c r="O81" s="21">
        <v>24067</v>
      </c>
      <c r="P81" s="21">
        <v>14729</v>
      </c>
      <c r="Q81" s="21">
        <v>62862</v>
      </c>
      <c r="R81" s="21">
        <v>40986</v>
      </c>
      <c r="S81" s="21">
        <v>56230</v>
      </c>
      <c r="T81" s="21">
        <v>49949</v>
      </c>
      <c r="U81" s="21">
        <v>147165</v>
      </c>
      <c r="V81" s="21">
        <v>402791</v>
      </c>
      <c r="W81" s="21">
        <v>1212000</v>
      </c>
      <c r="X81" s="21"/>
      <c r="Y81" s="20"/>
      <c r="Z81" s="23">
        <v>1212000</v>
      </c>
    </row>
    <row r="82" spans="1:26" ht="12.75" hidden="1">
      <c r="A82" s="39" t="s">
        <v>106</v>
      </c>
      <c r="B82" s="19"/>
      <c r="C82" s="19"/>
      <c r="D82" s="20">
        <v>528000</v>
      </c>
      <c r="E82" s="21">
        <v>528000</v>
      </c>
      <c r="F82" s="21">
        <v>19741</v>
      </c>
      <c r="G82" s="21">
        <v>23861</v>
      </c>
      <c r="H82" s="21">
        <v>21283</v>
      </c>
      <c r="I82" s="21">
        <v>64885</v>
      </c>
      <c r="J82" s="21">
        <v>21461</v>
      </c>
      <c r="K82" s="21">
        <v>25595</v>
      </c>
      <c r="L82" s="21">
        <v>16684</v>
      </c>
      <c r="M82" s="21">
        <v>63740</v>
      </c>
      <c r="N82" s="21">
        <v>16485</v>
      </c>
      <c r="O82" s="21">
        <v>16485</v>
      </c>
      <c r="P82" s="21">
        <v>7318</v>
      </c>
      <c r="Q82" s="21">
        <v>40288</v>
      </c>
      <c r="R82" s="21">
        <v>24224</v>
      </c>
      <c r="S82" s="21">
        <v>12601</v>
      </c>
      <c r="T82" s="21">
        <v>29355</v>
      </c>
      <c r="U82" s="21">
        <v>66180</v>
      </c>
      <c r="V82" s="21">
        <v>235093</v>
      </c>
      <c r="W82" s="21">
        <v>528000</v>
      </c>
      <c r="X82" s="21"/>
      <c r="Y82" s="20"/>
      <c r="Z82" s="23">
        <v>528000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19383</v>
      </c>
      <c r="G83" s="21">
        <v>36157</v>
      </c>
      <c r="H83" s="21">
        <v>18880</v>
      </c>
      <c r="I83" s="21">
        <v>74420</v>
      </c>
      <c r="J83" s="21">
        <v>45357</v>
      </c>
      <c r="K83" s="21">
        <v>77618</v>
      </c>
      <c r="L83" s="21">
        <v>33286</v>
      </c>
      <c r="M83" s="21">
        <v>156261</v>
      </c>
      <c r="N83" s="21">
        <v>19545</v>
      </c>
      <c r="O83" s="21">
        <v>18489</v>
      </c>
      <c r="P83" s="21">
        <v>9429</v>
      </c>
      <c r="Q83" s="21">
        <v>47463</v>
      </c>
      <c r="R83" s="21">
        <v>24284</v>
      </c>
      <c r="S83" s="21">
        <v>38408</v>
      </c>
      <c r="T83" s="21">
        <v>36835</v>
      </c>
      <c r="U83" s="21">
        <v>99527</v>
      </c>
      <c r="V83" s="21">
        <v>377671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32080488</v>
      </c>
      <c r="D5" s="153">
        <f>SUM(D6:D8)</f>
        <v>0</v>
      </c>
      <c r="E5" s="154">
        <f t="shared" si="0"/>
        <v>25641200</v>
      </c>
      <c r="F5" s="100">
        <f t="shared" si="0"/>
        <v>25641200</v>
      </c>
      <c r="G5" s="100">
        <f t="shared" si="0"/>
        <v>5642557</v>
      </c>
      <c r="H5" s="100">
        <f t="shared" si="0"/>
        <v>869347</v>
      </c>
      <c r="I5" s="100">
        <f t="shared" si="0"/>
        <v>548731</v>
      </c>
      <c r="J5" s="100">
        <f t="shared" si="0"/>
        <v>7060635</v>
      </c>
      <c r="K5" s="100">
        <f t="shared" si="0"/>
        <v>9780272</v>
      </c>
      <c r="L5" s="100">
        <f t="shared" si="0"/>
        <v>283057</v>
      </c>
      <c r="M5" s="100">
        <f t="shared" si="0"/>
        <v>3434461</v>
      </c>
      <c r="N5" s="100">
        <f t="shared" si="0"/>
        <v>13497790</v>
      </c>
      <c r="O5" s="100">
        <f t="shared" si="0"/>
        <v>3600</v>
      </c>
      <c r="P5" s="100">
        <f t="shared" si="0"/>
        <v>292800</v>
      </c>
      <c r="Q5" s="100">
        <f t="shared" si="0"/>
        <v>213211</v>
      </c>
      <c r="R5" s="100">
        <f t="shared" si="0"/>
        <v>509611</v>
      </c>
      <c r="S5" s="100">
        <f t="shared" si="0"/>
        <v>240740</v>
      </c>
      <c r="T5" s="100">
        <f t="shared" si="0"/>
        <v>197895</v>
      </c>
      <c r="U5" s="100">
        <f t="shared" si="0"/>
        <v>344887</v>
      </c>
      <c r="V5" s="100">
        <f t="shared" si="0"/>
        <v>783522</v>
      </c>
      <c r="W5" s="100">
        <f t="shared" si="0"/>
        <v>21851558</v>
      </c>
      <c r="X5" s="100">
        <f t="shared" si="0"/>
        <v>25641203</v>
      </c>
      <c r="Y5" s="100">
        <f t="shared" si="0"/>
        <v>-3789645</v>
      </c>
      <c r="Z5" s="137">
        <f>+IF(X5&lt;&gt;0,+(Y5/X5)*100,0)</f>
        <v>-14.779513270106712</v>
      </c>
      <c r="AA5" s="153">
        <f>SUM(AA6:AA8)</f>
        <v>25641200</v>
      </c>
    </row>
    <row r="6" spans="1:27" ht="12.75">
      <c r="A6" s="138" t="s">
        <v>75</v>
      </c>
      <c r="B6" s="136"/>
      <c r="C6" s="155">
        <v>13573974</v>
      </c>
      <c r="D6" s="155"/>
      <c r="E6" s="156">
        <v>1469000</v>
      </c>
      <c r="F6" s="60">
        <v>1469000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4653</v>
      </c>
      <c r="R6" s="60">
        <v>4653</v>
      </c>
      <c r="S6" s="60"/>
      <c r="T6" s="60"/>
      <c r="U6" s="60"/>
      <c r="V6" s="60"/>
      <c r="W6" s="60">
        <v>4653</v>
      </c>
      <c r="X6" s="60">
        <v>1469004</v>
      </c>
      <c r="Y6" s="60">
        <v>-1464351</v>
      </c>
      <c r="Z6" s="140">
        <v>-99.68</v>
      </c>
      <c r="AA6" s="155">
        <v>1469000</v>
      </c>
    </row>
    <row r="7" spans="1:27" ht="12.75">
      <c r="A7" s="138" t="s">
        <v>76</v>
      </c>
      <c r="B7" s="136"/>
      <c r="C7" s="157">
        <v>17576514</v>
      </c>
      <c r="D7" s="157"/>
      <c r="E7" s="158">
        <v>23212600</v>
      </c>
      <c r="F7" s="159">
        <v>23212600</v>
      </c>
      <c r="G7" s="159">
        <v>5642557</v>
      </c>
      <c r="H7" s="159">
        <v>869347</v>
      </c>
      <c r="I7" s="159">
        <v>548731</v>
      </c>
      <c r="J7" s="159">
        <v>7060635</v>
      </c>
      <c r="K7" s="159">
        <v>9775820</v>
      </c>
      <c r="L7" s="159">
        <v>283057</v>
      </c>
      <c r="M7" s="159">
        <v>3434161</v>
      </c>
      <c r="N7" s="159">
        <v>13493038</v>
      </c>
      <c r="O7" s="159"/>
      <c r="P7" s="159">
        <v>292800</v>
      </c>
      <c r="Q7" s="159">
        <v>208558</v>
      </c>
      <c r="R7" s="159">
        <v>501358</v>
      </c>
      <c r="S7" s="159">
        <v>240740</v>
      </c>
      <c r="T7" s="159">
        <v>197895</v>
      </c>
      <c r="U7" s="159">
        <v>344887</v>
      </c>
      <c r="V7" s="159">
        <v>783522</v>
      </c>
      <c r="W7" s="159">
        <v>21838553</v>
      </c>
      <c r="X7" s="159">
        <v>23212595</v>
      </c>
      <c r="Y7" s="159">
        <v>-1374042</v>
      </c>
      <c r="Z7" s="141">
        <v>-5.92</v>
      </c>
      <c r="AA7" s="157">
        <v>23212600</v>
      </c>
    </row>
    <row r="8" spans="1:27" ht="12.75">
      <c r="A8" s="138" t="s">
        <v>77</v>
      </c>
      <c r="B8" s="136"/>
      <c r="C8" s="155">
        <v>930000</v>
      </c>
      <c r="D8" s="155"/>
      <c r="E8" s="156">
        <v>959600</v>
      </c>
      <c r="F8" s="60">
        <v>959600</v>
      </c>
      <c r="G8" s="60"/>
      <c r="H8" s="60"/>
      <c r="I8" s="60"/>
      <c r="J8" s="60"/>
      <c r="K8" s="60">
        <v>4452</v>
      </c>
      <c r="L8" s="60"/>
      <c r="M8" s="60">
        <v>300</v>
      </c>
      <c r="N8" s="60">
        <v>4752</v>
      </c>
      <c r="O8" s="60">
        <v>3600</v>
      </c>
      <c r="P8" s="60"/>
      <c r="Q8" s="60"/>
      <c r="R8" s="60">
        <v>3600</v>
      </c>
      <c r="S8" s="60"/>
      <c r="T8" s="60"/>
      <c r="U8" s="60"/>
      <c r="V8" s="60"/>
      <c r="W8" s="60">
        <v>8352</v>
      </c>
      <c r="X8" s="60">
        <v>959604</v>
      </c>
      <c r="Y8" s="60">
        <v>-951252</v>
      </c>
      <c r="Z8" s="140">
        <v>-99.13</v>
      </c>
      <c r="AA8" s="155">
        <v>959600</v>
      </c>
    </row>
    <row r="9" spans="1:27" ht="12.75">
      <c r="A9" s="135" t="s">
        <v>78</v>
      </c>
      <c r="B9" s="136"/>
      <c r="C9" s="153">
        <f aca="true" t="shared" si="1" ref="C9:Y9">SUM(C10:C14)</f>
        <v>814367</v>
      </c>
      <c r="D9" s="153">
        <f>SUM(D10:D14)</f>
        <v>0</v>
      </c>
      <c r="E9" s="154">
        <f t="shared" si="1"/>
        <v>1524900</v>
      </c>
      <c r="F9" s="100">
        <f t="shared" si="1"/>
        <v>1524900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40931</v>
      </c>
      <c r="L9" s="100">
        <f t="shared" si="1"/>
        <v>0</v>
      </c>
      <c r="M9" s="100">
        <f t="shared" si="1"/>
        <v>0</v>
      </c>
      <c r="N9" s="100">
        <f t="shared" si="1"/>
        <v>40931</v>
      </c>
      <c r="O9" s="100">
        <f t="shared" si="1"/>
        <v>3080</v>
      </c>
      <c r="P9" s="100">
        <f t="shared" si="1"/>
        <v>0</v>
      </c>
      <c r="Q9" s="100">
        <f t="shared" si="1"/>
        <v>129512</v>
      </c>
      <c r="R9" s="100">
        <f t="shared" si="1"/>
        <v>132592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173523</v>
      </c>
      <c r="X9" s="100">
        <f t="shared" si="1"/>
        <v>1524904</v>
      </c>
      <c r="Y9" s="100">
        <f t="shared" si="1"/>
        <v>-1351381</v>
      </c>
      <c r="Z9" s="137">
        <f>+IF(X9&lt;&gt;0,+(Y9/X9)*100,0)</f>
        <v>-88.6207262883434</v>
      </c>
      <c r="AA9" s="153">
        <f>SUM(AA10:AA14)</f>
        <v>1524900</v>
      </c>
    </row>
    <row r="10" spans="1:27" ht="12.75">
      <c r="A10" s="138" t="s">
        <v>79</v>
      </c>
      <c r="B10" s="136"/>
      <c r="C10" s="155">
        <v>814367</v>
      </c>
      <c r="D10" s="155"/>
      <c r="E10" s="156">
        <v>1524900</v>
      </c>
      <c r="F10" s="60">
        <v>1524900</v>
      </c>
      <c r="G10" s="60"/>
      <c r="H10" s="60"/>
      <c r="I10" s="60"/>
      <c r="J10" s="60"/>
      <c r="K10" s="60">
        <v>40931</v>
      </c>
      <c r="L10" s="60"/>
      <c r="M10" s="60"/>
      <c r="N10" s="60">
        <v>40931</v>
      </c>
      <c r="O10" s="60">
        <v>3080</v>
      </c>
      <c r="P10" s="60"/>
      <c r="Q10" s="60">
        <v>129512</v>
      </c>
      <c r="R10" s="60">
        <v>132592</v>
      </c>
      <c r="S10" s="60"/>
      <c r="T10" s="60"/>
      <c r="U10" s="60"/>
      <c r="V10" s="60"/>
      <c r="W10" s="60">
        <v>173523</v>
      </c>
      <c r="X10" s="60">
        <v>1524904</v>
      </c>
      <c r="Y10" s="60">
        <v>-1351381</v>
      </c>
      <c r="Z10" s="140">
        <v>-88.62</v>
      </c>
      <c r="AA10" s="155">
        <v>1524900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16504271</v>
      </c>
      <c r="D15" s="153">
        <f>SUM(D16:D18)</f>
        <v>0</v>
      </c>
      <c r="E15" s="154">
        <f t="shared" si="2"/>
        <v>17190000</v>
      </c>
      <c r="F15" s="100">
        <f t="shared" si="2"/>
        <v>17190000</v>
      </c>
      <c r="G15" s="100">
        <f t="shared" si="2"/>
        <v>0</v>
      </c>
      <c r="H15" s="100">
        <f t="shared" si="2"/>
        <v>3437130</v>
      </c>
      <c r="I15" s="100">
        <f t="shared" si="2"/>
        <v>0</v>
      </c>
      <c r="J15" s="100">
        <f t="shared" si="2"/>
        <v>3437130</v>
      </c>
      <c r="K15" s="100">
        <f t="shared" si="2"/>
        <v>4000</v>
      </c>
      <c r="L15" s="100">
        <f t="shared" si="2"/>
        <v>0</v>
      </c>
      <c r="M15" s="100">
        <f t="shared" si="2"/>
        <v>0</v>
      </c>
      <c r="N15" s="100">
        <f t="shared" si="2"/>
        <v>4000</v>
      </c>
      <c r="O15" s="100">
        <f t="shared" si="2"/>
        <v>0</v>
      </c>
      <c r="P15" s="100">
        <f t="shared" si="2"/>
        <v>0</v>
      </c>
      <c r="Q15" s="100">
        <f t="shared" si="2"/>
        <v>35101</v>
      </c>
      <c r="R15" s="100">
        <f t="shared" si="2"/>
        <v>35101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3476231</v>
      </c>
      <c r="X15" s="100">
        <f t="shared" si="2"/>
        <v>8800005</v>
      </c>
      <c r="Y15" s="100">
        <f t="shared" si="2"/>
        <v>-5323774</v>
      </c>
      <c r="Z15" s="137">
        <f>+IF(X15&lt;&gt;0,+(Y15/X15)*100,0)</f>
        <v>-60.497397444660535</v>
      </c>
      <c r="AA15" s="153">
        <f>SUM(AA16:AA18)</f>
        <v>17190000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16504271</v>
      </c>
      <c r="D17" s="155"/>
      <c r="E17" s="156">
        <v>17190000</v>
      </c>
      <c r="F17" s="60">
        <v>17190000</v>
      </c>
      <c r="G17" s="60"/>
      <c r="H17" s="60">
        <v>3437130</v>
      </c>
      <c r="I17" s="60"/>
      <c r="J17" s="60">
        <v>3437130</v>
      </c>
      <c r="K17" s="60">
        <v>4000</v>
      </c>
      <c r="L17" s="60"/>
      <c r="M17" s="60"/>
      <c r="N17" s="60">
        <v>4000</v>
      </c>
      <c r="O17" s="60"/>
      <c r="P17" s="60"/>
      <c r="Q17" s="60">
        <v>35101</v>
      </c>
      <c r="R17" s="60">
        <v>35101</v>
      </c>
      <c r="S17" s="60"/>
      <c r="T17" s="60"/>
      <c r="U17" s="60"/>
      <c r="V17" s="60"/>
      <c r="W17" s="60">
        <v>3476231</v>
      </c>
      <c r="X17" s="60">
        <v>8800005</v>
      </c>
      <c r="Y17" s="60">
        <v>-5323774</v>
      </c>
      <c r="Z17" s="140">
        <v>-60.5</v>
      </c>
      <c r="AA17" s="155">
        <v>17190000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11632838</v>
      </c>
      <c r="D19" s="153">
        <f>SUM(D20:D23)</f>
        <v>0</v>
      </c>
      <c r="E19" s="154">
        <f t="shared" si="3"/>
        <v>16827700</v>
      </c>
      <c r="F19" s="100">
        <f t="shared" si="3"/>
        <v>16827700</v>
      </c>
      <c r="G19" s="100">
        <f t="shared" si="3"/>
        <v>735332</v>
      </c>
      <c r="H19" s="100">
        <f t="shared" si="3"/>
        <v>804478</v>
      </c>
      <c r="I19" s="100">
        <f t="shared" si="3"/>
        <v>1264546</v>
      </c>
      <c r="J19" s="100">
        <f t="shared" si="3"/>
        <v>2804356</v>
      </c>
      <c r="K19" s="100">
        <f t="shared" si="3"/>
        <v>2252</v>
      </c>
      <c r="L19" s="100">
        <f t="shared" si="3"/>
        <v>1192115</v>
      </c>
      <c r="M19" s="100">
        <f t="shared" si="3"/>
        <v>1120699</v>
      </c>
      <c r="N19" s="100">
        <f t="shared" si="3"/>
        <v>2315066</v>
      </c>
      <c r="O19" s="100">
        <f t="shared" si="3"/>
        <v>0</v>
      </c>
      <c r="P19" s="100">
        <f t="shared" si="3"/>
        <v>1162780</v>
      </c>
      <c r="Q19" s="100">
        <f t="shared" si="3"/>
        <v>1260253</v>
      </c>
      <c r="R19" s="100">
        <f t="shared" si="3"/>
        <v>2423033</v>
      </c>
      <c r="S19" s="100">
        <f t="shared" si="3"/>
        <v>941273</v>
      </c>
      <c r="T19" s="100">
        <f t="shared" si="3"/>
        <v>1175665</v>
      </c>
      <c r="U19" s="100">
        <f t="shared" si="3"/>
        <v>1066693</v>
      </c>
      <c r="V19" s="100">
        <f t="shared" si="3"/>
        <v>3183631</v>
      </c>
      <c r="W19" s="100">
        <f t="shared" si="3"/>
        <v>10726086</v>
      </c>
      <c r="X19" s="100">
        <f t="shared" si="3"/>
        <v>15327692</v>
      </c>
      <c r="Y19" s="100">
        <f t="shared" si="3"/>
        <v>-4601606</v>
      </c>
      <c r="Z19" s="137">
        <f>+IF(X19&lt;&gt;0,+(Y19/X19)*100,0)</f>
        <v>-30.02151922155012</v>
      </c>
      <c r="AA19" s="153">
        <f>SUM(AA20:AA23)</f>
        <v>16827700</v>
      </c>
    </row>
    <row r="20" spans="1:27" ht="12.75">
      <c r="A20" s="138" t="s">
        <v>89</v>
      </c>
      <c r="B20" s="136"/>
      <c r="C20" s="155">
        <v>5992472</v>
      </c>
      <c r="D20" s="155"/>
      <c r="E20" s="156">
        <v>11391800</v>
      </c>
      <c r="F20" s="60">
        <v>11391800</v>
      </c>
      <c r="G20" s="60">
        <v>253543</v>
      </c>
      <c r="H20" s="60">
        <v>389619</v>
      </c>
      <c r="I20" s="60">
        <v>661638</v>
      </c>
      <c r="J20" s="60">
        <v>1304800</v>
      </c>
      <c r="K20" s="60">
        <v>2252</v>
      </c>
      <c r="L20" s="60">
        <v>550122</v>
      </c>
      <c r="M20" s="60">
        <v>476562</v>
      </c>
      <c r="N20" s="60">
        <v>1028936</v>
      </c>
      <c r="O20" s="60"/>
      <c r="P20" s="60">
        <v>471190</v>
      </c>
      <c r="Q20" s="60">
        <v>503712</v>
      </c>
      <c r="R20" s="60">
        <v>974902</v>
      </c>
      <c r="S20" s="60">
        <v>439120</v>
      </c>
      <c r="T20" s="60">
        <v>570305</v>
      </c>
      <c r="U20" s="60">
        <v>480096</v>
      </c>
      <c r="V20" s="60">
        <v>1489521</v>
      </c>
      <c r="W20" s="60">
        <v>4798159</v>
      </c>
      <c r="X20" s="60">
        <v>9891796</v>
      </c>
      <c r="Y20" s="60">
        <v>-5093637</v>
      </c>
      <c r="Z20" s="140">
        <v>-51.49</v>
      </c>
      <c r="AA20" s="155">
        <v>11391800</v>
      </c>
    </row>
    <row r="21" spans="1:27" ht="12.75">
      <c r="A21" s="138" t="s">
        <v>90</v>
      </c>
      <c r="B21" s="136"/>
      <c r="C21" s="155">
        <v>3201653</v>
      </c>
      <c r="D21" s="155"/>
      <c r="E21" s="156">
        <v>2531000</v>
      </c>
      <c r="F21" s="60">
        <v>2531000</v>
      </c>
      <c r="G21" s="60">
        <v>260543</v>
      </c>
      <c r="H21" s="60">
        <v>186249</v>
      </c>
      <c r="I21" s="60">
        <v>375336</v>
      </c>
      <c r="J21" s="60">
        <v>822128</v>
      </c>
      <c r="K21" s="60"/>
      <c r="L21" s="60">
        <v>378332</v>
      </c>
      <c r="M21" s="60">
        <v>396612</v>
      </c>
      <c r="N21" s="60">
        <v>774944</v>
      </c>
      <c r="O21" s="60"/>
      <c r="P21" s="60">
        <v>451615</v>
      </c>
      <c r="Q21" s="60">
        <v>458387</v>
      </c>
      <c r="R21" s="60">
        <v>910002</v>
      </c>
      <c r="S21" s="60">
        <v>293568</v>
      </c>
      <c r="T21" s="60">
        <v>335794</v>
      </c>
      <c r="U21" s="60">
        <v>306053</v>
      </c>
      <c r="V21" s="60">
        <v>935415</v>
      </c>
      <c r="W21" s="60">
        <v>3442489</v>
      </c>
      <c r="X21" s="60">
        <v>2530996</v>
      </c>
      <c r="Y21" s="60">
        <v>911493</v>
      </c>
      <c r="Z21" s="140">
        <v>36.01</v>
      </c>
      <c r="AA21" s="155">
        <v>2531000</v>
      </c>
    </row>
    <row r="22" spans="1:27" ht="12.75">
      <c r="A22" s="138" t="s">
        <v>91</v>
      </c>
      <c r="B22" s="136"/>
      <c r="C22" s="157">
        <v>1468973</v>
      </c>
      <c r="D22" s="157"/>
      <c r="E22" s="158">
        <v>2022500</v>
      </c>
      <c r="F22" s="159">
        <v>2022500</v>
      </c>
      <c r="G22" s="159">
        <v>134093</v>
      </c>
      <c r="H22" s="159">
        <v>134388</v>
      </c>
      <c r="I22" s="159">
        <v>134248</v>
      </c>
      <c r="J22" s="159">
        <v>402729</v>
      </c>
      <c r="K22" s="159"/>
      <c r="L22" s="159">
        <v>154945</v>
      </c>
      <c r="M22" s="159">
        <v>150245</v>
      </c>
      <c r="N22" s="159">
        <v>305190</v>
      </c>
      <c r="O22" s="159"/>
      <c r="P22" s="159">
        <v>142695</v>
      </c>
      <c r="Q22" s="159">
        <v>189065</v>
      </c>
      <c r="R22" s="159">
        <v>331760</v>
      </c>
      <c r="S22" s="159">
        <v>124731</v>
      </c>
      <c r="T22" s="159">
        <v>158221</v>
      </c>
      <c r="U22" s="159">
        <v>169199</v>
      </c>
      <c r="V22" s="159">
        <v>452151</v>
      </c>
      <c r="W22" s="159">
        <v>1491830</v>
      </c>
      <c r="X22" s="159">
        <v>2022504</v>
      </c>
      <c r="Y22" s="159">
        <v>-530674</v>
      </c>
      <c r="Z22" s="141">
        <v>-26.24</v>
      </c>
      <c r="AA22" s="157">
        <v>2022500</v>
      </c>
    </row>
    <row r="23" spans="1:27" ht="12.75">
      <c r="A23" s="138" t="s">
        <v>92</v>
      </c>
      <c r="B23" s="136"/>
      <c r="C23" s="155">
        <v>969740</v>
      </c>
      <c r="D23" s="155"/>
      <c r="E23" s="156">
        <v>882400</v>
      </c>
      <c r="F23" s="60">
        <v>882400</v>
      </c>
      <c r="G23" s="60">
        <v>87153</v>
      </c>
      <c r="H23" s="60">
        <v>94222</v>
      </c>
      <c r="I23" s="60">
        <v>93324</v>
      </c>
      <c r="J23" s="60">
        <v>274699</v>
      </c>
      <c r="K23" s="60"/>
      <c r="L23" s="60">
        <v>108716</v>
      </c>
      <c r="M23" s="60">
        <v>97280</v>
      </c>
      <c r="N23" s="60">
        <v>205996</v>
      </c>
      <c r="O23" s="60"/>
      <c r="P23" s="60">
        <v>97280</v>
      </c>
      <c r="Q23" s="60">
        <v>109089</v>
      </c>
      <c r="R23" s="60">
        <v>206369</v>
      </c>
      <c r="S23" s="60">
        <v>83854</v>
      </c>
      <c r="T23" s="60">
        <v>111345</v>
      </c>
      <c r="U23" s="60">
        <v>111345</v>
      </c>
      <c r="V23" s="60">
        <v>306544</v>
      </c>
      <c r="W23" s="60">
        <v>993608</v>
      </c>
      <c r="X23" s="60">
        <v>882396</v>
      </c>
      <c r="Y23" s="60">
        <v>111212</v>
      </c>
      <c r="Z23" s="140">
        <v>12.6</v>
      </c>
      <c r="AA23" s="155">
        <v>882400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61031964</v>
      </c>
      <c r="D25" s="168">
        <f>+D5+D9+D15+D19+D24</f>
        <v>0</v>
      </c>
      <c r="E25" s="169">
        <f t="shared" si="4"/>
        <v>61183800</v>
      </c>
      <c r="F25" s="73">
        <f t="shared" si="4"/>
        <v>61183800</v>
      </c>
      <c r="G25" s="73">
        <f t="shared" si="4"/>
        <v>6377889</v>
      </c>
      <c r="H25" s="73">
        <f t="shared" si="4"/>
        <v>5110955</v>
      </c>
      <c r="I25" s="73">
        <f t="shared" si="4"/>
        <v>1813277</v>
      </c>
      <c r="J25" s="73">
        <f t="shared" si="4"/>
        <v>13302121</v>
      </c>
      <c r="K25" s="73">
        <f t="shared" si="4"/>
        <v>9827455</v>
      </c>
      <c r="L25" s="73">
        <f t="shared" si="4"/>
        <v>1475172</v>
      </c>
      <c r="M25" s="73">
        <f t="shared" si="4"/>
        <v>4555160</v>
      </c>
      <c r="N25" s="73">
        <f t="shared" si="4"/>
        <v>15857787</v>
      </c>
      <c r="O25" s="73">
        <f t="shared" si="4"/>
        <v>6680</v>
      </c>
      <c r="P25" s="73">
        <f t="shared" si="4"/>
        <v>1455580</v>
      </c>
      <c r="Q25" s="73">
        <f t="shared" si="4"/>
        <v>1638077</v>
      </c>
      <c r="R25" s="73">
        <f t="shared" si="4"/>
        <v>3100337</v>
      </c>
      <c r="S25" s="73">
        <f t="shared" si="4"/>
        <v>1182013</v>
      </c>
      <c r="T25" s="73">
        <f t="shared" si="4"/>
        <v>1373560</v>
      </c>
      <c r="U25" s="73">
        <f t="shared" si="4"/>
        <v>1411580</v>
      </c>
      <c r="V25" s="73">
        <f t="shared" si="4"/>
        <v>3967153</v>
      </c>
      <c r="W25" s="73">
        <f t="shared" si="4"/>
        <v>36227398</v>
      </c>
      <c r="X25" s="73">
        <f t="shared" si="4"/>
        <v>51293804</v>
      </c>
      <c r="Y25" s="73">
        <f t="shared" si="4"/>
        <v>-15066406</v>
      </c>
      <c r="Z25" s="170">
        <f>+IF(X25&lt;&gt;0,+(Y25/X25)*100,0)</f>
        <v>-29.372760109583606</v>
      </c>
      <c r="AA25" s="168">
        <f>+AA5+AA9+AA15+AA19+AA24</f>
        <v>61183800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44791933</v>
      </c>
      <c r="D28" s="153">
        <f>SUM(D29:D31)</f>
        <v>0</v>
      </c>
      <c r="E28" s="154">
        <f t="shared" si="5"/>
        <v>22655360</v>
      </c>
      <c r="F28" s="100">
        <f t="shared" si="5"/>
        <v>22655360</v>
      </c>
      <c r="G28" s="100">
        <f t="shared" si="5"/>
        <v>860888</v>
      </c>
      <c r="H28" s="100">
        <f t="shared" si="5"/>
        <v>1103153</v>
      </c>
      <c r="I28" s="100">
        <f t="shared" si="5"/>
        <v>1509125</v>
      </c>
      <c r="J28" s="100">
        <f t="shared" si="5"/>
        <v>3473166</v>
      </c>
      <c r="K28" s="100">
        <f t="shared" si="5"/>
        <v>885824</v>
      </c>
      <c r="L28" s="100">
        <f t="shared" si="5"/>
        <v>718286</v>
      </c>
      <c r="M28" s="100">
        <f t="shared" si="5"/>
        <v>997993</v>
      </c>
      <c r="N28" s="100">
        <f t="shared" si="5"/>
        <v>2602103</v>
      </c>
      <c r="O28" s="100">
        <f t="shared" si="5"/>
        <v>810866</v>
      </c>
      <c r="P28" s="100">
        <f t="shared" si="5"/>
        <v>950061</v>
      </c>
      <c r="Q28" s="100">
        <f t="shared" si="5"/>
        <v>1324613</v>
      </c>
      <c r="R28" s="100">
        <f t="shared" si="5"/>
        <v>3085540</v>
      </c>
      <c r="S28" s="100">
        <f t="shared" si="5"/>
        <v>1496049</v>
      </c>
      <c r="T28" s="100">
        <f t="shared" si="5"/>
        <v>1030658</v>
      </c>
      <c r="U28" s="100">
        <f t="shared" si="5"/>
        <v>1283949</v>
      </c>
      <c r="V28" s="100">
        <f t="shared" si="5"/>
        <v>3810656</v>
      </c>
      <c r="W28" s="100">
        <f t="shared" si="5"/>
        <v>12971465</v>
      </c>
      <c r="X28" s="100">
        <f t="shared" si="5"/>
        <v>24314367</v>
      </c>
      <c r="Y28" s="100">
        <f t="shared" si="5"/>
        <v>-11342902</v>
      </c>
      <c r="Z28" s="137">
        <f>+IF(X28&lt;&gt;0,+(Y28/X28)*100,0)</f>
        <v>-46.65102735349845</v>
      </c>
      <c r="AA28" s="153">
        <f>SUM(AA29:AA31)</f>
        <v>22655360</v>
      </c>
    </row>
    <row r="29" spans="1:27" ht="12.75">
      <c r="A29" s="138" t="s">
        <v>75</v>
      </c>
      <c r="B29" s="136"/>
      <c r="C29" s="155">
        <v>6410734</v>
      </c>
      <c r="D29" s="155"/>
      <c r="E29" s="156">
        <v>6955560</v>
      </c>
      <c r="F29" s="60">
        <v>6955560</v>
      </c>
      <c r="G29" s="60">
        <v>238740</v>
      </c>
      <c r="H29" s="60">
        <v>313525</v>
      </c>
      <c r="I29" s="60">
        <v>624974</v>
      </c>
      <c r="J29" s="60">
        <v>1177239</v>
      </c>
      <c r="K29" s="60">
        <v>336239</v>
      </c>
      <c r="L29" s="60">
        <v>301896</v>
      </c>
      <c r="M29" s="60">
        <v>322127</v>
      </c>
      <c r="N29" s="60">
        <v>960262</v>
      </c>
      <c r="O29" s="60">
        <v>338867</v>
      </c>
      <c r="P29" s="60">
        <v>513868</v>
      </c>
      <c r="Q29" s="60">
        <v>343275</v>
      </c>
      <c r="R29" s="60">
        <v>1196010</v>
      </c>
      <c r="S29" s="60">
        <v>409865</v>
      </c>
      <c r="T29" s="60">
        <v>367320</v>
      </c>
      <c r="U29" s="60">
        <v>365680</v>
      </c>
      <c r="V29" s="60">
        <v>1142865</v>
      </c>
      <c r="W29" s="60">
        <v>4476376</v>
      </c>
      <c r="X29" s="60">
        <v>8991563</v>
      </c>
      <c r="Y29" s="60">
        <v>-4515187</v>
      </c>
      <c r="Z29" s="140">
        <v>-50.22</v>
      </c>
      <c r="AA29" s="155">
        <v>6955560</v>
      </c>
    </row>
    <row r="30" spans="1:27" ht="12.75">
      <c r="A30" s="138" t="s">
        <v>76</v>
      </c>
      <c r="B30" s="136"/>
      <c r="C30" s="157">
        <v>34591386</v>
      </c>
      <c r="D30" s="157"/>
      <c r="E30" s="158">
        <v>8709298</v>
      </c>
      <c r="F30" s="159">
        <v>8709298</v>
      </c>
      <c r="G30" s="159">
        <v>487655</v>
      </c>
      <c r="H30" s="159">
        <v>580834</v>
      </c>
      <c r="I30" s="159">
        <v>628272</v>
      </c>
      <c r="J30" s="159">
        <v>1696761</v>
      </c>
      <c r="K30" s="159">
        <v>423854</v>
      </c>
      <c r="L30" s="159">
        <v>284538</v>
      </c>
      <c r="M30" s="159">
        <v>589882</v>
      </c>
      <c r="N30" s="159">
        <v>1298274</v>
      </c>
      <c r="O30" s="159">
        <v>310239</v>
      </c>
      <c r="P30" s="159">
        <v>305754</v>
      </c>
      <c r="Q30" s="159">
        <v>752672</v>
      </c>
      <c r="R30" s="159">
        <v>1368665</v>
      </c>
      <c r="S30" s="159">
        <v>446808</v>
      </c>
      <c r="T30" s="159">
        <v>423166</v>
      </c>
      <c r="U30" s="159">
        <v>757270</v>
      </c>
      <c r="V30" s="159">
        <v>1627244</v>
      </c>
      <c r="W30" s="159">
        <v>5990944</v>
      </c>
      <c r="X30" s="159">
        <v>8531752</v>
      </c>
      <c r="Y30" s="159">
        <v>-2540808</v>
      </c>
      <c r="Z30" s="141">
        <v>-29.78</v>
      </c>
      <c r="AA30" s="157">
        <v>8709298</v>
      </c>
    </row>
    <row r="31" spans="1:27" ht="12.75">
      <c r="A31" s="138" t="s">
        <v>77</v>
      </c>
      <c r="B31" s="136"/>
      <c r="C31" s="155">
        <v>3789813</v>
      </c>
      <c r="D31" s="155"/>
      <c r="E31" s="156">
        <v>6990502</v>
      </c>
      <c r="F31" s="60">
        <v>6990502</v>
      </c>
      <c r="G31" s="60">
        <v>134493</v>
      </c>
      <c r="H31" s="60">
        <v>208794</v>
      </c>
      <c r="I31" s="60">
        <v>255879</v>
      </c>
      <c r="J31" s="60">
        <v>599166</v>
      </c>
      <c r="K31" s="60">
        <v>125731</v>
      </c>
      <c r="L31" s="60">
        <v>131852</v>
      </c>
      <c r="M31" s="60">
        <v>85984</v>
      </c>
      <c r="N31" s="60">
        <v>343567</v>
      </c>
      <c r="O31" s="60">
        <v>161760</v>
      </c>
      <c r="P31" s="60">
        <v>130439</v>
      </c>
      <c r="Q31" s="60">
        <v>228666</v>
      </c>
      <c r="R31" s="60">
        <v>520865</v>
      </c>
      <c r="S31" s="60">
        <v>639376</v>
      </c>
      <c r="T31" s="60">
        <v>240172</v>
      </c>
      <c r="U31" s="60">
        <v>160999</v>
      </c>
      <c r="V31" s="60">
        <v>1040547</v>
      </c>
      <c r="W31" s="60">
        <v>2504145</v>
      </c>
      <c r="X31" s="60">
        <v>6791052</v>
      </c>
      <c r="Y31" s="60">
        <v>-4286907</v>
      </c>
      <c r="Z31" s="140">
        <v>-63.13</v>
      </c>
      <c r="AA31" s="155">
        <v>6990502</v>
      </c>
    </row>
    <row r="32" spans="1:27" ht="12.75">
      <c r="A32" s="135" t="s">
        <v>78</v>
      </c>
      <c r="B32" s="136"/>
      <c r="C32" s="153">
        <f aca="true" t="shared" si="6" ref="C32:Y32">SUM(C33:C37)</f>
        <v>3235916</v>
      </c>
      <c r="D32" s="153">
        <f>SUM(D33:D37)</f>
        <v>0</v>
      </c>
      <c r="E32" s="154">
        <f t="shared" si="6"/>
        <v>2843879</v>
      </c>
      <c r="F32" s="100">
        <f t="shared" si="6"/>
        <v>2843879</v>
      </c>
      <c r="G32" s="100">
        <f t="shared" si="6"/>
        <v>218356</v>
      </c>
      <c r="H32" s="100">
        <f t="shared" si="6"/>
        <v>237186</v>
      </c>
      <c r="I32" s="100">
        <f t="shared" si="6"/>
        <v>559285</v>
      </c>
      <c r="J32" s="100">
        <f t="shared" si="6"/>
        <v>1014827</v>
      </c>
      <c r="K32" s="100">
        <f t="shared" si="6"/>
        <v>112676</v>
      </c>
      <c r="L32" s="100">
        <f t="shared" si="6"/>
        <v>271176</v>
      </c>
      <c r="M32" s="100">
        <f t="shared" si="6"/>
        <v>274867</v>
      </c>
      <c r="N32" s="100">
        <f t="shared" si="6"/>
        <v>658719</v>
      </c>
      <c r="O32" s="100">
        <f t="shared" si="6"/>
        <v>274871</v>
      </c>
      <c r="P32" s="100">
        <f t="shared" si="6"/>
        <v>268918</v>
      </c>
      <c r="Q32" s="100">
        <f t="shared" si="6"/>
        <v>263374</v>
      </c>
      <c r="R32" s="100">
        <f t="shared" si="6"/>
        <v>807163</v>
      </c>
      <c r="S32" s="100">
        <f t="shared" si="6"/>
        <v>294385</v>
      </c>
      <c r="T32" s="100">
        <f t="shared" si="6"/>
        <v>265677</v>
      </c>
      <c r="U32" s="100">
        <f t="shared" si="6"/>
        <v>281215</v>
      </c>
      <c r="V32" s="100">
        <f t="shared" si="6"/>
        <v>841277</v>
      </c>
      <c r="W32" s="100">
        <f t="shared" si="6"/>
        <v>3321986</v>
      </c>
      <c r="X32" s="100">
        <f t="shared" si="6"/>
        <v>2843871</v>
      </c>
      <c r="Y32" s="100">
        <f t="shared" si="6"/>
        <v>478115</v>
      </c>
      <c r="Z32" s="137">
        <f>+IF(X32&lt;&gt;0,+(Y32/X32)*100,0)</f>
        <v>16.81211981837432</v>
      </c>
      <c r="AA32" s="153">
        <f>SUM(AA33:AA37)</f>
        <v>2843879</v>
      </c>
    </row>
    <row r="33" spans="1:27" ht="12.75">
      <c r="A33" s="138" t="s">
        <v>79</v>
      </c>
      <c r="B33" s="136"/>
      <c r="C33" s="155">
        <v>3235916</v>
      </c>
      <c r="D33" s="155"/>
      <c r="E33" s="156">
        <v>2843879</v>
      </c>
      <c r="F33" s="60">
        <v>2843879</v>
      </c>
      <c r="G33" s="60">
        <v>218356</v>
      </c>
      <c r="H33" s="60">
        <v>237186</v>
      </c>
      <c r="I33" s="60">
        <v>559285</v>
      </c>
      <c r="J33" s="60">
        <v>1014827</v>
      </c>
      <c r="K33" s="60">
        <v>112676</v>
      </c>
      <c r="L33" s="60">
        <v>271176</v>
      </c>
      <c r="M33" s="60">
        <v>274867</v>
      </c>
      <c r="N33" s="60">
        <v>658719</v>
      </c>
      <c r="O33" s="60">
        <v>274871</v>
      </c>
      <c r="P33" s="60">
        <v>268918</v>
      </c>
      <c r="Q33" s="60">
        <v>263374</v>
      </c>
      <c r="R33" s="60">
        <v>807163</v>
      </c>
      <c r="S33" s="60">
        <v>294385</v>
      </c>
      <c r="T33" s="60">
        <v>265677</v>
      </c>
      <c r="U33" s="60">
        <v>281215</v>
      </c>
      <c r="V33" s="60">
        <v>841277</v>
      </c>
      <c r="W33" s="60">
        <v>3321986</v>
      </c>
      <c r="X33" s="60">
        <v>2843875</v>
      </c>
      <c r="Y33" s="60">
        <v>478111</v>
      </c>
      <c r="Z33" s="140">
        <v>16.81</v>
      </c>
      <c r="AA33" s="155">
        <v>2843879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-4</v>
      </c>
      <c r="Y34" s="60">
        <v>4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832878</v>
      </c>
      <c r="D38" s="153">
        <f>SUM(D39:D41)</f>
        <v>0</v>
      </c>
      <c r="E38" s="154">
        <f t="shared" si="7"/>
        <v>1862536</v>
      </c>
      <c r="F38" s="100">
        <f t="shared" si="7"/>
        <v>1862536</v>
      </c>
      <c r="G38" s="100">
        <f t="shared" si="7"/>
        <v>624942</v>
      </c>
      <c r="H38" s="100">
        <f t="shared" si="7"/>
        <v>63161</v>
      </c>
      <c r="I38" s="100">
        <f t="shared" si="7"/>
        <v>45801</v>
      </c>
      <c r="J38" s="100">
        <f t="shared" si="7"/>
        <v>733904</v>
      </c>
      <c r="K38" s="100">
        <f t="shared" si="7"/>
        <v>17902</v>
      </c>
      <c r="L38" s="100">
        <f t="shared" si="7"/>
        <v>19537</v>
      </c>
      <c r="M38" s="100">
        <f t="shared" si="7"/>
        <v>27376</v>
      </c>
      <c r="N38" s="100">
        <f t="shared" si="7"/>
        <v>64815</v>
      </c>
      <c r="O38" s="100">
        <f t="shared" si="7"/>
        <v>25229</v>
      </c>
      <c r="P38" s="100">
        <f t="shared" si="7"/>
        <v>20099</v>
      </c>
      <c r="Q38" s="100">
        <f t="shared" si="7"/>
        <v>18668</v>
      </c>
      <c r="R38" s="100">
        <f t="shared" si="7"/>
        <v>63996</v>
      </c>
      <c r="S38" s="100">
        <f t="shared" si="7"/>
        <v>19355</v>
      </c>
      <c r="T38" s="100">
        <f t="shared" si="7"/>
        <v>18245</v>
      </c>
      <c r="U38" s="100">
        <f t="shared" si="7"/>
        <v>19009</v>
      </c>
      <c r="V38" s="100">
        <f t="shared" si="7"/>
        <v>56609</v>
      </c>
      <c r="W38" s="100">
        <f t="shared" si="7"/>
        <v>919324</v>
      </c>
      <c r="X38" s="100">
        <f t="shared" si="7"/>
        <v>1852996</v>
      </c>
      <c r="Y38" s="100">
        <f t="shared" si="7"/>
        <v>-933672</v>
      </c>
      <c r="Z38" s="137">
        <f>+IF(X38&lt;&gt;0,+(Y38/X38)*100,0)</f>
        <v>-50.387156799043275</v>
      </c>
      <c r="AA38" s="153">
        <f>SUM(AA39:AA41)</f>
        <v>1862536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>
        <v>832878</v>
      </c>
      <c r="D40" s="155"/>
      <c r="E40" s="156">
        <v>1862536</v>
      </c>
      <c r="F40" s="60">
        <v>1862536</v>
      </c>
      <c r="G40" s="60">
        <v>624942</v>
      </c>
      <c r="H40" s="60">
        <v>63161</v>
      </c>
      <c r="I40" s="60">
        <v>45801</v>
      </c>
      <c r="J40" s="60">
        <v>733904</v>
      </c>
      <c r="K40" s="60">
        <v>17902</v>
      </c>
      <c r="L40" s="60">
        <v>19537</v>
      </c>
      <c r="M40" s="60">
        <v>27376</v>
      </c>
      <c r="N40" s="60">
        <v>64815</v>
      </c>
      <c r="O40" s="60">
        <v>25229</v>
      </c>
      <c r="P40" s="60">
        <v>20099</v>
      </c>
      <c r="Q40" s="60">
        <v>18668</v>
      </c>
      <c r="R40" s="60">
        <v>63996</v>
      </c>
      <c r="S40" s="60">
        <v>19355</v>
      </c>
      <c r="T40" s="60">
        <v>18245</v>
      </c>
      <c r="U40" s="60">
        <v>19009</v>
      </c>
      <c r="V40" s="60">
        <v>56609</v>
      </c>
      <c r="W40" s="60">
        <v>919324</v>
      </c>
      <c r="X40" s="60">
        <v>1852996</v>
      </c>
      <c r="Y40" s="60">
        <v>-933672</v>
      </c>
      <c r="Z40" s="140">
        <v>-50.39</v>
      </c>
      <c r="AA40" s="155">
        <v>1862536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14174399</v>
      </c>
      <c r="D42" s="153">
        <f>SUM(D43:D46)</f>
        <v>0</v>
      </c>
      <c r="E42" s="154">
        <f t="shared" si="8"/>
        <v>23871846</v>
      </c>
      <c r="F42" s="100">
        <f t="shared" si="8"/>
        <v>23871846</v>
      </c>
      <c r="G42" s="100">
        <f t="shared" si="8"/>
        <v>1557698</v>
      </c>
      <c r="H42" s="100">
        <f t="shared" si="8"/>
        <v>325635</v>
      </c>
      <c r="I42" s="100">
        <f t="shared" si="8"/>
        <v>1000013</v>
      </c>
      <c r="J42" s="100">
        <f t="shared" si="8"/>
        <v>2883346</v>
      </c>
      <c r="K42" s="100">
        <f t="shared" si="8"/>
        <v>2719437</v>
      </c>
      <c r="L42" s="100">
        <f t="shared" si="8"/>
        <v>439379</v>
      </c>
      <c r="M42" s="100">
        <f t="shared" si="8"/>
        <v>506453</v>
      </c>
      <c r="N42" s="100">
        <f t="shared" si="8"/>
        <v>3665269</v>
      </c>
      <c r="O42" s="100">
        <f t="shared" si="8"/>
        <v>600002</v>
      </c>
      <c r="P42" s="100">
        <f t="shared" si="8"/>
        <v>476073</v>
      </c>
      <c r="Q42" s="100">
        <f t="shared" si="8"/>
        <v>474571</v>
      </c>
      <c r="R42" s="100">
        <f t="shared" si="8"/>
        <v>1550646</v>
      </c>
      <c r="S42" s="100">
        <f t="shared" si="8"/>
        <v>441930</v>
      </c>
      <c r="T42" s="100">
        <f t="shared" si="8"/>
        <v>1394322</v>
      </c>
      <c r="U42" s="100">
        <f t="shared" si="8"/>
        <v>1654575</v>
      </c>
      <c r="V42" s="100">
        <f t="shared" si="8"/>
        <v>3490827</v>
      </c>
      <c r="W42" s="100">
        <f t="shared" si="8"/>
        <v>11590088</v>
      </c>
      <c r="X42" s="100">
        <f t="shared" si="8"/>
        <v>23600287</v>
      </c>
      <c r="Y42" s="100">
        <f t="shared" si="8"/>
        <v>-12010199</v>
      </c>
      <c r="Z42" s="137">
        <f>+IF(X42&lt;&gt;0,+(Y42/X42)*100,0)</f>
        <v>-50.89005485399394</v>
      </c>
      <c r="AA42" s="153">
        <f>SUM(AA43:AA46)</f>
        <v>23871846</v>
      </c>
    </row>
    <row r="43" spans="1:27" ht="12.75">
      <c r="A43" s="138" t="s">
        <v>89</v>
      </c>
      <c r="B43" s="136"/>
      <c r="C43" s="155">
        <v>9049131</v>
      </c>
      <c r="D43" s="155"/>
      <c r="E43" s="156">
        <v>11069431</v>
      </c>
      <c r="F43" s="60">
        <v>11069431</v>
      </c>
      <c r="G43" s="60">
        <v>1173073</v>
      </c>
      <c r="H43" s="60">
        <v>48096</v>
      </c>
      <c r="I43" s="60">
        <v>229972</v>
      </c>
      <c r="J43" s="60">
        <v>1451141</v>
      </c>
      <c r="K43" s="60">
        <v>2292283</v>
      </c>
      <c r="L43" s="60">
        <v>106460</v>
      </c>
      <c r="M43" s="60">
        <v>111263</v>
      </c>
      <c r="N43" s="60">
        <v>2510006</v>
      </c>
      <c r="O43" s="60">
        <v>254857</v>
      </c>
      <c r="P43" s="60">
        <v>103476</v>
      </c>
      <c r="Q43" s="60">
        <v>101389</v>
      </c>
      <c r="R43" s="60">
        <v>459722</v>
      </c>
      <c r="S43" s="60">
        <v>73530</v>
      </c>
      <c r="T43" s="60">
        <v>991181</v>
      </c>
      <c r="U43" s="60">
        <v>1229467</v>
      </c>
      <c r="V43" s="60">
        <v>2294178</v>
      </c>
      <c r="W43" s="60">
        <v>6715047</v>
      </c>
      <c r="X43" s="60">
        <v>10978001</v>
      </c>
      <c r="Y43" s="60">
        <v>-4262954</v>
      </c>
      <c r="Z43" s="140">
        <v>-38.83</v>
      </c>
      <c r="AA43" s="155">
        <v>11069431</v>
      </c>
    </row>
    <row r="44" spans="1:27" ht="12.75">
      <c r="A44" s="138" t="s">
        <v>90</v>
      </c>
      <c r="B44" s="136"/>
      <c r="C44" s="155">
        <v>1385230</v>
      </c>
      <c r="D44" s="155"/>
      <c r="E44" s="156">
        <v>5926692</v>
      </c>
      <c r="F44" s="60">
        <v>5926692</v>
      </c>
      <c r="G44" s="60">
        <v>142579</v>
      </c>
      <c r="H44" s="60">
        <v>89558</v>
      </c>
      <c r="I44" s="60">
        <v>282824</v>
      </c>
      <c r="J44" s="60">
        <v>514961</v>
      </c>
      <c r="K44" s="60">
        <v>184296</v>
      </c>
      <c r="L44" s="60">
        <v>103381</v>
      </c>
      <c r="M44" s="60">
        <v>172300</v>
      </c>
      <c r="N44" s="60">
        <v>459977</v>
      </c>
      <c r="O44" s="60">
        <v>122255</v>
      </c>
      <c r="P44" s="60">
        <v>133821</v>
      </c>
      <c r="Q44" s="60">
        <v>161815</v>
      </c>
      <c r="R44" s="60">
        <v>417891</v>
      </c>
      <c r="S44" s="60">
        <v>123281</v>
      </c>
      <c r="T44" s="60">
        <v>170065</v>
      </c>
      <c r="U44" s="60">
        <v>170301</v>
      </c>
      <c r="V44" s="60">
        <v>463647</v>
      </c>
      <c r="W44" s="60">
        <v>1856476</v>
      </c>
      <c r="X44" s="60">
        <v>5863785</v>
      </c>
      <c r="Y44" s="60">
        <v>-4007309</v>
      </c>
      <c r="Z44" s="140">
        <v>-68.34</v>
      </c>
      <c r="AA44" s="155">
        <v>5926692</v>
      </c>
    </row>
    <row r="45" spans="1:27" ht="12.75">
      <c r="A45" s="138" t="s">
        <v>91</v>
      </c>
      <c r="B45" s="136"/>
      <c r="C45" s="157">
        <v>2490309</v>
      </c>
      <c r="D45" s="157"/>
      <c r="E45" s="158">
        <v>4301736</v>
      </c>
      <c r="F45" s="159">
        <v>4301736</v>
      </c>
      <c r="G45" s="159">
        <v>171974</v>
      </c>
      <c r="H45" s="159">
        <v>187981</v>
      </c>
      <c r="I45" s="159">
        <v>419233</v>
      </c>
      <c r="J45" s="159">
        <v>779188</v>
      </c>
      <c r="K45" s="159">
        <v>210705</v>
      </c>
      <c r="L45" s="159">
        <v>187509</v>
      </c>
      <c r="M45" s="159">
        <v>195470</v>
      </c>
      <c r="N45" s="159">
        <v>593684</v>
      </c>
      <c r="O45" s="159">
        <v>195471</v>
      </c>
      <c r="P45" s="159">
        <v>207445</v>
      </c>
      <c r="Q45" s="159">
        <v>181418</v>
      </c>
      <c r="R45" s="159">
        <v>584334</v>
      </c>
      <c r="S45" s="159">
        <v>197272</v>
      </c>
      <c r="T45" s="159">
        <v>197785</v>
      </c>
      <c r="U45" s="159">
        <v>205661</v>
      </c>
      <c r="V45" s="159">
        <v>600718</v>
      </c>
      <c r="W45" s="159">
        <v>2557924</v>
      </c>
      <c r="X45" s="159">
        <v>4216045</v>
      </c>
      <c r="Y45" s="159">
        <v>-1658121</v>
      </c>
      <c r="Z45" s="141">
        <v>-39.33</v>
      </c>
      <c r="AA45" s="157">
        <v>4301736</v>
      </c>
    </row>
    <row r="46" spans="1:27" ht="12.75">
      <c r="A46" s="138" t="s">
        <v>92</v>
      </c>
      <c r="B46" s="136"/>
      <c r="C46" s="155">
        <v>1249729</v>
      </c>
      <c r="D46" s="155"/>
      <c r="E46" s="156">
        <v>2573987</v>
      </c>
      <c r="F46" s="60">
        <v>2573987</v>
      </c>
      <c r="G46" s="60">
        <v>70072</v>
      </c>
      <c r="H46" s="60"/>
      <c r="I46" s="60">
        <v>67984</v>
      </c>
      <c r="J46" s="60">
        <v>138056</v>
      </c>
      <c r="K46" s="60">
        <v>32153</v>
      </c>
      <c r="L46" s="60">
        <v>42029</v>
      </c>
      <c r="M46" s="60">
        <v>27420</v>
      </c>
      <c r="N46" s="60">
        <v>101602</v>
      </c>
      <c r="O46" s="60">
        <v>27419</v>
      </c>
      <c r="P46" s="60">
        <v>31331</v>
      </c>
      <c r="Q46" s="60">
        <v>29949</v>
      </c>
      <c r="R46" s="60">
        <v>88699</v>
      </c>
      <c r="S46" s="60">
        <v>47847</v>
      </c>
      <c r="T46" s="60">
        <v>35291</v>
      </c>
      <c r="U46" s="60">
        <v>49146</v>
      </c>
      <c r="V46" s="60">
        <v>132284</v>
      </c>
      <c r="W46" s="60">
        <v>460641</v>
      </c>
      <c r="X46" s="60">
        <v>2542456</v>
      </c>
      <c r="Y46" s="60">
        <v>-2081815</v>
      </c>
      <c r="Z46" s="140">
        <v>-81.88</v>
      </c>
      <c r="AA46" s="155">
        <v>2573987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63035126</v>
      </c>
      <c r="D48" s="168">
        <f>+D28+D32+D38+D42+D47</f>
        <v>0</v>
      </c>
      <c r="E48" s="169">
        <f t="shared" si="9"/>
        <v>51233621</v>
      </c>
      <c r="F48" s="73">
        <f t="shared" si="9"/>
        <v>51233621</v>
      </c>
      <c r="G48" s="73">
        <f t="shared" si="9"/>
        <v>3261884</v>
      </c>
      <c r="H48" s="73">
        <f t="shared" si="9"/>
        <v>1729135</v>
      </c>
      <c r="I48" s="73">
        <f t="shared" si="9"/>
        <v>3114224</v>
      </c>
      <c r="J48" s="73">
        <f t="shared" si="9"/>
        <v>8105243</v>
      </c>
      <c r="K48" s="73">
        <f t="shared" si="9"/>
        <v>3735839</v>
      </c>
      <c r="L48" s="73">
        <f t="shared" si="9"/>
        <v>1448378</v>
      </c>
      <c r="M48" s="73">
        <f t="shared" si="9"/>
        <v>1806689</v>
      </c>
      <c r="N48" s="73">
        <f t="shared" si="9"/>
        <v>6990906</v>
      </c>
      <c r="O48" s="73">
        <f t="shared" si="9"/>
        <v>1710968</v>
      </c>
      <c r="P48" s="73">
        <f t="shared" si="9"/>
        <v>1715151</v>
      </c>
      <c r="Q48" s="73">
        <f t="shared" si="9"/>
        <v>2081226</v>
      </c>
      <c r="R48" s="73">
        <f t="shared" si="9"/>
        <v>5507345</v>
      </c>
      <c r="S48" s="73">
        <f t="shared" si="9"/>
        <v>2251719</v>
      </c>
      <c r="T48" s="73">
        <f t="shared" si="9"/>
        <v>2708902</v>
      </c>
      <c r="U48" s="73">
        <f t="shared" si="9"/>
        <v>3238748</v>
      </c>
      <c r="V48" s="73">
        <f t="shared" si="9"/>
        <v>8199369</v>
      </c>
      <c r="W48" s="73">
        <f t="shared" si="9"/>
        <v>28802863</v>
      </c>
      <c r="X48" s="73">
        <f t="shared" si="9"/>
        <v>52611521</v>
      </c>
      <c r="Y48" s="73">
        <f t="shared" si="9"/>
        <v>-23808658</v>
      </c>
      <c r="Z48" s="170">
        <f>+IF(X48&lt;&gt;0,+(Y48/X48)*100,0)</f>
        <v>-45.253696428962776</v>
      </c>
      <c r="AA48" s="168">
        <f>+AA28+AA32+AA38+AA42+AA47</f>
        <v>51233621</v>
      </c>
    </row>
    <row r="49" spans="1:27" ht="12.75">
      <c r="A49" s="148" t="s">
        <v>49</v>
      </c>
      <c r="B49" s="149"/>
      <c r="C49" s="171">
        <f aca="true" t="shared" si="10" ref="C49:Y49">+C25-C48</f>
        <v>-2003162</v>
      </c>
      <c r="D49" s="171">
        <f>+D25-D48</f>
        <v>0</v>
      </c>
      <c r="E49" s="172">
        <f t="shared" si="10"/>
        <v>9950179</v>
      </c>
      <c r="F49" s="173">
        <f t="shared" si="10"/>
        <v>9950179</v>
      </c>
      <c r="G49" s="173">
        <f t="shared" si="10"/>
        <v>3116005</v>
      </c>
      <c r="H49" s="173">
        <f t="shared" si="10"/>
        <v>3381820</v>
      </c>
      <c r="I49" s="173">
        <f t="shared" si="10"/>
        <v>-1300947</v>
      </c>
      <c r="J49" s="173">
        <f t="shared" si="10"/>
        <v>5196878</v>
      </c>
      <c r="K49" s="173">
        <f t="shared" si="10"/>
        <v>6091616</v>
      </c>
      <c r="L49" s="173">
        <f t="shared" si="10"/>
        <v>26794</v>
      </c>
      <c r="M49" s="173">
        <f t="shared" si="10"/>
        <v>2748471</v>
      </c>
      <c r="N49" s="173">
        <f t="shared" si="10"/>
        <v>8866881</v>
      </c>
      <c r="O49" s="173">
        <f t="shared" si="10"/>
        <v>-1704288</v>
      </c>
      <c r="P49" s="173">
        <f t="shared" si="10"/>
        <v>-259571</v>
      </c>
      <c r="Q49" s="173">
        <f t="shared" si="10"/>
        <v>-443149</v>
      </c>
      <c r="R49" s="173">
        <f t="shared" si="10"/>
        <v>-2407008</v>
      </c>
      <c r="S49" s="173">
        <f t="shared" si="10"/>
        <v>-1069706</v>
      </c>
      <c r="T49" s="173">
        <f t="shared" si="10"/>
        <v>-1335342</v>
      </c>
      <c r="U49" s="173">
        <f t="shared" si="10"/>
        <v>-1827168</v>
      </c>
      <c r="V49" s="173">
        <f t="shared" si="10"/>
        <v>-4232216</v>
      </c>
      <c r="W49" s="173">
        <f t="shared" si="10"/>
        <v>7424535</v>
      </c>
      <c r="X49" s="173">
        <f>IF(F25=F48,0,X25-X48)</f>
        <v>-1317717</v>
      </c>
      <c r="Y49" s="173">
        <f t="shared" si="10"/>
        <v>8742252</v>
      </c>
      <c r="Z49" s="174">
        <f>+IF(X49&lt;&gt;0,+(Y49/X49)*100,0)</f>
        <v>-663.439266549646</v>
      </c>
      <c r="AA49" s="171">
        <f>+AA25-AA48</f>
        <v>9950179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2911376</v>
      </c>
      <c r="D5" s="155">
        <v>0</v>
      </c>
      <c r="E5" s="156">
        <v>4138450</v>
      </c>
      <c r="F5" s="60">
        <v>4138450</v>
      </c>
      <c r="G5" s="60">
        <v>283746</v>
      </c>
      <c r="H5" s="60">
        <v>766173</v>
      </c>
      <c r="I5" s="60">
        <v>473050</v>
      </c>
      <c r="J5" s="60">
        <v>1522969</v>
      </c>
      <c r="K5" s="60">
        <v>0</v>
      </c>
      <c r="L5" s="60">
        <v>180588</v>
      </c>
      <c r="M5" s="60">
        <v>180588</v>
      </c>
      <c r="N5" s="60">
        <v>361176</v>
      </c>
      <c r="O5" s="60">
        <v>0</v>
      </c>
      <c r="P5" s="60">
        <v>180588</v>
      </c>
      <c r="Q5" s="60">
        <v>182406</v>
      </c>
      <c r="R5" s="60">
        <v>362994</v>
      </c>
      <c r="S5" s="60">
        <v>195017</v>
      </c>
      <c r="T5" s="60">
        <v>174451</v>
      </c>
      <c r="U5" s="60">
        <v>184193</v>
      </c>
      <c r="V5" s="60">
        <v>553661</v>
      </c>
      <c r="W5" s="60">
        <v>2800800</v>
      </c>
      <c r="X5" s="60">
        <v>4138456</v>
      </c>
      <c r="Y5" s="60">
        <v>-1337656</v>
      </c>
      <c r="Z5" s="140">
        <v>-32.32</v>
      </c>
      <c r="AA5" s="155">
        <v>4138450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5992472</v>
      </c>
      <c r="D7" s="155">
        <v>0</v>
      </c>
      <c r="E7" s="156">
        <v>9891800</v>
      </c>
      <c r="F7" s="60">
        <v>9891800</v>
      </c>
      <c r="G7" s="60">
        <v>253543</v>
      </c>
      <c r="H7" s="60">
        <v>389619</v>
      </c>
      <c r="I7" s="60">
        <v>661638</v>
      </c>
      <c r="J7" s="60">
        <v>1304800</v>
      </c>
      <c r="K7" s="60">
        <v>2200</v>
      </c>
      <c r="L7" s="60">
        <v>550122</v>
      </c>
      <c r="M7" s="60">
        <v>476562</v>
      </c>
      <c r="N7" s="60">
        <v>1028884</v>
      </c>
      <c r="O7" s="60">
        <v>0</v>
      </c>
      <c r="P7" s="60">
        <v>471190</v>
      </c>
      <c r="Q7" s="60">
        <v>438784</v>
      </c>
      <c r="R7" s="60">
        <v>909974</v>
      </c>
      <c r="S7" s="60">
        <v>439120</v>
      </c>
      <c r="T7" s="60">
        <v>505660</v>
      </c>
      <c r="U7" s="60">
        <v>415571</v>
      </c>
      <c r="V7" s="60">
        <v>1360351</v>
      </c>
      <c r="W7" s="60">
        <v>4604009</v>
      </c>
      <c r="X7" s="60">
        <v>9891796</v>
      </c>
      <c r="Y7" s="60">
        <v>-5287787</v>
      </c>
      <c r="Z7" s="140">
        <v>-53.46</v>
      </c>
      <c r="AA7" s="155">
        <v>9891800</v>
      </c>
    </row>
    <row r="8" spans="1:27" ht="12.75">
      <c r="A8" s="183" t="s">
        <v>104</v>
      </c>
      <c r="B8" s="182"/>
      <c r="C8" s="155">
        <v>3201653</v>
      </c>
      <c r="D8" s="155">
        <v>0</v>
      </c>
      <c r="E8" s="156">
        <v>2523600</v>
      </c>
      <c r="F8" s="60">
        <v>2523600</v>
      </c>
      <c r="G8" s="60">
        <v>260543</v>
      </c>
      <c r="H8" s="60">
        <v>186249</v>
      </c>
      <c r="I8" s="60">
        <v>375336</v>
      </c>
      <c r="J8" s="60">
        <v>822128</v>
      </c>
      <c r="K8" s="60">
        <v>0</v>
      </c>
      <c r="L8" s="60">
        <v>378332</v>
      </c>
      <c r="M8" s="60">
        <v>396612</v>
      </c>
      <c r="N8" s="60">
        <v>774944</v>
      </c>
      <c r="O8" s="60">
        <v>0</v>
      </c>
      <c r="P8" s="60">
        <v>451615</v>
      </c>
      <c r="Q8" s="60">
        <v>323063</v>
      </c>
      <c r="R8" s="60">
        <v>774678</v>
      </c>
      <c r="S8" s="60">
        <v>293568</v>
      </c>
      <c r="T8" s="60">
        <v>321979</v>
      </c>
      <c r="U8" s="60">
        <v>292118</v>
      </c>
      <c r="V8" s="60">
        <v>907665</v>
      </c>
      <c r="W8" s="60">
        <v>3279415</v>
      </c>
      <c r="X8" s="60">
        <v>2523996</v>
      </c>
      <c r="Y8" s="60">
        <v>755419</v>
      </c>
      <c r="Z8" s="140">
        <v>29.93</v>
      </c>
      <c r="AA8" s="155">
        <v>2523600</v>
      </c>
    </row>
    <row r="9" spans="1:27" ht="12.75">
      <c r="A9" s="183" t="s">
        <v>105</v>
      </c>
      <c r="B9" s="182"/>
      <c r="C9" s="155">
        <v>1468973</v>
      </c>
      <c r="D9" s="155">
        <v>0</v>
      </c>
      <c r="E9" s="156">
        <v>2022500</v>
      </c>
      <c r="F9" s="60">
        <v>2022500</v>
      </c>
      <c r="G9" s="60">
        <v>134093</v>
      </c>
      <c r="H9" s="60">
        <v>134388</v>
      </c>
      <c r="I9" s="60">
        <v>134248</v>
      </c>
      <c r="J9" s="60">
        <v>402729</v>
      </c>
      <c r="K9" s="60">
        <v>0</v>
      </c>
      <c r="L9" s="60">
        <v>154945</v>
      </c>
      <c r="M9" s="60">
        <v>150245</v>
      </c>
      <c r="N9" s="60">
        <v>305190</v>
      </c>
      <c r="O9" s="60">
        <v>0</v>
      </c>
      <c r="P9" s="60">
        <v>142695</v>
      </c>
      <c r="Q9" s="60">
        <v>189065</v>
      </c>
      <c r="R9" s="60">
        <v>331760</v>
      </c>
      <c r="S9" s="60">
        <v>124731</v>
      </c>
      <c r="T9" s="60">
        <v>158221</v>
      </c>
      <c r="U9" s="60">
        <v>167635</v>
      </c>
      <c r="V9" s="60">
        <v>450587</v>
      </c>
      <c r="W9" s="60">
        <v>1490266</v>
      </c>
      <c r="X9" s="60">
        <v>2022504</v>
      </c>
      <c r="Y9" s="60">
        <v>-532238</v>
      </c>
      <c r="Z9" s="140">
        <v>-26.32</v>
      </c>
      <c r="AA9" s="155">
        <v>2022500</v>
      </c>
    </row>
    <row r="10" spans="1:27" ht="12.75">
      <c r="A10" s="183" t="s">
        <v>106</v>
      </c>
      <c r="B10" s="182"/>
      <c r="C10" s="155">
        <v>969740</v>
      </c>
      <c r="D10" s="155">
        <v>0</v>
      </c>
      <c r="E10" s="156">
        <v>879800</v>
      </c>
      <c r="F10" s="54">
        <v>879800</v>
      </c>
      <c r="G10" s="54">
        <v>87153</v>
      </c>
      <c r="H10" s="54">
        <v>94222</v>
      </c>
      <c r="I10" s="54">
        <v>93324</v>
      </c>
      <c r="J10" s="54">
        <v>274699</v>
      </c>
      <c r="K10" s="54">
        <v>0</v>
      </c>
      <c r="L10" s="54">
        <v>108716</v>
      </c>
      <c r="M10" s="54">
        <v>97280</v>
      </c>
      <c r="N10" s="54">
        <v>205996</v>
      </c>
      <c r="O10" s="54">
        <v>0</v>
      </c>
      <c r="P10" s="54">
        <v>97280</v>
      </c>
      <c r="Q10" s="54">
        <v>109089</v>
      </c>
      <c r="R10" s="54">
        <v>206369</v>
      </c>
      <c r="S10" s="54">
        <v>83854</v>
      </c>
      <c r="T10" s="54">
        <v>111345</v>
      </c>
      <c r="U10" s="54">
        <v>111345</v>
      </c>
      <c r="V10" s="54">
        <v>306544</v>
      </c>
      <c r="W10" s="54">
        <v>993608</v>
      </c>
      <c r="X10" s="54">
        <v>879804</v>
      </c>
      <c r="Y10" s="54">
        <v>113804</v>
      </c>
      <c r="Z10" s="184">
        <v>12.94</v>
      </c>
      <c r="AA10" s="130">
        <v>879800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68872</v>
      </c>
      <c r="H11" s="60">
        <v>76332</v>
      </c>
      <c r="I11" s="60">
        <v>75681</v>
      </c>
      <c r="J11" s="60">
        <v>220885</v>
      </c>
      <c r="K11" s="60">
        <v>0</v>
      </c>
      <c r="L11" s="60">
        <v>102469</v>
      </c>
      <c r="M11" s="60">
        <v>85287</v>
      </c>
      <c r="N11" s="60">
        <v>187756</v>
      </c>
      <c r="O11" s="60">
        <v>0</v>
      </c>
      <c r="P11" s="60">
        <v>37540</v>
      </c>
      <c r="Q11" s="60">
        <v>0</v>
      </c>
      <c r="R11" s="60">
        <v>37540</v>
      </c>
      <c r="S11" s="60">
        <v>0</v>
      </c>
      <c r="T11" s="60">
        <v>1564</v>
      </c>
      <c r="U11" s="60">
        <v>0</v>
      </c>
      <c r="V11" s="60">
        <v>1564</v>
      </c>
      <c r="W11" s="60">
        <v>447745</v>
      </c>
      <c r="X11" s="60"/>
      <c r="Y11" s="60">
        <v>447745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814367</v>
      </c>
      <c r="D12" s="155">
        <v>0</v>
      </c>
      <c r="E12" s="156">
        <v>465300</v>
      </c>
      <c r="F12" s="60">
        <v>465300</v>
      </c>
      <c r="G12" s="60">
        <v>12864</v>
      </c>
      <c r="H12" s="60">
        <v>0</v>
      </c>
      <c r="I12" s="60">
        <v>0</v>
      </c>
      <c r="J12" s="60">
        <v>12864</v>
      </c>
      <c r="K12" s="60">
        <v>46862</v>
      </c>
      <c r="L12" s="60">
        <v>0</v>
      </c>
      <c r="M12" s="60">
        <v>21504</v>
      </c>
      <c r="N12" s="60">
        <v>68366</v>
      </c>
      <c r="O12" s="60">
        <v>6680</v>
      </c>
      <c r="P12" s="60">
        <v>0</v>
      </c>
      <c r="Q12" s="60">
        <v>56982</v>
      </c>
      <c r="R12" s="60">
        <v>63662</v>
      </c>
      <c r="S12" s="60">
        <v>22757</v>
      </c>
      <c r="T12" s="60">
        <v>0</v>
      </c>
      <c r="U12" s="60">
        <v>21289</v>
      </c>
      <c r="V12" s="60">
        <v>44046</v>
      </c>
      <c r="W12" s="60">
        <v>188938</v>
      </c>
      <c r="X12" s="60">
        <v>465300</v>
      </c>
      <c r="Y12" s="60">
        <v>-276362</v>
      </c>
      <c r="Z12" s="140">
        <v>-59.39</v>
      </c>
      <c r="AA12" s="155">
        <v>465300</v>
      </c>
    </row>
    <row r="13" spans="1:27" ht="12.75">
      <c r="A13" s="181" t="s">
        <v>109</v>
      </c>
      <c r="B13" s="185"/>
      <c r="C13" s="155">
        <v>141387</v>
      </c>
      <c r="D13" s="155">
        <v>0</v>
      </c>
      <c r="E13" s="156">
        <v>370650</v>
      </c>
      <c r="F13" s="60">
        <v>370650</v>
      </c>
      <c r="G13" s="60">
        <v>0</v>
      </c>
      <c r="H13" s="60">
        <v>26580</v>
      </c>
      <c r="I13" s="60">
        <v>0</v>
      </c>
      <c r="J13" s="60">
        <v>26580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26580</v>
      </c>
      <c r="X13" s="60">
        <v>370656</v>
      </c>
      <c r="Y13" s="60">
        <v>-344076</v>
      </c>
      <c r="Z13" s="140">
        <v>-92.83</v>
      </c>
      <c r="AA13" s="155">
        <v>370650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2280</v>
      </c>
      <c r="D16" s="155">
        <v>0</v>
      </c>
      <c r="E16" s="156">
        <v>11100</v>
      </c>
      <c r="F16" s="60">
        <v>11100</v>
      </c>
      <c r="G16" s="60">
        <v>0</v>
      </c>
      <c r="H16" s="60">
        <v>262</v>
      </c>
      <c r="I16" s="60">
        <v>0</v>
      </c>
      <c r="J16" s="60">
        <v>262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262</v>
      </c>
      <c r="X16" s="60">
        <v>11100</v>
      </c>
      <c r="Y16" s="60">
        <v>-10838</v>
      </c>
      <c r="Z16" s="140">
        <v>-97.64</v>
      </c>
      <c r="AA16" s="155">
        <v>11100</v>
      </c>
    </row>
    <row r="17" spans="1:27" ht="12.75">
      <c r="A17" s="181" t="s">
        <v>113</v>
      </c>
      <c r="B17" s="185"/>
      <c r="C17" s="155">
        <v>946</v>
      </c>
      <c r="D17" s="155">
        <v>0</v>
      </c>
      <c r="E17" s="156">
        <v>1100</v>
      </c>
      <c r="F17" s="60">
        <v>1100</v>
      </c>
      <c r="G17" s="60">
        <v>0</v>
      </c>
      <c r="H17" s="60">
        <v>0</v>
      </c>
      <c r="I17" s="60">
        <v>0</v>
      </c>
      <c r="J17" s="60">
        <v>0</v>
      </c>
      <c r="K17" s="60">
        <v>25</v>
      </c>
      <c r="L17" s="60">
        <v>0</v>
      </c>
      <c r="M17" s="60">
        <v>0</v>
      </c>
      <c r="N17" s="60">
        <v>25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25</v>
      </c>
      <c r="X17" s="60">
        <v>1104</v>
      </c>
      <c r="Y17" s="60">
        <v>-1079</v>
      </c>
      <c r="Z17" s="140">
        <v>-97.74</v>
      </c>
      <c r="AA17" s="155">
        <v>1100</v>
      </c>
    </row>
    <row r="18" spans="1:27" ht="12.75">
      <c r="A18" s="183" t="s">
        <v>114</v>
      </c>
      <c r="B18" s="182"/>
      <c r="C18" s="155">
        <v>16551</v>
      </c>
      <c r="D18" s="155">
        <v>0</v>
      </c>
      <c r="E18" s="156">
        <v>69100</v>
      </c>
      <c r="F18" s="60">
        <v>69100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69100</v>
      </c>
      <c r="Y18" s="60">
        <v>-69100</v>
      </c>
      <c r="Z18" s="140">
        <v>-100</v>
      </c>
      <c r="AA18" s="155">
        <v>69100</v>
      </c>
    </row>
    <row r="19" spans="1:27" ht="12.75">
      <c r="A19" s="181" t="s">
        <v>34</v>
      </c>
      <c r="B19" s="185"/>
      <c r="C19" s="155">
        <v>29007948</v>
      </c>
      <c r="D19" s="155">
        <v>0</v>
      </c>
      <c r="E19" s="156">
        <v>22061000</v>
      </c>
      <c r="F19" s="60">
        <v>22061000</v>
      </c>
      <c r="G19" s="60">
        <v>5086000</v>
      </c>
      <c r="H19" s="60">
        <v>0</v>
      </c>
      <c r="I19" s="60">
        <v>0</v>
      </c>
      <c r="J19" s="60">
        <v>5086000</v>
      </c>
      <c r="K19" s="60">
        <v>9775000</v>
      </c>
      <c r="L19" s="60">
        <v>0</v>
      </c>
      <c r="M19" s="60">
        <v>3147000</v>
      </c>
      <c r="N19" s="60">
        <v>12922000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18008000</v>
      </c>
      <c r="X19" s="60">
        <v>22061004</v>
      </c>
      <c r="Y19" s="60">
        <v>-4053004</v>
      </c>
      <c r="Z19" s="140">
        <v>-18.37</v>
      </c>
      <c r="AA19" s="155">
        <v>22061000</v>
      </c>
    </row>
    <row r="20" spans="1:27" ht="12.75">
      <c r="A20" s="181" t="s">
        <v>35</v>
      </c>
      <c r="B20" s="185"/>
      <c r="C20" s="155">
        <v>3094733</v>
      </c>
      <c r="D20" s="155">
        <v>0</v>
      </c>
      <c r="E20" s="156">
        <v>59400</v>
      </c>
      <c r="F20" s="54">
        <v>59400</v>
      </c>
      <c r="G20" s="54">
        <v>191075</v>
      </c>
      <c r="H20" s="54">
        <v>0</v>
      </c>
      <c r="I20" s="54">
        <v>0</v>
      </c>
      <c r="J20" s="54">
        <v>191075</v>
      </c>
      <c r="K20" s="54">
        <v>3368</v>
      </c>
      <c r="L20" s="54">
        <v>0</v>
      </c>
      <c r="M20" s="54">
        <v>82</v>
      </c>
      <c r="N20" s="54">
        <v>3450</v>
      </c>
      <c r="O20" s="54">
        <v>0</v>
      </c>
      <c r="P20" s="54">
        <v>74672</v>
      </c>
      <c r="Q20" s="54">
        <v>338688</v>
      </c>
      <c r="R20" s="54">
        <v>413360</v>
      </c>
      <c r="S20" s="54">
        <v>22966</v>
      </c>
      <c r="T20" s="54">
        <v>100340</v>
      </c>
      <c r="U20" s="54">
        <v>219429</v>
      </c>
      <c r="V20" s="54">
        <v>342735</v>
      </c>
      <c r="W20" s="54">
        <v>950620</v>
      </c>
      <c r="X20" s="54">
        <v>59404</v>
      </c>
      <c r="Y20" s="54">
        <v>891216</v>
      </c>
      <c r="Z20" s="184">
        <v>1500.26</v>
      </c>
      <c r="AA20" s="130">
        <v>59400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8800000</v>
      </c>
      <c r="F21" s="60">
        <v>8800000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8800000</v>
      </c>
      <c r="Y21" s="60">
        <v>-8800000</v>
      </c>
      <c r="Z21" s="140">
        <v>-100</v>
      </c>
      <c r="AA21" s="155">
        <v>8800000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47622426</v>
      </c>
      <c r="D22" s="188">
        <f>SUM(D5:D21)</f>
        <v>0</v>
      </c>
      <c r="E22" s="189">
        <f t="shared" si="0"/>
        <v>51293800</v>
      </c>
      <c r="F22" s="190">
        <f t="shared" si="0"/>
        <v>51293800</v>
      </c>
      <c r="G22" s="190">
        <f t="shared" si="0"/>
        <v>6377889</v>
      </c>
      <c r="H22" s="190">
        <f t="shared" si="0"/>
        <v>1673825</v>
      </c>
      <c r="I22" s="190">
        <f t="shared" si="0"/>
        <v>1813277</v>
      </c>
      <c r="J22" s="190">
        <f t="shared" si="0"/>
        <v>9864991</v>
      </c>
      <c r="K22" s="190">
        <f t="shared" si="0"/>
        <v>9827455</v>
      </c>
      <c r="L22" s="190">
        <f t="shared" si="0"/>
        <v>1475172</v>
      </c>
      <c r="M22" s="190">
        <f t="shared" si="0"/>
        <v>4555160</v>
      </c>
      <c r="N22" s="190">
        <f t="shared" si="0"/>
        <v>15857787</v>
      </c>
      <c r="O22" s="190">
        <f t="shared" si="0"/>
        <v>6680</v>
      </c>
      <c r="P22" s="190">
        <f t="shared" si="0"/>
        <v>1455580</v>
      </c>
      <c r="Q22" s="190">
        <f t="shared" si="0"/>
        <v>1638077</v>
      </c>
      <c r="R22" s="190">
        <f t="shared" si="0"/>
        <v>3100337</v>
      </c>
      <c r="S22" s="190">
        <f t="shared" si="0"/>
        <v>1182013</v>
      </c>
      <c r="T22" s="190">
        <f t="shared" si="0"/>
        <v>1373560</v>
      </c>
      <c r="U22" s="190">
        <f t="shared" si="0"/>
        <v>1411580</v>
      </c>
      <c r="V22" s="190">
        <f t="shared" si="0"/>
        <v>3967153</v>
      </c>
      <c r="W22" s="190">
        <f t="shared" si="0"/>
        <v>32790268</v>
      </c>
      <c r="X22" s="190">
        <f t="shared" si="0"/>
        <v>51294224</v>
      </c>
      <c r="Y22" s="190">
        <f t="shared" si="0"/>
        <v>-18503956</v>
      </c>
      <c r="Z22" s="191">
        <f>+IF(X22&lt;&gt;0,+(Y22/X22)*100,0)</f>
        <v>-36.07415135084216</v>
      </c>
      <c r="AA22" s="188">
        <f>SUM(AA5:AA21)</f>
        <v>51293800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15027342</v>
      </c>
      <c r="D25" s="155">
        <v>0</v>
      </c>
      <c r="E25" s="156">
        <v>18454981</v>
      </c>
      <c r="F25" s="60">
        <v>18454981</v>
      </c>
      <c r="G25" s="60">
        <v>1051137</v>
      </c>
      <c r="H25" s="60">
        <v>979284</v>
      </c>
      <c r="I25" s="60">
        <v>2510497</v>
      </c>
      <c r="J25" s="60">
        <v>4540918</v>
      </c>
      <c r="K25" s="60">
        <v>1088254</v>
      </c>
      <c r="L25" s="60">
        <v>1088047</v>
      </c>
      <c r="M25" s="60">
        <v>1174266</v>
      </c>
      <c r="N25" s="60">
        <v>3350567</v>
      </c>
      <c r="O25" s="60">
        <v>1123077</v>
      </c>
      <c r="P25" s="60">
        <v>1212699</v>
      </c>
      <c r="Q25" s="60">
        <v>1198389</v>
      </c>
      <c r="R25" s="60">
        <v>3534165</v>
      </c>
      <c r="S25" s="60">
        <v>1190997</v>
      </c>
      <c r="T25" s="60">
        <v>1181143</v>
      </c>
      <c r="U25" s="60">
        <v>1226665</v>
      </c>
      <c r="V25" s="60">
        <v>3598805</v>
      </c>
      <c r="W25" s="60">
        <v>15024455</v>
      </c>
      <c r="X25" s="60">
        <v>19925493</v>
      </c>
      <c r="Y25" s="60">
        <v>-4901038</v>
      </c>
      <c r="Z25" s="140">
        <v>-24.6</v>
      </c>
      <c r="AA25" s="155">
        <v>18454981</v>
      </c>
    </row>
    <row r="26" spans="1:27" ht="12.75">
      <c r="A26" s="183" t="s">
        <v>38</v>
      </c>
      <c r="B26" s="182"/>
      <c r="C26" s="155">
        <v>2095968</v>
      </c>
      <c r="D26" s="155">
        <v>0</v>
      </c>
      <c r="E26" s="156">
        <v>2349600</v>
      </c>
      <c r="F26" s="60">
        <v>2349600</v>
      </c>
      <c r="G26" s="60">
        <v>76945</v>
      </c>
      <c r="H26" s="60">
        <v>163676</v>
      </c>
      <c r="I26" s="60">
        <v>318370</v>
      </c>
      <c r="J26" s="60">
        <v>558991</v>
      </c>
      <c r="K26" s="60">
        <v>177801</v>
      </c>
      <c r="L26" s="60">
        <v>169180</v>
      </c>
      <c r="M26" s="60">
        <v>169669</v>
      </c>
      <c r="N26" s="60">
        <v>516650</v>
      </c>
      <c r="O26" s="60">
        <v>169990</v>
      </c>
      <c r="P26" s="60">
        <v>169376</v>
      </c>
      <c r="Q26" s="60">
        <v>169669</v>
      </c>
      <c r="R26" s="60">
        <v>509035</v>
      </c>
      <c r="S26" s="60">
        <v>169180</v>
      </c>
      <c r="T26" s="60">
        <v>169376</v>
      </c>
      <c r="U26" s="60">
        <v>169180</v>
      </c>
      <c r="V26" s="60">
        <v>507736</v>
      </c>
      <c r="W26" s="60">
        <v>2092412</v>
      </c>
      <c r="X26" s="60">
        <v>2256993</v>
      </c>
      <c r="Y26" s="60">
        <v>-164581</v>
      </c>
      <c r="Z26" s="140">
        <v>-7.29</v>
      </c>
      <c r="AA26" s="155">
        <v>2349600</v>
      </c>
    </row>
    <row r="27" spans="1:27" ht="12.75">
      <c r="A27" s="183" t="s">
        <v>118</v>
      </c>
      <c r="B27" s="182"/>
      <c r="C27" s="155">
        <v>-2221070</v>
      </c>
      <c r="D27" s="155">
        <v>0</v>
      </c>
      <c r="E27" s="156">
        <v>2980000</v>
      </c>
      <c r="F27" s="60">
        <v>2980000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2980004</v>
      </c>
      <c r="Y27" s="60">
        <v>-2980004</v>
      </c>
      <c r="Z27" s="140">
        <v>-100</v>
      </c>
      <c r="AA27" s="155">
        <v>2980000</v>
      </c>
    </row>
    <row r="28" spans="1:27" ht="12.75">
      <c r="A28" s="183" t="s">
        <v>39</v>
      </c>
      <c r="B28" s="182"/>
      <c r="C28" s="155">
        <v>22931625</v>
      </c>
      <c r="D28" s="155">
        <v>0</v>
      </c>
      <c r="E28" s="156">
        <v>2770000</v>
      </c>
      <c r="F28" s="60">
        <v>2770000</v>
      </c>
      <c r="G28" s="60">
        <v>583153</v>
      </c>
      <c r="H28" s="60">
        <v>0</v>
      </c>
      <c r="I28" s="60">
        <v>0</v>
      </c>
      <c r="J28" s="60">
        <v>583153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583153</v>
      </c>
      <c r="X28" s="60">
        <v>2769996</v>
      </c>
      <c r="Y28" s="60">
        <v>-2186843</v>
      </c>
      <c r="Z28" s="140">
        <v>-78.95</v>
      </c>
      <c r="AA28" s="155">
        <v>2770000</v>
      </c>
    </row>
    <row r="29" spans="1:27" ht="12.75">
      <c r="A29" s="183" t="s">
        <v>40</v>
      </c>
      <c r="B29" s="182"/>
      <c r="C29" s="155">
        <v>3833914</v>
      </c>
      <c r="D29" s="155">
        <v>0</v>
      </c>
      <c r="E29" s="156">
        <v>1573400</v>
      </c>
      <c r="F29" s="60">
        <v>1573400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1573400</v>
      </c>
      <c r="Y29" s="60">
        <v>-1573400</v>
      </c>
      <c r="Z29" s="140">
        <v>-100</v>
      </c>
      <c r="AA29" s="155">
        <v>1573400</v>
      </c>
    </row>
    <row r="30" spans="1:27" ht="12.75">
      <c r="A30" s="183" t="s">
        <v>119</v>
      </c>
      <c r="B30" s="182"/>
      <c r="C30" s="155">
        <v>8829389</v>
      </c>
      <c r="D30" s="155">
        <v>0</v>
      </c>
      <c r="E30" s="156">
        <v>7419200</v>
      </c>
      <c r="F30" s="60">
        <v>7419200</v>
      </c>
      <c r="G30" s="60">
        <v>650000</v>
      </c>
      <c r="H30" s="60">
        <v>0</v>
      </c>
      <c r="I30" s="60">
        <v>0</v>
      </c>
      <c r="J30" s="60">
        <v>650000</v>
      </c>
      <c r="K30" s="60">
        <v>1315789</v>
      </c>
      <c r="L30" s="60">
        <v>0</v>
      </c>
      <c r="M30" s="60">
        <v>0</v>
      </c>
      <c r="N30" s="60">
        <v>1315789</v>
      </c>
      <c r="O30" s="60">
        <v>35087</v>
      </c>
      <c r="P30" s="60">
        <v>0</v>
      </c>
      <c r="Q30" s="60">
        <v>0</v>
      </c>
      <c r="R30" s="60">
        <v>35087</v>
      </c>
      <c r="S30" s="60">
        <v>0</v>
      </c>
      <c r="T30" s="60">
        <v>926143</v>
      </c>
      <c r="U30" s="60">
        <v>1126291</v>
      </c>
      <c r="V30" s="60">
        <v>2052434</v>
      </c>
      <c r="W30" s="60">
        <v>4053310</v>
      </c>
      <c r="X30" s="60">
        <v>7419204</v>
      </c>
      <c r="Y30" s="60">
        <v>-3365894</v>
      </c>
      <c r="Z30" s="140">
        <v>-45.37</v>
      </c>
      <c r="AA30" s="155">
        <v>7419200</v>
      </c>
    </row>
    <row r="31" spans="1:27" ht="12.75">
      <c r="A31" s="183" t="s">
        <v>120</v>
      </c>
      <c r="B31" s="182"/>
      <c r="C31" s="155">
        <v>2308985</v>
      </c>
      <c r="D31" s="155">
        <v>0</v>
      </c>
      <c r="E31" s="156">
        <v>3679200</v>
      </c>
      <c r="F31" s="60">
        <v>3679200</v>
      </c>
      <c r="G31" s="60">
        <v>0</v>
      </c>
      <c r="H31" s="60">
        <v>81715</v>
      </c>
      <c r="I31" s="60">
        <v>18888</v>
      </c>
      <c r="J31" s="60">
        <v>100603</v>
      </c>
      <c r="K31" s="60">
        <v>157070</v>
      </c>
      <c r="L31" s="60">
        <v>27861</v>
      </c>
      <c r="M31" s="60">
        <v>123643</v>
      </c>
      <c r="N31" s="60">
        <v>308574</v>
      </c>
      <c r="O31" s="60">
        <v>76790</v>
      </c>
      <c r="P31" s="60">
        <v>0</v>
      </c>
      <c r="Q31" s="60">
        <v>29449</v>
      </c>
      <c r="R31" s="60">
        <v>106239</v>
      </c>
      <c r="S31" s="60">
        <v>9754</v>
      </c>
      <c r="T31" s="60">
        <v>15281</v>
      </c>
      <c r="U31" s="60">
        <v>2356</v>
      </c>
      <c r="V31" s="60">
        <v>27391</v>
      </c>
      <c r="W31" s="60">
        <v>542807</v>
      </c>
      <c r="X31" s="60">
        <v>3679196</v>
      </c>
      <c r="Y31" s="60">
        <v>-3136389</v>
      </c>
      <c r="Z31" s="140">
        <v>-85.25</v>
      </c>
      <c r="AA31" s="155">
        <v>3679200</v>
      </c>
    </row>
    <row r="32" spans="1:27" ht="12.75">
      <c r="A32" s="183" t="s">
        <v>121</v>
      </c>
      <c r="B32" s="182"/>
      <c r="C32" s="155">
        <v>3483907</v>
      </c>
      <c r="D32" s="155">
        <v>0</v>
      </c>
      <c r="E32" s="156">
        <v>307110</v>
      </c>
      <c r="F32" s="60">
        <v>307110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307116</v>
      </c>
      <c r="Y32" s="60">
        <v>-307116</v>
      </c>
      <c r="Z32" s="140">
        <v>-100</v>
      </c>
      <c r="AA32" s="155">
        <v>307110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2805000</v>
      </c>
      <c r="F33" s="60">
        <v>2805000</v>
      </c>
      <c r="G33" s="60">
        <v>0</v>
      </c>
      <c r="H33" s="60">
        <v>288767</v>
      </c>
      <c r="I33" s="60">
        <v>9287</v>
      </c>
      <c r="J33" s="60">
        <v>298054</v>
      </c>
      <c r="K33" s="60">
        <v>838000</v>
      </c>
      <c r="L33" s="60">
        <v>25742</v>
      </c>
      <c r="M33" s="60">
        <v>293551</v>
      </c>
      <c r="N33" s="60">
        <v>1157293</v>
      </c>
      <c r="O33" s="60">
        <v>130114</v>
      </c>
      <c r="P33" s="60">
        <v>0</v>
      </c>
      <c r="Q33" s="60">
        <v>447219</v>
      </c>
      <c r="R33" s="60">
        <v>577333</v>
      </c>
      <c r="S33" s="60">
        <v>77800</v>
      </c>
      <c r="T33" s="60">
        <v>0</v>
      </c>
      <c r="U33" s="60">
        <v>421977</v>
      </c>
      <c r="V33" s="60">
        <v>499777</v>
      </c>
      <c r="W33" s="60">
        <v>2532457</v>
      </c>
      <c r="X33" s="60">
        <v>2805000</v>
      </c>
      <c r="Y33" s="60">
        <v>-272543</v>
      </c>
      <c r="Z33" s="140">
        <v>-9.72</v>
      </c>
      <c r="AA33" s="155">
        <v>2805000</v>
      </c>
    </row>
    <row r="34" spans="1:27" ht="12.75">
      <c r="A34" s="183" t="s">
        <v>43</v>
      </c>
      <c r="B34" s="182"/>
      <c r="C34" s="155">
        <v>6745066</v>
      </c>
      <c r="D34" s="155">
        <v>0</v>
      </c>
      <c r="E34" s="156">
        <v>8895130</v>
      </c>
      <c r="F34" s="60">
        <v>8895130</v>
      </c>
      <c r="G34" s="60">
        <v>900649</v>
      </c>
      <c r="H34" s="60">
        <v>215693</v>
      </c>
      <c r="I34" s="60">
        <v>257182</v>
      </c>
      <c r="J34" s="60">
        <v>1373524</v>
      </c>
      <c r="K34" s="60">
        <v>158925</v>
      </c>
      <c r="L34" s="60">
        <v>137548</v>
      </c>
      <c r="M34" s="60">
        <v>45560</v>
      </c>
      <c r="N34" s="60">
        <v>342033</v>
      </c>
      <c r="O34" s="60">
        <v>175910</v>
      </c>
      <c r="P34" s="60">
        <v>333076</v>
      </c>
      <c r="Q34" s="60">
        <v>236500</v>
      </c>
      <c r="R34" s="60">
        <v>745486</v>
      </c>
      <c r="S34" s="60">
        <v>803988</v>
      </c>
      <c r="T34" s="60">
        <v>416959</v>
      </c>
      <c r="U34" s="60">
        <v>292279</v>
      </c>
      <c r="V34" s="60">
        <v>1513226</v>
      </c>
      <c r="W34" s="60">
        <v>3974269</v>
      </c>
      <c r="X34" s="60">
        <v>8895132</v>
      </c>
      <c r="Y34" s="60">
        <v>-4920863</v>
      </c>
      <c r="Z34" s="140">
        <v>-55.32</v>
      </c>
      <c r="AA34" s="155">
        <v>8895130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63035126</v>
      </c>
      <c r="D36" s="188">
        <f>SUM(D25:D35)</f>
        <v>0</v>
      </c>
      <c r="E36" s="189">
        <f t="shared" si="1"/>
        <v>51233621</v>
      </c>
      <c r="F36" s="190">
        <f t="shared" si="1"/>
        <v>51233621</v>
      </c>
      <c r="G36" s="190">
        <f t="shared" si="1"/>
        <v>3261884</v>
      </c>
      <c r="H36" s="190">
        <f t="shared" si="1"/>
        <v>1729135</v>
      </c>
      <c r="I36" s="190">
        <f t="shared" si="1"/>
        <v>3114224</v>
      </c>
      <c r="J36" s="190">
        <f t="shared" si="1"/>
        <v>8105243</v>
      </c>
      <c r="K36" s="190">
        <f t="shared" si="1"/>
        <v>3735839</v>
      </c>
      <c r="L36" s="190">
        <f t="shared" si="1"/>
        <v>1448378</v>
      </c>
      <c r="M36" s="190">
        <f t="shared" si="1"/>
        <v>1806689</v>
      </c>
      <c r="N36" s="190">
        <f t="shared" si="1"/>
        <v>6990906</v>
      </c>
      <c r="O36" s="190">
        <f t="shared" si="1"/>
        <v>1710968</v>
      </c>
      <c r="P36" s="190">
        <f t="shared" si="1"/>
        <v>1715151</v>
      </c>
      <c r="Q36" s="190">
        <f t="shared" si="1"/>
        <v>2081226</v>
      </c>
      <c r="R36" s="190">
        <f t="shared" si="1"/>
        <v>5507345</v>
      </c>
      <c r="S36" s="190">
        <f t="shared" si="1"/>
        <v>2251719</v>
      </c>
      <c r="T36" s="190">
        <f t="shared" si="1"/>
        <v>2708902</v>
      </c>
      <c r="U36" s="190">
        <f t="shared" si="1"/>
        <v>3238748</v>
      </c>
      <c r="V36" s="190">
        <f t="shared" si="1"/>
        <v>8199369</v>
      </c>
      <c r="W36" s="190">
        <f t="shared" si="1"/>
        <v>28802863</v>
      </c>
      <c r="X36" s="190">
        <f t="shared" si="1"/>
        <v>52611534</v>
      </c>
      <c r="Y36" s="190">
        <f t="shared" si="1"/>
        <v>-23808671</v>
      </c>
      <c r="Z36" s="191">
        <f>+IF(X36&lt;&gt;0,+(Y36/X36)*100,0)</f>
        <v>-45.25370995645176</v>
      </c>
      <c r="AA36" s="188">
        <f>SUM(AA25:AA35)</f>
        <v>51233621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-15412700</v>
      </c>
      <c r="D38" s="199">
        <f>+D22-D36</f>
        <v>0</v>
      </c>
      <c r="E38" s="200">
        <f t="shared" si="2"/>
        <v>60179</v>
      </c>
      <c r="F38" s="106">
        <f t="shared" si="2"/>
        <v>60179</v>
      </c>
      <c r="G38" s="106">
        <f t="shared" si="2"/>
        <v>3116005</v>
      </c>
      <c r="H38" s="106">
        <f t="shared" si="2"/>
        <v>-55310</v>
      </c>
      <c r="I38" s="106">
        <f t="shared" si="2"/>
        <v>-1300947</v>
      </c>
      <c r="J38" s="106">
        <f t="shared" si="2"/>
        <v>1759748</v>
      </c>
      <c r="K38" s="106">
        <f t="shared" si="2"/>
        <v>6091616</v>
      </c>
      <c r="L38" s="106">
        <f t="shared" si="2"/>
        <v>26794</v>
      </c>
      <c r="M38" s="106">
        <f t="shared" si="2"/>
        <v>2748471</v>
      </c>
      <c r="N38" s="106">
        <f t="shared" si="2"/>
        <v>8866881</v>
      </c>
      <c r="O38" s="106">
        <f t="shared" si="2"/>
        <v>-1704288</v>
      </c>
      <c r="P38" s="106">
        <f t="shared" si="2"/>
        <v>-259571</v>
      </c>
      <c r="Q38" s="106">
        <f t="shared" si="2"/>
        <v>-443149</v>
      </c>
      <c r="R38" s="106">
        <f t="shared" si="2"/>
        <v>-2407008</v>
      </c>
      <c r="S38" s="106">
        <f t="shared" si="2"/>
        <v>-1069706</v>
      </c>
      <c r="T38" s="106">
        <f t="shared" si="2"/>
        <v>-1335342</v>
      </c>
      <c r="U38" s="106">
        <f t="shared" si="2"/>
        <v>-1827168</v>
      </c>
      <c r="V38" s="106">
        <f t="shared" si="2"/>
        <v>-4232216</v>
      </c>
      <c r="W38" s="106">
        <f t="shared" si="2"/>
        <v>3987405</v>
      </c>
      <c r="X38" s="106">
        <f>IF(F22=F36,0,X22-X36)</f>
        <v>-1317310</v>
      </c>
      <c r="Y38" s="106">
        <f t="shared" si="2"/>
        <v>5304715</v>
      </c>
      <c r="Z38" s="201">
        <f>+IF(X38&lt;&gt;0,+(Y38/X38)*100,0)</f>
        <v>-402.69298798308677</v>
      </c>
      <c r="AA38" s="199">
        <f>+AA22-AA36</f>
        <v>60179</v>
      </c>
    </row>
    <row r="39" spans="1:27" ht="12.75">
      <c r="A39" s="181" t="s">
        <v>46</v>
      </c>
      <c r="B39" s="185"/>
      <c r="C39" s="155">
        <v>13409538</v>
      </c>
      <c r="D39" s="155">
        <v>0</v>
      </c>
      <c r="E39" s="156">
        <v>9890000</v>
      </c>
      <c r="F39" s="60">
        <v>9890000</v>
      </c>
      <c r="G39" s="60">
        <v>0</v>
      </c>
      <c r="H39" s="60">
        <v>3437130</v>
      </c>
      <c r="I39" s="60">
        <v>0</v>
      </c>
      <c r="J39" s="60">
        <v>3437130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3437130</v>
      </c>
      <c r="X39" s="60">
        <v>9890003</v>
      </c>
      <c r="Y39" s="60">
        <v>-6452873</v>
      </c>
      <c r="Z39" s="140">
        <v>-65.25</v>
      </c>
      <c r="AA39" s="155">
        <v>9890000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-2003162</v>
      </c>
      <c r="D42" s="206">
        <f>SUM(D38:D41)</f>
        <v>0</v>
      </c>
      <c r="E42" s="207">
        <f t="shared" si="3"/>
        <v>9950179</v>
      </c>
      <c r="F42" s="88">
        <f t="shared" si="3"/>
        <v>9950179</v>
      </c>
      <c r="G42" s="88">
        <f t="shared" si="3"/>
        <v>3116005</v>
      </c>
      <c r="H42" s="88">
        <f t="shared" si="3"/>
        <v>3381820</v>
      </c>
      <c r="I42" s="88">
        <f t="shared" si="3"/>
        <v>-1300947</v>
      </c>
      <c r="J42" s="88">
        <f t="shared" si="3"/>
        <v>5196878</v>
      </c>
      <c r="K42" s="88">
        <f t="shared" si="3"/>
        <v>6091616</v>
      </c>
      <c r="L42" s="88">
        <f t="shared" si="3"/>
        <v>26794</v>
      </c>
      <c r="M42" s="88">
        <f t="shared" si="3"/>
        <v>2748471</v>
      </c>
      <c r="N42" s="88">
        <f t="shared" si="3"/>
        <v>8866881</v>
      </c>
      <c r="O42" s="88">
        <f t="shared" si="3"/>
        <v>-1704288</v>
      </c>
      <c r="P42" s="88">
        <f t="shared" si="3"/>
        <v>-259571</v>
      </c>
      <c r="Q42" s="88">
        <f t="shared" si="3"/>
        <v>-443149</v>
      </c>
      <c r="R42" s="88">
        <f t="shared" si="3"/>
        <v>-2407008</v>
      </c>
      <c r="S42" s="88">
        <f t="shared" si="3"/>
        <v>-1069706</v>
      </c>
      <c r="T42" s="88">
        <f t="shared" si="3"/>
        <v>-1335342</v>
      </c>
      <c r="U42" s="88">
        <f t="shared" si="3"/>
        <v>-1827168</v>
      </c>
      <c r="V42" s="88">
        <f t="shared" si="3"/>
        <v>-4232216</v>
      </c>
      <c r="W42" s="88">
        <f t="shared" si="3"/>
        <v>7424535</v>
      </c>
      <c r="X42" s="88">
        <f t="shared" si="3"/>
        <v>8572693</v>
      </c>
      <c r="Y42" s="88">
        <f t="shared" si="3"/>
        <v>-1148158</v>
      </c>
      <c r="Z42" s="208">
        <f>+IF(X42&lt;&gt;0,+(Y42/X42)*100,0)</f>
        <v>-13.393200946307072</v>
      </c>
      <c r="AA42" s="206">
        <f>SUM(AA38:AA41)</f>
        <v>9950179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-2003162</v>
      </c>
      <c r="D44" s="210">
        <f>+D42-D43</f>
        <v>0</v>
      </c>
      <c r="E44" s="211">
        <f t="shared" si="4"/>
        <v>9950179</v>
      </c>
      <c r="F44" s="77">
        <f t="shared" si="4"/>
        <v>9950179</v>
      </c>
      <c r="G44" s="77">
        <f t="shared" si="4"/>
        <v>3116005</v>
      </c>
      <c r="H44" s="77">
        <f t="shared" si="4"/>
        <v>3381820</v>
      </c>
      <c r="I44" s="77">
        <f t="shared" si="4"/>
        <v>-1300947</v>
      </c>
      <c r="J44" s="77">
        <f t="shared" si="4"/>
        <v>5196878</v>
      </c>
      <c r="K44" s="77">
        <f t="shared" si="4"/>
        <v>6091616</v>
      </c>
      <c r="L44" s="77">
        <f t="shared" si="4"/>
        <v>26794</v>
      </c>
      <c r="M44" s="77">
        <f t="shared" si="4"/>
        <v>2748471</v>
      </c>
      <c r="N44" s="77">
        <f t="shared" si="4"/>
        <v>8866881</v>
      </c>
      <c r="O44" s="77">
        <f t="shared" si="4"/>
        <v>-1704288</v>
      </c>
      <c r="P44" s="77">
        <f t="shared" si="4"/>
        <v>-259571</v>
      </c>
      <c r="Q44" s="77">
        <f t="shared" si="4"/>
        <v>-443149</v>
      </c>
      <c r="R44" s="77">
        <f t="shared" si="4"/>
        <v>-2407008</v>
      </c>
      <c r="S44" s="77">
        <f t="shared" si="4"/>
        <v>-1069706</v>
      </c>
      <c r="T44" s="77">
        <f t="shared" si="4"/>
        <v>-1335342</v>
      </c>
      <c r="U44" s="77">
        <f t="shared" si="4"/>
        <v>-1827168</v>
      </c>
      <c r="V44" s="77">
        <f t="shared" si="4"/>
        <v>-4232216</v>
      </c>
      <c r="W44" s="77">
        <f t="shared" si="4"/>
        <v>7424535</v>
      </c>
      <c r="X44" s="77">
        <f t="shared" si="4"/>
        <v>8572693</v>
      </c>
      <c r="Y44" s="77">
        <f t="shared" si="4"/>
        <v>-1148158</v>
      </c>
      <c r="Z44" s="212">
        <f>+IF(X44&lt;&gt;0,+(Y44/X44)*100,0)</f>
        <v>-13.393200946307072</v>
      </c>
      <c r="AA44" s="210">
        <f>+AA42-AA43</f>
        <v>9950179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-2003162</v>
      </c>
      <c r="D46" s="206">
        <f>SUM(D44:D45)</f>
        <v>0</v>
      </c>
      <c r="E46" s="207">
        <f t="shared" si="5"/>
        <v>9950179</v>
      </c>
      <c r="F46" s="88">
        <f t="shared" si="5"/>
        <v>9950179</v>
      </c>
      <c r="G46" s="88">
        <f t="shared" si="5"/>
        <v>3116005</v>
      </c>
      <c r="H46" s="88">
        <f t="shared" si="5"/>
        <v>3381820</v>
      </c>
      <c r="I46" s="88">
        <f t="shared" si="5"/>
        <v>-1300947</v>
      </c>
      <c r="J46" s="88">
        <f t="shared" si="5"/>
        <v>5196878</v>
      </c>
      <c r="K46" s="88">
        <f t="shared" si="5"/>
        <v>6091616</v>
      </c>
      <c r="L46" s="88">
        <f t="shared" si="5"/>
        <v>26794</v>
      </c>
      <c r="M46" s="88">
        <f t="shared" si="5"/>
        <v>2748471</v>
      </c>
      <c r="N46" s="88">
        <f t="shared" si="5"/>
        <v>8866881</v>
      </c>
      <c r="O46" s="88">
        <f t="shared" si="5"/>
        <v>-1704288</v>
      </c>
      <c r="P46" s="88">
        <f t="shared" si="5"/>
        <v>-259571</v>
      </c>
      <c r="Q46" s="88">
        <f t="shared" si="5"/>
        <v>-443149</v>
      </c>
      <c r="R46" s="88">
        <f t="shared" si="5"/>
        <v>-2407008</v>
      </c>
      <c r="S46" s="88">
        <f t="shared" si="5"/>
        <v>-1069706</v>
      </c>
      <c r="T46" s="88">
        <f t="shared" si="5"/>
        <v>-1335342</v>
      </c>
      <c r="U46" s="88">
        <f t="shared" si="5"/>
        <v>-1827168</v>
      </c>
      <c r="V46" s="88">
        <f t="shared" si="5"/>
        <v>-4232216</v>
      </c>
      <c r="W46" s="88">
        <f t="shared" si="5"/>
        <v>7424535</v>
      </c>
      <c r="X46" s="88">
        <f t="shared" si="5"/>
        <v>8572693</v>
      </c>
      <c r="Y46" s="88">
        <f t="shared" si="5"/>
        <v>-1148158</v>
      </c>
      <c r="Z46" s="208">
        <f>+IF(X46&lt;&gt;0,+(Y46/X46)*100,0)</f>
        <v>-13.393200946307072</v>
      </c>
      <c r="AA46" s="206">
        <f>SUM(AA44:AA45)</f>
        <v>9950179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-2003162</v>
      </c>
      <c r="D48" s="217">
        <f>SUM(D46:D47)</f>
        <v>0</v>
      </c>
      <c r="E48" s="218">
        <f t="shared" si="6"/>
        <v>9950179</v>
      </c>
      <c r="F48" s="219">
        <f t="shared" si="6"/>
        <v>9950179</v>
      </c>
      <c r="G48" s="219">
        <f t="shared" si="6"/>
        <v>3116005</v>
      </c>
      <c r="H48" s="220">
        <f t="shared" si="6"/>
        <v>3381820</v>
      </c>
      <c r="I48" s="220">
        <f t="shared" si="6"/>
        <v>-1300947</v>
      </c>
      <c r="J48" s="220">
        <f t="shared" si="6"/>
        <v>5196878</v>
      </c>
      <c r="K48" s="220">
        <f t="shared" si="6"/>
        <v>6091616</v>
      </c>
      <c r="L48" s="220">
        <f t="shared" si="6"/>
        <v>26794</v>
      </c>
      <c r="M48" s="219">
        <f t="shared" si="6"/>
        <v>2748471</v>
      </c>
      <c r="N48" s="219">
        <f t="shared" si="6"/>
        <v>8866881</v>
      </c>
      <c r="O48" s="220">
        <f t="shared" si="6"/>
        <v>-1704288</v>
      </c>
      <c r="P48" s="220">
        <f t="shared" si="6"/>
        <v>-259571</v>
      </c>
      <c r="Q48" s="220">
        <f t="shared" si="6"/>
        <v>-443149</v>
      </c>
      <c r="R48" s="220">
        <f t="shared" si="6"/>
        <v>-2407008</v>
      </c>
      <c r="S48" s="220">
        <f t="shared" si="6"/>
        <v>-1069706</v>
      </c>
      <c r="T48" s="219">
        <f t="shared" si="6"/>
        <v>-1335342</v>
      </c>
      <c r="U48" s="219">
        <f t="shared" si="6"/>
        <v>-1827168</v>
      </c>
      <c r="V48" s="220">
        <f t="shared" si="6"/>
        <v>-4232216</v>
      </c>
      <c r="W48" s="220">
        <f t="shared" si="6"/>
        <v>7424535</v>
      </c>
      <c r="X48" s="220">
        <f t="shared" si="6"/>
        <v>8572693</v>
      </c>
      <c r="Y48" s="220">
        <f t="shared" si="6"/>
        <v>-1148158</v>
      </c>
      <c r="Z48" s="221">
        <f>+IF(X48&lt;&gt;0,+(Y48/X48)*100,0)</f>
        <v>-13.393200946307072</v>
      </c>
      <c r="AA48" s="222">
        <f>SUM(AA46:AA47)</f>
        <v>9950179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13410000</v>
      </c>
      <c r="D15" s="153">
        <f>SUM(D16:D18)</f>
        <v>0</v>
      </c>
      <c r="E15" s="154">
        <f t="shared" si="2"/>
        <v>8390000</v>
      </c>
      <c r="F15" s="100">
        <f t="shared" si="2"/>
        <v>8390000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3803476</v>
      </c>
      <c r="U15" s="100">
        <f t="shared" si="2"/>
        <v>1894500</v>
      </c>
      <c r="V15" s="100">
        <f t="shared" si="2"/>
        <v>5697976</v>
      </c>
      <c r="W15" s="100">
        <f t="shared" si="2"/>
        <v>5697976</v>
      </c>
      <c r="X15" s="100">
        <f t="shared" si="2"/>
        <v>8390004</v>
      </c>
      <c r="Y15" s="100">
        <f t="shared" si="2"/>
        <v>-2692028</v>
      </c>
      <c r="Z15" s="137">
        <f>+IF(X15&lt;&gt;0,+(Y15/X15)*100,0)</f>
        <v>-32.08613488146132</v>
      </c>
      <c r="AA15" s="102">
        <f>SUM(AA16:AA18)</f>
        <v>8390000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13410000</v>
      </c>
      <c r="D17" s="155"/>
      <c r="E17" s="156">
        <v>8390000</v>
      </c>
      <c r="F17" s="60">
        <v>8390000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3803476</v>
      </c>
      <c r="U17" s="60">
        <v>1894500</v>
      </c>
      <c r="V17" s="60">
        <v>5697976</v>
      </c>
      <c r="W17" s="60">
        <v>5697976</v>
      </c>
      <c r="X17" s="60">
        <v>8390004</v>
      </c>
      <c r="Y17" s="60">
        <v>-2692028</v>
      </c>
      <c r="Z17" s="140">
        <v>-32.09</v>
      </c>
      <c r="AA17" s="62">
        <v>8390000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1500000</v>
      </c>
      <c r="F19" s="100">
        <f t="shared" si="3"/>
        <v>1500000</v>
      </c>
      <c r="G19" s="100">
        <f t="shared" si="3"/>
        <v>0</v>
      </c>
      <c r="H19" s="100">
        <f t="shared" si="3"/>
        <v>218350</v>
      </c>
      <c r="I19" s="100">
        <f t="shared" si="3"/>
        <v>279022</v>
      </c>
      <c r="J19" s="100">
        <f t="shared" si="3"/>
        <v>497372</v>
      </c>
      <c r="K19" s="100">
        <f t="shared" si="3"/>
        <v>0</v>
      </c>
      <c r="L19" s="100">
        <f t="shared" si="3"/>
        <v>0</v>
      </c>
      <c r="M19" s="100">
        <f t="shared" si="3"/>
        <v>286652</v>
      </c>
      <c r="N19" s="100">
        <f t="shared" si="3"/>
        <v>286652</v>
      </c>
      <c r="O19" s="100">
        <f t="shared" si="3"/>
        <v>0</v>
      </c>
      <c r="P19" s="100">
        <f t="shared" si="3"/>
        <v>0</v>
      </c>
      <c r="Q19" s="100">
        <f t="shared" si="3"/>
        <v>154132</v>
      </c>
      <c r="R19" s="100">
        <f t="shared" si="3"/>
        <v>154132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938156</v>
      </c>
      <c r="X19" s="100">
        <f t="shared" si="3"/>
        <v>1500000</v>
      </c>
      <c r="Y19" s="100">
        <f t="shared" si="3"/>
        <v>-561844</v>
      </c>
      <c r="Z19" s="137">
        <f>+IF(X19&lt;&gt;0,+(Y19/X19)*100,0)</f>
        <v>-37.456266666666664</v>
      </c>
      <c r="AA19" s="102">
        <f>SUM(AA20:AA23)</f>
        <v>1500000</v>
      </c>
    </row>
    <row r="20" spans="1:27" ht="12.75">
      <c r="A20" s="138" t="s">
        <v>89</v>
      </c>
      <c r="B20" s="136"/>
      <c r="C20" s="155"/>
      <c r="D20" s="155"/>
      <c r="E20" s="156">
        <v>1500000</v>
      </c>
      <c r="F20" s="60">
        <v>1500000</v>
      </c>
      <c r="G20" s="60"/>
      <c r="H20" s="60">
        <v>218350</v>
      </c>
      <c r="I20" s="60">
        <v>279022</v>
      </c>
      <c r="J20" s="60">
        <v>497372</v>
      </c>
      <c r="K20" s="60"/>
      <c r="L20" s="60"/>
      <c r="M20" s="60">
        <v>286652</v>
      </c>
      <c r="N20" s="60">
        <v>286652</v>
      </c>
      <c r="O20" s="60"/>
      <c r="P20" s="60"/>
      <c r="Q20" s="60">
        <v>154132</v>
      </c>
      <c r="R20" s="60">
        <v>154132</v>
      </c>
      <c r="S20" s="60"/>
      <c r="T20" s="60"/>
      <c r="U20" s="60"/>
      <c r="V20" s="60"/>
      <c r="W20" s="60">
        <v>938156</v>
      </c>
      <c r="X20" s="60">
        <v>1500000</v>
      </c>
      <c r="Y20" s="60">
        <v>-561844</v>
      </c>
      <c r="Z20" s="140">
        <v>-37.46</v>
      </c>
      <c r="AA20" s="62">
        <v>1500000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13410000</v>
      </c>
      <c r="D25" s="217">
        <f>+D5+D9+D15+D19+D24</f>
        <v>0</v>
      </c>
      <c r="E25" s="230">
        <f t="shared" si="4"/>
        <v>9890000</v>
      </c>
      <c r="F25" s="219">
        <f t="shared" si="4"/>
        <v>9890000</v>
      </c>
      <c r="G25" s="219">
        <f t="shared" si="4"/>
        <v>0</v>
      </c>
      <c r="H25" s="219">
        <f t="shared" si="4"/>
        <v>218350</v>
      </c>
      <c r="I25" s="219">
        <f t="shared" si="4"/>
        <v>279022</v>
      </c>
      <c r="J25" s="219">
        <f t="shared" si="4"/>
        <v>497372</v>
      </c>
      <c r="K25" s="219">
        <f t="shared" si="4"/>
        <v>0</v>
      </c>
      <c r="L25" s="219">
        <f t="shared" si="4"/>
        <v>0</v>
      </c>
      <c r="M25" s="219">
        <f t="shared" si="4"/>
        <v>286652</v>
      </c>
      <c r="N25" s="219">
        <f t="shared" si="4"/>
        <v>286652</v>
      </c>
      <c r="O25" s="219">
        <f t="shared" si="4"/>
        <v>0</v>
      </c>
      <c r="P25" s="219">
        <f t="shared" si="4"/>
        <v>0</v>
      </c>
      <c r="Q25" s="219">
        <f t="shared" si="4"/>
        <v>154132</v>
      </c>
      <c r="R25" s="219">
        <f t="shared" si="4"/>
        <v>154132</v>
      </c>
      <c r="S25" s="219">
        <f t="shared" si="4"/>
        <v>0</v>
      </c>
      <c r="T25" s="219">
        <f t="shared" si="4"/>
        <v>3803476</v>
      </c>
      <c r="U25" s="219">
        <f t="shared" si="4"/>
        <v>1894500</v>
      </c>
      <c r="V25" s="219">
        <f t="shared" si="4"/>
        <v>5697976</v>
      </c>
      <c r="W25" s="219">
        <f t="shared" si="4"/>
        <v>6636132</v>
      </c>
      <c r="X25" s="219">
        <f t="shared" si="4"/>
        <v>9890004</v>
      </c>
      <c r="Y25" s="219">
        <f t="shared" si="4"/>
        <v>-3253872</v>
      </c>
      <c r="Z25" s="231">
        <f>+IF(X25&lt;&gt;0,+(Y25/X25)*100,0)</f>
        <v>-32.90061358923616</v>
      </c>
      <c r="AA25" s="232">
        <f>+AA5+AA9+AA15+AA19+AA24</f>
        <v>9890000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13410000</v>
      </c>
      <c r="D28" s="155"/>
      <c r="E28" s="156">
        <v>9890000</v>
      </c>
      <c r="F28" s="60">
        <v>9890000</v>
      </c>
      <c r="G28" s="60"/>
      <c r="H28" s="60">
        <v>218350</v>
      </c>
      <c r="I28" s="60">
        <v>279022</v>
      </c>
      <c r="J28" s="60">
        <v>497372</v>
      </c>
      <c r="K28" s="60"/>
      <c r="L28" s="60"/>
      <c r="M28" s="60">
        <v>286652</v>
      </c>
      <c r="N28" s="60">
        <v>286652</v>
      </c>
      <c r="O28" s="60"/>
      <c r="P28" s="60"/>
      <c r="Q28" s="60">
        <v>154132</v>
      </c>
      <c r="R28" s="60">
        <v>154132</v>
      </c>
      <c r="S28" s="60"/>
      <c r="T28" s="60">
        <v>3803476</v>
      </c>
      <c r="U28" s="60">
        <v>1894500</v>
      </c>
      <c r="V28" s="60">
        <v>5697976</v>
      </c>
      <c r="W28" s="60">
        <v>6636132</v>
      </c>
      <c r="X28" s="60">
        <v>9890004</v>
      </c>
      <c r="Y28" s="60">
        <v>-3253872</v>
      </c>
      <c r="Z28" s="140">
        <v>-32.9</v>
      </c>
      <c r="AA28" s="155">
        <v>9890000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13410000</v>
      </c>
      <c r="D32" s="210">
        <f>SUM(D28:D31)</f>
        <v>0</v>
      </c>
      <c r="E32" s="211">
        <f t="shared" si="5"/>
        <v>9890000</v>
      </c>
      <c r="F32" s="77">
        <f t="shared" si="5"/>
        <v>9890000</v>
      </c>
      <c r="G32" s="77">
        <f t="shared" si="5"/>
        <v>0</v>
      </c>
      <c r="H32" s="77">
        <f t="shared" si="5"/>
        <v>218350</v>
      </c>
      <c r="I32" s="77">
        <f t="shared" si="5"/>
        <v>279022</v>
      </c>
      <c r="J32" s="77">
        <f t="shared" si="5"/>
        <v>497372</v>
      </c>
      <c r="K32" s="77">
        <f t="shared" si="5"/>
        <v>0</v>
      </c>
      <c r="L32" s="77">
        <f t="shared" si="5"/>
        <v>0</v>
      </c>
      <c r="M32" s="77">
        <f t="shared" si="5"/>
        <v>286652</v>
      </c>
      <c r="N32" s="77">
        <f t="shared" si="5"/>
        <v>286652</v>
      </c>
      <c r="O32" s="77">
        <f t="shared" si="5"/>
        <v>0</v>
      </c>
      <c r="P32" s="77">
        <f t="shared" si="5"/>
        <v>0</v>
      </c>
      <c r="Q32" s="77">
        <f t="shared" si="5"/>
        <v>154132</v>
      </c>
      <c r="R32" s="77">
        <f t="shared" si="5"/>
        <v>154132</v>
      </c>
      <c r="S32" s="77">
        <f t="shared" si="5"/>
        <v>0</v>
      </c>
      <c r="T32" s="77">
        <f t="shared" si="5"/>
        <v>3803476</v>
      </c>
      <c r="U32" s="77">
        <f t="shared" si="5"/>
        <v>1894500</v>
      </c>
      <c r="V32" s="77">
        <f t="shared" si="5"/>
        <v>5697976</v>
      </c>
      <c r="W32" s="77">
        <f t="shared" si="5"/>
        <v>6636132</v>
      </c>
      <c r="X32" s="77">
        <f t="shared" si="5"/>
        <v>9890004</v>
      </c>
      <c r="Y32" s="77">
        <f t="shared" si="5"/>
        <v>-3253872</v>
      </c>
      <c r="Z32" s="212">
        <f>+IF(X32&lt;&gt;0,+(Y32/X32)*100,0)</f>
        <v>-32.90061358923616</v>
      </c>
      <c r="AA32" s="79">
        <f>SUM(AA28:AA31)</f>
        <v>9890000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13410000</v>
      </c>
      <c r="D36" s="222">
        <f>SUM(D32:D35)</f>
        <v>0</v>
      </c>
      <c r="E36" s="218">
        <f t="shared" si="6"/>
        <v>9890000</v>
      </c>
      <c r="F36" s="220">
        <f t="shared" si="6"/>
        <v>9890000</v>
      </c>
      <c r="G36" s="220">
        <f t="shared" si="6"/>
        <v>0</v>
      </c>
      <c r="H36" s="220">
        <f t="shared" si="6"/>
        <v>218350</v>
      </c>
      <c r="I36" s="220">
        <f t="shared" si="6"/>
        <v>279022</v>
      </c>
      <c r="J36" s="220">
        <f t="shared" si="6"/>
        <v>497372</v>
      </c>
      <c r="K36" s="220">
        <f t="shared" si="6"/>
        <v>0</v>
      </c>
      <c r="L36" s="220">
        <f t="shared" si="6"/>
        <v>0</v>
      </c>
      <c r="M36" s="220">
        <f t="shared" si="6"/>
        <v>286652</v>
      </c>
      <c r="N36" s="220">
        <f t="shared" si="6"/>
        <v>286652</v>
      </c>
      <c r="O36" s="220">
        <f t="shared" si="6"/>
        <v>0</v>
      </c>
      <c r="P36" s="220">
        <f t="shared" si="6"/>
        <v>0</v>
      </c>
      <c r="Q36" s="220">
        <f t="shared" si="6"/>
        <v>154132</v>
      </c>
      <c r="R36" s="220">
        <f t="shared" si="6"/>
        <v>154132</v>
      </c>
      <c r="S36" s="220">
        <f t="shared" si="6"/>
        <v>0</v>
      </c>
      <c r="T36" s="220">
        <f t="shared" si="6"/>
        <v>3803476</v>
      </c>
      <c r="U36" s="220">
        <f t="shared" si="6"/>
        <v>1894500</v>
      </c>
      <c r="V36" s="220">
        <f t="shared" si="6"/>
        <v>5697976</v>
      </c>
      <c r="W36" s="220">
        <f t="shared" si="6"/>
        <v>6636132</v>
      </c>
      <c r="X36" s="220">
        <f t="shared" si="6"/>
        <v>9890004</v>
      </c>
      <c r="Y36" s="220">
        <f t="shared" si="6"/>
        <v>-3253872</v>
      </c>
      <c r="Z36" s="221">
        <f>+IF(X36&lt;&gt;0,+(Y36/X36)*100,0)</f>
        <v>-32.90061358923616</v>
      </c>
      <c r="AA36" s="239">
        <f>SUM(AA32:AA35)</f>
        <v>9890000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776322</v>
      </c>
      <c r="D6" s="155"/>
      <c r="E6" s="59">
        <v>480000</v>
      </c>
      <c r="F6" s="60">
        <v>480000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480000</v>
      </c>
      <c r="Y6" s="60">
        <v>-480000</v>
      </c>
      <c r="Z6" s="140">
        <v>-100</v>
      </c>
      <c r="AA6" s="62">
        <v>480000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14196810</v>
      </c>
      <c r="D8" s="155"/>
      <c r="E8" s="59">
        <v>10001000</v>
      </c>
      <c r="F8" s="60">
        <v>10001000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10001000</v>
      </c>
      <c r="Y8" s="60">
        <v>-10001000</v>
      </c>
      <c r="Z8" s="140">
        <v>-100</v>
      </c>
      <c r="AA8" s="62">
        <v>10001000</v>
      </c>
    </row>
    <row r="9" spans="1:27" ht="12.75">
      <c r="A9" s="249" t="s">
        <v>146</v>
      </c>
      <c r="B9" s="182"/>
      <c r="C9" s="155">
        <v>3345602</v>
      </c>
      <c r="D9" s="155"/>
      <c r="E9" s="59">
        <v>3000000</v>
      </c>
      <c r="F9" s="60">
        <v>3000000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3000000</v>
      </c>
      <c r="Y9" s="60">
        <v>-3000000</v>
      </c>
      <c r="Z9" s="140">
        <v>-100</v>
      </c>
      <c r="AA9" s="62">
        <v>3000000</v>
      </c>
    </row>
    <row r="10" spans="1:27" ht="12.75">
      <c r="A10" s="249" t="s">
        <v>147</v>
      </c>
      <c r="B10" s="182"/>
      <c r="C10" s="155">
        <v>8368476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36510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26723720</v>
      </c>
      <c r="D12" s="168">
        <f>SUM(D6:D11)</f>
        <v>0</v>
      </c>
      <c r="E12" s="72">
        <f t="shared" si="0"/>
        <v>13481000</v>
      </c>
      <c r="F12" s="73">
        <f t="shared" si="0"/>
        <v>13481000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13481000</v>
      </c>
      <c r="Y12" s="73">
        <f t="shared" si="0"/>
        <v>-13481000</v>
      </c>
      <c r="Z12" s="170">
        <f>+IF(X12&lt;&gt;0,+(Y12/X12)*100,0)</f>
        <v>-100</v>
      </c>
      <c r="AA12" s="74">
        <f>SUM(AA6:AA11)</f>
        <v>13481000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518388280</v>
      </c>
      <c r="D19" s="155"/>
      <c r="E19" s="59">
        <v>399373000</v>
      </c>
      <c r="F19" s="60">
        <v>399373000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399373000</v>
      </c>
      <c r="Y19" s="60">
        <v>-399373000</v>
      </c>
      <c r="Z19" s="140">
        <v>-100</v>
      </c>
      <c r="AA19" s="62">
        <v>399373000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375339</v>
      </c>
      <c r="D22" s="155"/>
      <c r="E22" s="59">
        <v>420000</v>
      </c>
      <c r="F22" s="60">
        <v>420000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420000</v>
      </c>
      <c r="Y22" s="60">
        <v>-420000</v>
      </c>
      <c r="Z22" s="140">
        <v>-100</v>
      </c>
      <c r="AA22" s="62">
        <v>420000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518763619</v>
      </c>
      <c r="D24" s="168">
        <f>SUM(D15:D23)</f>
        <v>0</v>
      </c>
      <c r="E24" s="76">
        <f t="shared" si="1"/>
        <v>399793000</v>
      </c>
      <c r="F24" s="77">
        <f t="shared" si="1"/>
        <v>399793000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399793000</v>
      </c>
      <c r="Y24" s="77">
        <f t="shared" si="1"/>
        <v>-399793000</v>
      </c>
      <c r="Z24" s="212">
        <f>+IF(X24&lt;&gt;0,+(Y24/X24)*100,0)</f>
        <v>-100</v>
      </c>
      <c r="AA24" s="79">
        <f>SUM(AA15:AA23)</f>
        <v>399793000</v>
      </c>
    </row>
    <row r="25" spans="1:27" ht="12.75">
      <c r="A25" s="250" t="s">
        <v>159</v>
      </c>
      <c r="B25" s="251"/>
      <c r="C25" s="168">
        <f aca="true" t="shared" si="2" ref="C25:Y25">+C12+C24</f>
        <v>545487339</v>
      </c>
      <c r="D25" s="168">
        <f>+D12+D24</f>
        <v>0</v>
      </c>
      <c r="E25" s="72">
        <f t="shared" si="2"/>
        <v>413274000</v>
      </c>
      <c r="F25" s="73">
        <f t="shared" si="2"/>
        <v>413274000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413274000</v>
      </c>
      <c r="Y25" s="73">
        <f t="shared" si="2"/>
        <v>-413274000</v>
      </c>
      <c r="Z25" s="170">
        <f>+IF(X25&lt;&gt;0,+(Y25/X25)*100,0)</f>
        <v>-100</v>
      </c>
      <c r="AA25" s="74">
        <f>+AA12+AA24</f>
        <v>413274000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276980</v>
      </c>
      <c r="D31" s="155"/>
      <c r="E31" s="59">
        <v>150000</v>
      </c>
      <c r="F31" s="60">
        <v>150000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150000</v>
      </c>
      <c r="Y31" s="60">
        <v>-150000</v>
      </c>
      <c r="Z31" s="140">
        <v>-100</v>
      </c>
      <c r="AA31" s="62">
        <v>150000</v>
      </c>
    </row>
    <row r="32" spans="1:27" ht="12.75">
      <c r="A32" s="249" t="s">
        <v>164</v>
      </c>
      <c r="B32" s="182"/>
      <c r="C32" s="155">
        <v>128059150</v>
      </c>
      <c r="D32" s="155"/>
      <c r="E32" s="59">
        <v>20780000</v>
      </c>
      <c r="F32" s="60">
        <v>20780000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20780000</v>
      </c>
      <c r="Y32" s="60">
        <v>-20780000</v>
      </c>
      <c r="Z32" s="140">
        <v>-100</v>
      </c>
      <c r="AA32" s="62">
        <v>20780000</v>
      </c>
    </row>
    <row r="33" spans="1:27" ht="12.75">
      <c r="A33" s="249" t="s">
        <v>165</v>
      </c>
      <c r="B33" s="182"/>
      <c r="C33" s="155">
        <v>610050</v>
      </c>
      <c r="D33" s="155"/>
      <c r="E33" s="59">
        <v>335000</v>
      </c>
      <c r="F33" s="60">
        <v>335000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335000</v>
      </c>
      <c r="Y33" s="60">
        <v>-335000</v>
      </c>
      <c r="Z33" s="140">
        <v>-100</v>
      </c>
      <c r="AA33" s="62">
        <v>335000</v>
      </c>
    </row>
    <row r="34" spans="1:27" ht="12.75">
      <c r="A34" s="250" t="s">
        <v>58</v>
      </c>
      <c r="B34" s="251"/>
      <c r="C34" s="168">
        <f aca="true" t="shared" si="3" ref="C34:Y34">SUM(C29:C33)</f>
        <v>128946180</v>
      </c>
      <c r="D34" s="168">
        <f>SUM(D29:D33)</f>
        <v>0</v>
      </c>
      <c r="E34" s="72">
        <f t="shared" si="3"/>
        <v>21265000</v>
      </c>
      <c r="F34" s="73">
        <f t="shared" si="3"/>
        <v>21265000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21265000</v>
      </c>
      <c r="Y34" s="73">
        <f t="shared" si="3"/>
        <v>-21265000</v>
      </c>
      <c r="Z34" s="170">
        <f>+IF(X34&lt;&gt;0,+(Y34/X34)*100,0)</f>
        <v>-100</v>
      </c>
      <c r="AA34" s="74">
        <f>SUM(AA29:AA33)</f>
        <v>21265000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423617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20308973</v>
      </c>
      <c r="D38" s="155"/>
      <c r="E38" s="59">
        <v>11707000</v>
      </c>
      <c r="F38" s="60">
        <v>11707000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11707000</v>
      </c>
      <c r="Y38" s="60">
        <v>-11707000</v>
      </c>
      <c r="Z38" s="140">
        <v>-100</v>
      </c>
      <c r="AA38" s="62">
        <v>11707000</v>
      </c>
    </row>
    <row r="39" spans="1:27" ht="12.75">
      <c r="A39" s="250" t="s">
        <v>59</v>
      </c>
      <c r="B39" s="253"/>
      <c r="C39" s="168">
        <f aca="true" t="shared" si="4" ref="C39:Y39">SUM(C37:C38)</f>
        <v>20732590</v>
      </c>
      <c r="D39" s="168">
        <f>SUM(D37:D38)</f>
        <v>0</v>
      </c>
      <c r="E39" s="76">
        <f t="shared" si="4"/>
        <v>11707000</v>
      </c>
      <c r="F39" s="77">
        <f t="shared" si="4"/>
        <v>11707000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11707000</v>
      </c>
      <c r="Y39" s="77">
        <f t="shared" si="4"/>
        <v>-11707000</v>
      </c>
      <c r="Z39" s="212">
        <f>+IF(X39&lt;&gt;0,+(Y39/X39)*100,0)</f>
        <v>-100</v>
      </c>
      <c r="AA39" s="79">
        <f>SUM(AA37:AA38)</f>
        <v>11707000</v>
      </c>
    </row>
    <row r="40" spans="1:27" ht="12.75">
      <c r="A40" s="250" t="s">
        <v>167</v>
      </c>
      <c r="B40" s="251"/>
      <c r="C40" s="168">
        <f aca="true" t="shared" si="5" ref="C40:Y40">+C34+C39</f>
        <v>149678770</v>
      </c>
      <c r="D40" s="168">
        <f>+D34+D39</f>
        <v>0</v>
      </c>
      <c r="E40" s="72">
        <f t="shared" si="5"/>
        <v>32972000</v>
      </c>
      <c r="F40" s="73">
        <f t="shared" si="5"/>
        <v>32972000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32972000</v>
      </c>
      <c r="Y40" s="73">
        <f t="shared" si="5"/>
        <v>-32972000</v>
      </c>
      <c r="Z40" s="170">
        <f>+IF(X40&lt;&gt;0,+(Y40/X40)*100,0)</f>
        <v>-100</v>
      </c>
      <c r="AA40" s="74">
        <f>+AA34+AA39</f>
        <v>32972000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395808569</v>
      </c>
      <c r="D42" s="257">
        <f>+D25-D40</f>
        <v>0</v>
      </c>
      <c r="E42" s="258">
        <f t="shared" si="6"/>
        <v>380302000</v>
      </c>
      <c r="F42" s="259">
        <f t="shared" si="6"/>
        <v>380302000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380302000</v>
      </c>
      <c r="Y42" s="259">
        <f t="shared" si="6"/>
        <v>-380302000</v>
      </c>
      <c r="Z42" s="260">
        <f>+IF(X42&lt;&gt;0,+(Y42/X42)*100,0)</f>
        <v>-100</v>
      </c>
      <c r="AA42" s="261">
        <f>+AA25-AA40</f>
        <v>380302000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395808569</v>
      </c>
      <c r="D45" s="155"/>
      <c r="E45" s="59">
        <v>380302000</v>
      </c>
      <c r="F45" s="60">
        <v>380302000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380302000</v>
      </c>
      <c r="Y45" s="60">
        <v>-380302000</v>
      </c>
      <c r="Z45" s="139">
        <v>-100</v>
      </c>
      <c r="AA45" s="62">
        <v>380302000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395808569</v>
      </c>
      <c r="D48" s="217">
        <f>SUM(D45:D47)</f>
        <v>0</v>
      </c>
      <c r="E48" s="264">
        <f t="shared" si="7"/>
        <v>380302000</v>
      </c>
      <c r="F48" s="219">
        <f t="shared" si="7"/>
        <v>380302000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380302000</v>
      </c>
      <c r="Y48" s="219">
        <f t="shared" si="7"/>
        <v>-380302000</v>
      </c>
      <c r="Z48" s="265">
        <f>+IF(X48&lt;&gt;0,+(Y48/X48)*100,0)</f>
        <v>-100</v>
      </c>
      <c r="AA48" s="232">
        <f>SUM(AA45:AA47)</f>
        <v>380302000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1659000</v>
      </c>
      <c r="D6" s="155"/>
      <c r="E6" s="59">
        <v>1883000</v>
      </c>
      <c r="F6" s="60">
        <v>1883000</v>
      </c>
      <c r="G6" s="60">
        <v>84094</v>
      </c>
      <c r="H6" s="60">
        <v>112932</v>
      </c>
      <c r="I6" s="60">
        <v>100751</v>
      </c>
      <c r="J6" s="60">
        <v>297777</v>
      </c>
      <c r="K6" s="60">
        <v>123679</v>
      </c>
      <c r="L6" s="60">
        <v>118014</v>
      </c>
      <c r="M6" s="60">
        <v>56988</v>
      </c>
      <c r="N6" s="60">
        <v>298681</v>
      </c>
      <c r="O6" s="60">
        <v>80930</v>
      </c>
      <c r="P6" s="60">
        <v>80930</v>
      </c>
      <c r="Q6" s="60">
        <v>36052</v>
      </c>
      <c r="R6" s="60">
        <v>197912</v>
      </c>
      <c r="S6" s="60">
        <v>175893</v>
      </c>
      <c r="T6" s="60">
        <v>338522</v>
      </c>
      <c r="U6" s="60">
        <v>134081</v>
      </c>
      <c r="V6" s="60">
        <v>648496</v>
      </c>
      <c r="W6" s="60">
        <v>1442866</v>
      </c>
      <c r="X6" s="60">
        <v>1883000</v>
      </c>
      <c r="Y6" s="60">
        <v>-440134</v>
      </c>
      <c r="Z6" s="140">
        <v>-23.37</v>
      </c>
      <c r="AA6" s="62">
        <v>1883000</v>
      </c>
    </row>
    <row r="7" spans="1:27" ht="12.75">
      <c r="A7" s="249" t="s">
        <v>32</v>
      </c>
      <c r="B7" s="182"/>
      <c r="C7" s="155">
        <v>6614000</v>
      </c>
      <c r="D7" s="155"/>
      <c r="E7" s="59">
        <v>8591000</v>
      </c>
      <c r="F7" s="60">
        <v>8591000</v>
      </c>
      <c r="G7" s="60">
        <v>520456</v>
      </c>
      <c r="H7" s="60">
        <v>600478</v>
      </c>
      <c r="I7" s="60">
        <v>419509</v>
      </c>
      <c r="J7" s="60">
        <v>1540443</v>
      </c>
      <c r="K7" s="60">
        <v>474155</v>
      </c>
      <c r="L7" s="60">
        <v>567375</v>
      </c>
      <c r="M7" s="60">
        <v>343958</v>
      </c>
      <c r="N7" s="60">
        <v>1385488</v>
      </c>
      <c r="O7" s="60">
        <v>339300</v>
      </c>
      <c r="P7" s="60">
        <v>329355</v>
      </c>
      <c r="Q7" s="60">
        <v>169645</v>
      </c>
      <c r="R7" s="60">
        <v>838300</v>
      </c>
      <c r="S7" s="60">
        <v>605596</v>
      </c>
      <c r="T7" s="60">
        <v>910577</v>
      </c>
      <c r="U7" s="60">
        <v>696007</v>
      </c>
      <c r="V7" s="60">
        <v>2212180</v>
      </c>
      <c r="W7" s="60">
        <v>5976411</v>
      </c>
      <c r="X7" s="60">
        <v>8591000</v>
      </c>
      <c r="Y7" s="60">
        <v>-2614589</v>
      </c>
      <c r="Z7" s="140">
        <v>-30.43</v>
      </c>
      <c r="AA7" s="62">
        <v>8591000</v>
      </c>
    </row>
    <row r="8" spans="1:27" ht="12.75">
      <c r="A8" s="249" t="s">
        <v>178</v>
      </c>
      <c r="B8" s="182"/>
      <c r="C8" s="155"/>
      <c r="D8" s="155"/>
      <c r="E8" s="59">
        <v>3293000</v>
      </c>
      <c r="F8" s="60">
        <v>3293000</v>
      </c>
      <c r="G8" s="60">
        <v>203939</v>
      </c>
      <c r="H8" s="60">
        <v>31353</v>
      </c>
      <c r="I8" s="60"/>
      <c r="J8" s="60">
        <v>235292</v>
      </c>
      <c r="K8" s="60">
        <v>50230</v>
      </c>
      <c r="L8" s="60">
        <v>4760</v>
      </c>
      <c r="M8" s="60">
        <v>6552</v>
      </c>
      <c r="N8" s="60">
        <v>61542</v>
      </c>
      <c r="O8" s="60">
        <v>6680</v>
      </c>
      <c r="P8" s="60">
        <v>17000</v>
      </c>
      <c r="Q8" s="60">
        <v>18342</v>
      </c>
      <c r="R8" s="60">
        <v>42022</v>
      </c>
      <c r="S8" s="60">
        <v>6904</v>
      </c>
      <c r="T8" s="60">
        <v>20115</v>
      </c>
      <c r="U8" s="60">
        <v>4095</v>
      </c>
      <c r="V8" s="60">
        <v>31114</v>
      </c>
      <c r="W8" s="60">
        <v>369970</v>
      </c>
      <c r="X8" s="60">
        <v>3293000</v>
      </c>
      <c r="Y8" s="60">
        <v>-2923030</v>
      </c>
      <c r="Z8" s="140">
        <v>-88.76</v>
      </c>
      <c r="AA8" s="62">
        <v>3293000</v>
      </c>
    </row>
    <row r="9" spans="1:27" ht="12.75">
      <c r="A9" s="249" t="s">
        <v>179</v>
      </c>
      <c r="B9" s="182"/>
      <c r="C9" s="155">
        <v>20660000</v>
      </c>
      <c r="D9" s="155"/>
      <c r="E9" s="59">
        <v>22061000</v>
      </c>
      <c r="F9" s="60">
        <v>22061000</v>
      </c>
      <c r="G9" s="60">
        <v>5086000</v>
      </c>
      <c r="H9" s="60"/>
      <c r="I9" s="60"/>
      <c r="J9" s="60">
        <v>5086000</v>
      </c>
      <c r="K9" s="60">
        <v>9775000</v>
      </c>
      <c r="L9" s="60"/>
      <c r="M9" s="60">
        <v>3147000</v>
      </c>
      <c r="N9" s="60">
        <v>12922000</v>
      </c>
      <c r="O9" s="60"/>
      <c r="P9" s="60"/>
      <c r="Q9" s="60"/>
      <c r="R9" s="60"/>
      <c r="S9" s="60"/>
      <c r="T9" s="60"/>
      <c r="U9" s="60"/>
      <c r="V9" s="60"/>
      <c r="W9" s="60">
        <v>18008000</v>
      </c>
      <c r="X9" s="60">
        <v>22061000</v>
      </c>
      <c r="Y9" s="60">
        <v>-4053000</v>
      </c>
      <c r="Z9" s="140">
        <v>-18.37</v>
      </c>
      <c r="AA9" s="62">
        <v>22061000</v>
      </c>
    </row>
    <row r="10" spans="1:27" ht="12.75">
      <c r="A10" s="249" t="s">
        <v>180</v>
      </c>
      <c r="B10" s="182"/>
      <c r="C10" s="155">
        <v>13009000</v>
      </c>
      <c r="D10" s="155"/>
      <c r="E10" s="59">
        <v>9890000</v>
      </c>
      <c r="F10" s="60">
        <v>9890000</v>
      </c>
      <c r="G10" s="60"/>
      <c r="H10" s="60">
        <v>3437130</v>
      </c>
      <c r="I10" s="60"/>
      <c r="J10" s="60">
        <v>3437130</v>
      </c>
      <c r="K10" s="60"/>
      <c r="L10" s="60"/>
      <c r="M10" s="60">
        <v>2490000</v>
      </c>
      <c r="N10" s="60">
        <v>2490000</v>
      </c>
      <c r="O10" s="60"/>
      <c r="P10" s="60"/>
      <c r="Q10" s="60">
        <v>2200000</v>
      </c>
      <c r="R10" s="60">
        <v>2200000</v>
      </c>
      <c r="S10" s="60"/>
      <c r="T10" s="60"/>
      <c r="U10" s="60"/>
      <c r="V10" s="60"/>
      <c r="W10" s="60">
        <v>8127130</v>
      </c>
      <c r="X10" s="60">
        <v>9890000</v>
      </c>
      <c r="Y10" s="60">
        <v>-1762870</v>
      </c>
      <c r="Z10" s="140">
        <v>-17.82</v>
      </c>
      <c r="AA10" s="62">
        <v>9890000</v>
      </c>
    </row>
    <row r="11" spans="1:27" ht="12.75">
      <c r="A11" s="249" t="s">
        <v>181</v>
      </c>
      <c r="B11" s="182"/>
      <c r="C11" s="155">
        <v>141000</v>
      </c>
      <c r="D11" s="155"/>
      <c r="E11" s="59">
        <v>371000</v>
      </c>
      <c r="F11" s="60">
        <v>371000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371000</v>
      </c>
      <c r="Y11" s="60">
        <v>-371000</v>
      </c>
      <c r="Z11" s="140">
        <v>-100</v>
      </c>
      <c r="AA11" s="62">
        <v>371000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-15095000</v>
      </c>
      <c r="D14" s="155"/>
      <c r="E14" s="59">
        <v>-40898380</v>
      </c>
      <c r="F14" s="60">
        <v>-40898380</v>
      </c>
      <c r="G14" s="60">
        <v>-2678731</v>
      </c>
      <c r="H14" s="60">
        <v>-1440368</v>
      </c>
      <c r="I14" s="60">
        <v>-3104929</v>
      </c>
      <c r="J14" s="60">
        <v>-7224028</v>
      </c>
      <c r="K14" s="60">
        <v>-2897839</v>
      </c>
      <c r="L14" s="60">
        <v>-1449636</v>
      </c>
      <c r="M14" s="60">
        <v>-1513138</v>
      </c>
      <c r="N14" s="60">
        <v>-5860613</v>
      </c>
      <c r="O14" s="60">
        <v>-1546682</v>
      </c>
      <c r="P14" s="60">
        <v>-1715151</v>
      </c>
      <c r="Q14" s="60">
        <v>-1634007</v>
      </c>
      <c r="R14" s="60">
        <v>-4895840</v>
      </c>
      <c r="S14" s="60">
        <v>-2103184</v>
      </c>
      <c r="T14" s="60">
        <v>-2708902</v>
      </c>
      <c r="U14" s="60">
        <v>-2816771</v>
      </c>
      <c r="V14" s="60">
        <v>-7628857</v>
      </c>
      <c r="W14" s="60">
        <v>-25609338</v>
      </c>
      <c r="X14" s="60">
        <v>-40898380</v>
      </c>
      <c r="Y14" s="60">
        <v>15289042</v>
      </c>
      <c r="Z14" s="140">
        <v>-37.38</v>
      </c>
      <c r="AA14" s="62">
        <v>-40898380</v>
      </c>
    </row>
    <row r="15" spans="1:27" ht="12.75">
      <c r="A15" s="249" t="s">
        <v>40</v>
      </c>
      <c r="B15" s="182"/>
      <c r="C15" s="155">
        <v>-3834000</v>
      </c>
      <c r="D15" s="155"/>
      <c r="E15" s="59">
        <v>-1573000</v>
      </c>
      <c r="F15" s="60">
        <v>-1573000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-1573000</v>
      </c>
      <c r="Y15" s="60">
        <v>1573000</v>
      </c>
      <c r="Z15" s="140">
        <v>-100</v>
      </c>
      <c r="AA15" s="62">
        <v>-1573000</v>
      </c>
    </row>
    <row r="16" spans="1:27" ht="12.75">
      <c r="A16" s="249" t="s">
        <v>42</v>
      </c>
      <c r="B16" s="182"/>
      <c r="C16" s="155"/>
      <c r="D16" s="155"/>
      <c r="E16" s="59">
        <v>-2475000</v>
      </c>
      <c r="F16" s="60">
        <v>-2475000</v>
      </c>
      <c r="G16" s="60"/>
      <c r="H16" s="60">
        <v>-288767</v>
      </c>
      <c r="I16" s="60"/>
      <c r="J16" s="60">
        <v>-288767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-288767</v>
      </c>
      <c r="X16" s="60">
        <v>-2475000</v>
      </c>
      <c r="Y16" s="60">
        <v>2186233</v>
      </c>
      <c r="Z16" s="140">
        <v>-88.33</v>
      </c>
      <c r="AA16" s="62">
        <v>-2475000</v>
      </c>
    </row>
    <row r="17" spans="1:27" ht="12.75">
      <c r="A17" s="250" t="s">
        <v>185</v>
      </c>
      <c r="B17" s="251"/>
      <c r="C17" s="168">
        <f aca="true" t="shared" si="0" ref="C17:Y17">SUM(C6:C16)</f>
        <v>23154000</v>
      </c>
      <c r="D17" s="168">
        <f t="shared" si="0"/>
        <v>0</v>
      </c>
      <c r="E17" s="72">
        <f t="shared" si="0"/>
        <v>1142620</v>
      </c>
      <c r="F17" s="73">
        <f t="shared" si="0"/>
        <v>1142620</v>
      </c>
      <c r="G17" s="73">
        <f t="shared" si="0"/>
        <v>3215758</v>
      </c>
      <c r="H17" s="73">
        <f t="shared" si="0"/>
        <v>2452758</v>
      </c>
      <c r="I17" s="73">
        <f t="shared" si="0"/>
        <v>-2584669</v>
      </c>
      <c r="J17" s="73">
        <f t="shared" si="0"/>
        <v>3083847</v>
      </c>
      <c r="K17" s="73">
        <f t="shared" si="0"/>
        <v>7525225</v>
      </c>
      <c r="L17" s="73">
        <f t="shared" si="0"/>
        <v>-759487</v>
      </c>
      <c r="M17" s="73">
        <f t="shared" si="0"/>
        <v>4531360</v>
      </c>
      <c r="N17" s="73">
        <f t="shared" si="0"/>
        <v>11297098</v>
      </c>
      <c r="O17" s="73">
        <f t="shared" si="0"/>
        <v>-1119772</v>
      </c>
      <c r="P17" s="73">
        <f t="shared" si="0"/>
        <v>-1287866</v>
      </c>
      <c r="Q17" s="73">
        <f t="shared" si="0"/>
        <v>790032</v>
      </c>
      <c r="R17" s="73">
        <f t="shared" si="0"/>
        <v>-1617606</v>
      </c>
      <c r="S17" s="73">
        <f t="shared" si="0"/>
        <v>-1314791</v>
      </c>
      <c r="T17" s="73">
        <f t="shared" si="0"/>
        <v>-1439688</v>
      </c>
      <c r="U17" s="73">
        <f t="shared" si="0"/>
        <v>-1982588</v>
      </c>
      <c r="V17" s="73">
        <f t="shared" si="0"/>
        <v>-4737067</v>
      </c>
      <c r="W17" s="73">
        <f t="shared" si="0"/>
        <v>8026272</v>
      </c>
      <c r="X17" s="73">
        <f t="shared" si="0"/>
        <v>1142620</v>
      </c>
      <c r="Y17" s="73">
        <f t="shared" si="0"/>
        <v>6883652</v>
      </c>
      <c r="Z17" s="170">
        <f>+IF(X17&lt;&gt;0,+(Y17/X17)*100,0)</f>
        <v>602.4445572456285</v>
      </c>
      <c r="AA17" s="74">
        <f>SUM(AA6:AA16)</f>
        <v>1142620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-23224000</v>
      </c>
      <c r="D26" s="155"/>
      <c r="E26" s="59">
        <v>-9890000</v>
      </c>
      <c r="F26" s="60">
        <v>-9890000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-9890000</v>
      </c>
      <c r="Y26" s="60">
        <v>9890000</v>
      </c>
      <c r="Z26" s="140">
        <v>-100</v>
      </c>
      <c r="AA26" s="62">
        <v>-9890000</v>
      </c>
    </row>
    <row r="27" spans="1:27" ht="12.75">
      <c r="A27" s="250" t="s">
        <v>192</v>
      </c>
      <c r="B27" s="251"/>
      <c r="C27" s="168">
        <f aca="true" t="shared" si="1" ref="C27:Y27">SUM(C21:C26)</f>
        <v>-23224000</v>
      </c>
      <c r="D27" s="168">
        <f>SUM(D21:D26)</f>
        <v>0</v>
      </c>
      <c r="E27" s="72">
        <f t="shared" si="1"/>
        <v>-9890000</v>
      </c>
      <c r="F27" s="73">
        <f t="shared" si="1"/>
        <v>-9890000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-9890000</v>
      </c>
      <c r="Y27" s="73">
        <f t="shared" si="1"/>
        <v>9890000</v>
      </c>
      <c r="Z27" s="170">
        <f>+IF(X27&lt;&gt;0,+(Y27/X27)*100,0)</f>
        <v>-100</v>
      </c>
      <c r="AA27" s="74">
        <f>SUM(AA21:AA26)</f>
        <v>-9890000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-234000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-234000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-304000</v>
      </c>
      <c r="D38" s="153">
        <f>+D17+D27+D36</f>
        <v>0</v>
      </c>
      <c r="E38" s="99">
        <f t="shared" si="3"/>
        <v>-8747380</v>
      </c>
      <c r="F38" s="100">
        <f t="shared" si="3"/>
        <v>-8747380</v>
      </c>
      <c r="G38" s="100">
        <f t="shared" si="3"/>
        <v>3215758</v>
      </c>
      <c r="H38" s="100">
        <f t="shared" si="3"/>
        <v>2452758</v>
      </c>
      <c r="I38" s="100">
        <f t="shared" si="3"/>
        <v>-2584669</v>
      </c>
      <c r="J38" s="100">
        <f t="shared" si="3"/>
        <v>3083847</v>
      </c>
      <c r="K38" s="100">
        <f t="shared" si="3"/>
        <v>7525225</v>
      </c>
      <c r="L38" s="100">
        <f t="shared" si="3"/>
        <v>-759487</v>
      </c>
      <c r="M38" s="100">
        <f t="shared" si="3"/>
        <v>4531360</v>
      </c>
      <c r="N38" s="100">
        <f t="shared" si="3"/>
        <v>11297098</v>
      </c>
      <c r="O38" s="100">
        <f t="shared" si="3"/>
        <v>-1119772</v>
      </c>
      <c r="P38" s="100">
        <f t="shared" si="3"/>
        <v>-1287866</v>
      </c>
      <c r="Q38" s="100">
        <f t="shared" si="3"/>
        <v>790032</v>
      </c>
      <c r="R38" s="100">
        <f t="shared" si="3"/>
        <v>-1617606</v>
      </c>
      <c r="S38" s="100">
        <f t="shared" si="3"/>
        <v>-1314791</v>
      </c>
      <c r="T38" s="100">
        <f t="shared" si="3"/>
        <v>-1439688</v>
      </c>
      <c r="U38" s="100">
        <f t="shared" si="3"/>
        <v>-1982588</v>
      </c>
      <c r="V38" s="100">
        <f t="shared" si="3"/>
        <v>-4737067</v>
      </c>
      <c r="W38" s="100">
        <f t="shared" si="3"/>
        <v>8026272</v>
      </c>
      <c r="X38" s="100">
        <f t="shared" si="3"/>
        <v>-8747380</v>
      </c>
      <c r="Y38" s="100">
        <f t="shared" si="3"/>
        <v>16773652</v>
      </c>
      <c r="Z38" s="137">
        <f>+IF(X38&lt;&gt;0,+(Y38/X38)*100,0)</f>
        <v>-191.7562973141672</v>
      </c>
      <c r="AA38" s="102">
        <f>+AA17+AA27+AA36</f>
        <v>-8747380</v>
      </c>
    </row>
    <row r="39" spans="1:27" ht="12.75">
      <c r="A39" s="249" t="s">
        <v>200</v>
      </c>
      <c r="B39" s="182"/>
      <c r="C39" s="153">
        <v>1080000</v>
      </c>
      <c r="D39" s="153"/>
      <c r="E39" s="99">
        <v>8000000</v>
      </c>
      <c r="F39" s="100">
        <v>8000000</v>
      </c>
      <c r="G39" s="100">
        <v>4982086</v>
      </c>
      <c r="H39" s="100">
        <v>8197844</v>
      </c>
      <c r="I39" s="100">
        <v>10650602</v>
      </c>
      <c r="J39" s="100">
        <v>4982086</v>
      </c>
      <c r="K39" s="100">
        <v>8065933</v>
      </c>
      <c r="L39" s="100">
        <v>15591158</v>
      </c>
      <c r="M39" s="100">
        <v>14831671</v>
      </c>
      <c r="N39" s="100">
        <v>8065933</v>
      </c>
      <c r="O39" s="100">
        <v>19363031</v>
      </c>
      <c r="P39" s="100">
        <v>18243259</v>
      </c>
      <c r="Q39" s="100">
        <v>16955393</v>
      </c>
      <c r="R39" s="100">
        <v>19363031</v>
      </c>
      <c r="S39" s="100">
        <v>17745425</v>
      </c>
      <c r="T39" s="100">
        <v>16430634</v>
      </c>
      <c r="U39" s="100">
        <v>14990946</v>
      </c>
      <c r="V39" s="100">
        <v>17745425</v>
      </c>
      <c r="W39" s="100">
        <v>4982086</v>
      </c>
      <c r="X39" s="100">
        <v>8000000</v>
      </c>
      <c r="Y39" s="100">
        <v>-3017914</v>
      </c>
      <c r="Z39" s="137">
        <v>-37.72</v>
      </c>
      <c r="AA39" s="102">
        <v>8000000</v>
      </c>
    </row>
    <row r="40" spans="1:27" ht="12.75">
      <c r="A40" s="269" t="s">
        <v>201</v>
      </c>
      <c r="B40" s="256"/>
      <c r="C40" s="257">
        <v>776000</v>
      </c>
      <c r="D40" s="257"/>
      <c r="E40" s="258">
        <v>-747380</v>
      </c>
      <c r="F40" s="259">
        <v>-747380</v>
      </c>
      <c r="G40" s="259">
        <v>8197844</v>
      </c>
      <c r="H40" s="259">
        <v>10650602</v>
      </c>
      <c r="I40" s="259">
        <v>8065933</v>
      </c>
      <c r="J40" s="259">
        <v>8065933</v>
      </c>
      <c r="K40" s="259">
        <v>15591158</v>
      </c>
      <c r="L40" s="259">
        <v>14831671</v>
      </c>
      <c r="M40" s="259">
        <v>19363031</v>
      </c>
      <c r="N40" s="259">
        <v>19363031</v>
      </c>
      <c r="O40" s="259">
        <v>18243259</v>
      </c>
      <c r="P40" s="259">
        <v>16955393</v>
      </c>
      <c r="Q40" s="259">
        <v>17745425</v>
      </c>
      <c r="R40" s="259">
        <v>18243259</v>
      </c>
      <c r="S40" s="259">
        <v>16430634</v>
      </c>
      <c r="T40" s="259">
        <v>14990946</v>
      </c>
      <c r="U40" s="259">
        <v>13008358</v>
      </c>
      <c r="V40" s="259">
        <v>13008358</v>
      </c>
      <c r="W40" s="259">
        <v>13008358</v>
      </c>
      <c r="X40" s="259">
        <v>-747380</v>
      </c>
      <c r="Y40" s="259">
        <v>13755738</v>
      </c>
      <c r="Z40" s="260">
        <v>-1840.53</v>
      </c>
      <c r="AA40" s="261">
        <v>-747380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13410000</v>
      </c>
      <c r="D5" s="200">
        <f t="shared" si="0"/>
        <v>0</v>
      </c>
      <c r="E5" s="106">
        <f t="shared" si="0"/>
        <v>9890000</v>
      </c>
      <c r="F5" s="106">
        <f t="shared" si="0"/>
        <v>9890000</v>
      </c>
      <c r="G5" s="106">
        <f t="shared" si="0"/>
        <v>0</v>
      </c>
      <c r="H5" s="106">
        <f t="shared" si="0"/>
        <v>218350</v>
      </c>
      <c r="I5" s="106">
        <f t="shared" si="0"/>
        <v>279022</v>
      </c>
      <c r="J5" s="106">
        <f t="shared" si="0"/>
        <v>497372</v>
      </c>
      <c r="K5" s="106">
        <f t="shared" si="0"/>
        <v>0</v>
      </c>
      <c r="L5" s="106">
        <f t="shared" si="0"/>
        <v>0</v>
      </c>
      <c r="M5" s="106">
        <f t="shared" si="0"/>
        <v>286652</v>
      </c>
      <c r="N5" s="106">
        <f t="shared" si="0"/>
        <v>286652</v>
      </c>
      <c r="O5" s="106">
        <f t="shared" si="0"/>
        <v>0</v>
      </c>
      <c r="P5" s="106">
        <f t="shared" si="0"/>
        <v>0</v>
      </c>
      <c r="Q5" s="106">
        <f t="shared" si="0"/>
        <v>154132</v>
      </c>
      <c r="R5" s="106">
        <f t="shared" si="0"/>
        <v>154132</v>
      </c>
      <c r="S5" s="106">
        <f t="shared" si="0"/>
        <v>0</v>
      </c>
      <c r="T5" s="106">
        <f t="shared" si="0"/>
        <v>3803476</v>
      </c>
      <c r="U5" s="106">
        <f t="shared" si="0"/>
        <v>1894500</v>
      </c>
      <c r="V5" s="106">
        <f t="shared" si="0"/>
        <v>5697976</v>
      </c>
      <c r="W5" s="106">
        <f t="shared" si="0"/>
        <v>6636132</v>
      </c>
      <c r="X5" s="106">
        <f t="shared" si="0"/>
        <v>9890000</v>
      </c>
      <c r="Y5" s="106">
        <f t="shared" si="0"/>
        <v>-3253868</v>
      </c>
      <c r="Z5" s="201">
        <f>+IF(X5&lt;&gt;0,+(Y5/X5)*100,0)</f>
        <v>-32.90058645096057</v>
      </c>
      <c r="AA5" s="199">
        <f>SUM(AA11:AA18)</f>
        <v>9890000</v>
      </c>
    </row>
    <row r="6" spans="1:27" ht="12.75">
      <c r="A6" s="291" t="s">
        <v>205</v>
      </c>
      <c r="B6" s="142"/>
      <c r="C6" s="62">
        <v>13410000</v>
      </c>
      <c r="D6" s="156"/>
      <c r="E6" s="60">
        <v>8390000</v>
      </c>
      <c r="F6" s="60">
        <v>8390000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3803476</v>
      </c>
      <c r="U6" s="60">
        <v>1894500</v>
      </c>
      <c r="V6" s="60">
        <v>5697976</v>
      </c>
      <c r="W6" s="60">
        <v>5697976</v>
      </c>
      <c r="X6" s="60">
        <v>8390000</v>
      </c>
      <c r="Y6" s="60">
        <v>-2692024</v>
      </c>
      <c r="Z6" s="140">
        <v>-32.09</v>
      </c>
      <c r="AA6" s="155">
        <v>8390000</v>
      </c>
    </row>
    <row r="7" spans="1:27" ht="12.75">
      <c r="A7" s="291" t="s">
        <v>206</v>
      </c>
      <c r="B7" s="142"/>
      <c r="C7" s="62"/>
      <c r="D7" s="156"/>
      <c r="E7" s="60">
        <v>1500000</v>
      </c>
      <c r="F7" s="60">
        <v>1500000</v>
      </c>
      <c r="G7" s="60"/>
      <c r="H7" s="60">
        <v>218350</v>
      </c>
      <c r="I7" s="60">
        <v>279022</v>
      </c>
      <c r="J7" s="60">
        <v>497372</v>
      </c>
      <c r="K7" s="60"/>
      <c r="L7" s="60"/>
      <c r="M7" s="60">
        <v>286652</v>
      </c>
      <c r="N7" s="60">
        <v>286652</v>
      </c>
      <c r="O7" s="60"/>
      <c r="P7" s="60"/>
      <c r="Q7" s="60"/>
      <c r="R7" s="60"/>
      <c r="S7" s="60"/>
      <c r="T7" s="60"/>
      <c r="U7" s="60"/>
      <c r="V7" s="60"/>
      <c r="W7" s="60">
        <v>784024</v>
      </c>
      <c r="X7" s="60">
        <v>1500000</v>
      </c>
      <c r="Y7" s="60">
        <v>-715976</v>
      </c>
      <c r="Z7" s="140">
        <v>-47.73</v>
      </c>
      <c r="AA7" s="155">
        <v>1500000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154132</v>
      </c>
      <c r="R8" s="60">
        <v>154132</v>
      </c>
      <c r="S8" s="60"/>
      <c r="T8" s="60"/>
      <c r="U8" s="60"/>
      <c r="V8" s="60"/>
      <c r="W8" s="60">
        <v>154132</v>
      </c>
      <c r="X8" s="60"/>
      <c r="Y8" s="60">
        <v>154132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13410000</v>
      </c>
      <c r="D11" s="294">
        <f t="shared" si="1"/>
        <v>0</v>
      </c>
      <c r="E11" s="295">
        <f t="shared" si="1"/>
        <v>9890000</v>
      </c>
      <c r="F11" s="295">
        <f t="shared" si="1"/>
        <v>9890000</v>
      </c>
      <c r="G11" s="295">
        <f t="shared" si="1"/>
        <v>0</v>
      </c>
      <c r="H11" s="295">
        <f t="shared" si="1"/>
        <v>218350</v>
      </c>
      <c r="I11" s="295">
        <f t="shared" si="1"/>
        <v>279022</v>
      </c>
      <c r="J11" s="295">
        <f t="shared" si="1"/>
        <v>497372</v>
      </c>
      <c r="K11" s="295">
        <f t="shared" si="1"/>
        <v>0</v>
      </c>
      <c r="L11" s="295">
        <f t="shared" si="1"/>
        <v>0</v>
      </c>
      <c r="M11" s="295">
        <f t="shared" si="1"/>
        <v>286652</v>
      </c>
      <c r="N11" s="295">
        <f t="shared" si="1"/>
        <v>286652</v>
      </c>
      <c r="O11" s="295">
        <f t="shared" si="1"/>
        <v>0</v>
      </c>
      <c r="P11" s="295">
        <f t="shared" si="1"/>
        <v>0</v>
      </c>
      <c r="Q11" s="295">
        <f t="shared" si="1"/>
        <v>154132</v>
      </c>
      <c r="R11" s="295">
        <f t="shared" si="1"/>
        <v>154132</v>
      </c>
      <c r="S11" s="295">
        <f t="shared" si="1"/>
        <v>0</v>
      </c>
      <c r="T11" s="295">
        <f t="shared" si="1"/>
        <v>3803476</v>
      </c>
      <c r="U11" s="295">
        <f t="shared" si="1"/>
        <v>1894500</v>
      </c>
      <c r="V11" s="295">
        <f t="shared" si="1"/>
        <v>5697976</v>
      </c>
      <c r="W11" s="295">
        <f t="shared" si="1"/>
        <v>6636132</v>
      </c>
      <c r="X11" s="295">
        <f t="shared" si="1"/>
        <v>9890000</v>
      </c>
      <c r="Y11" s="295">
        <f t="shared" si="1"/>
        <v>-3253868</v>
      </c>
      <c r="Z11" s="296">
        <f>+IF(X11&lt;&gt;0,+(Y11/X11)*100,0)</f>
        <v>-32.90058645096057</v>
      </c>
      <c r="AA11" s="297">
        <f>SUM(AA6:AA10)</f>
        <v>9890000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13410000</v>
      </c>
      <c r="D36" s="156">
        <f t="shared" si="4"/>
        <v>0</v>
      </c>
      <c r="E36" s="60">
        <f t="shared" si="4"/>
        <v>8390000</v>
      </c>
      <c r="F36" s="60">
        <f t="shared" si="4"/>
        <v>8390000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3803476</v>
      </c>
      <c r="U36" s="60">
        <f t="shared" si="4"/>
        <v>1894500</v>
      </c>
      <c r="V36" s="60">
        <f t="shared" si="4"/>
        <v>5697976</v>
      </c>
      <c r="W36" s="60">
        <f t="shared" si="4"/>
        <v>5697976</v>
      </c>
      <c r="X36" s="60">
        <f t="shared" si="4"/>
        <v>8390000</v>
      </c>
      <c r="Y36" s="60">
        <f t="shared" si="4"/>
        <v>-2692024</v>
      </c>
      <c r="Z36" s="140">
        <f aca="true" t="shared" si="5" ref="Z36:Z49">+IF(X36&lt;&gt;0,+(Y36/X36)*100,0)</f>
        <v>-32.086102502979735</v>
      </c>
      <c r="AA36" s="155">
        <f>AA6+AA21</f>
        <v>8390000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1500000</v>
      </c>
      <c r="F37" s="60">
        <f t="shared" si="4"/>
        <v>1500000</v>
      </c>
      <c r="G37" s="60">
        <f t="shared" si="4"/>
        <v>0</v>
      </c>
      <c r="H37" s="60">
        <f t="shared" si="4"/>
        <v>218350</v>
      </c>
      <c r="I37" s="60">
        <f t="shared" si="4"/>
        <v>279022</v>
      </c>
      <c r="J37" s="60">
        <f t="shared" si="4"/>
        <v>497372</v>
      </c>
      <c r="K37" s="60">
        <f t="shared" si="4"/>
        <v>0</v>
      </c>
      <c r="L37" s="60">
        <f t="shared" si="4"/>
        <v>0</v>
      </c>
      <c r="M37" s="60">
        <f t="shared" si="4"/>
        <v>286652</v>
      </c>
      <c r="N37" s="60">
        <f t="shared" si="4"/>
        <v>286652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784024</v>
      </c>
      <c r="X37" s="60">
        <f t="shared" si="4"/>
        <v>1500000</v>
      </c>
      <c r="Y37" s="60">
        <f t="shared" si="4"/>
        <v>-715976</v>
      </c>
      <c r="Z37" s="140">
        <f t="shared" si="5"/>
        <v>-47.73173333333333</v>
      </c>
      <c r="AA37" s="155">
        <f>AA7+AA22</f>
        <v>1500000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154132</v>
      </c>
      <c r="R38" s="60">
        <f t="shared" si="4"/>
        <v>154132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154132</v>
      </c>
      <c r="X38" s="60">
        <f t="shared" si="4"/>
        <v>0</v>
      </c>
      <c r="Y38" s="60">
        <f t="shared" si="4"/>
        <v>154132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13410000</v>
      </c>
      <c r="D41" s="294">
        <f t="shared" si="6"/>
        <v>0</v>
      </c>
      <c r="E41" s="295">
        <f t="shared" si="6"/>
        <v>9890000</v>
      </c>
      <c r="F41" s="295">
        <f t="shared" si="6"/>
        <v>9890000</v>
      </c>
      <c r="G41" s="295">
        <f t="shared" si="6"/>
        <v>0</v>
      </c>
      <c r="H41" s="295">
        <f t="shared" si="6"/>
        <v>218350</v>
      </c>
      <c r="I41" s="295">
        <f t="shared" si="6"/>
        <v>279022</v>
      </c>
      <c r="J41" s="295">
        <f t="shared" si="6"/>
        <v>497372</v>
      </c>
      <c r="K41" s="295">
        <f t="shared" si="6"/>
        <v>0</v>
      </c>
      <c r="L41" s="295">
        <f t="shared" si="6"/>
        <v>0</v>
      </c>
      <c r="M41" s="295">
        <f t="shared" si="6"/>
        <v>286652</v>
      </c>
      <c r="N41" s="295">
        <f t="shared" si="6"/>
        <v>286652</v>
      </c>
      <c r="O41" s="295">
        <f t="shared" si="6"/>
        <v>0</v>
      </c>
      <c r="P41" s="295">
        <f t="shared" si="6"/>
        <v>0</v>
      </c>
      <c r="Q41" s="295">
        <f t="shared" si="6"/>
        <v>154132</v>
      </c>
      <c r="R41" s="295">
        <f t="shared" si="6"/>
        <v>154132</v>
      </c>
      <c r="S41" s="295">
        <f t="shared" si="6"/>
        <v>0</v>
      </c>
      <c r="T41" s="295">
        <f t="shared" si="6"/>
        <v>3803476</v>
      </c>
      <c r="U41" s="295">
        <f t="shared" si="6"/>
        <v>1894500</v>
      </c>
      <c r="V41" s="295">
        <f t="shared" si="6"/>
        <v>5697976</v>
      </c>
      <c r="W41" s="295">
        <f t="shared" si="6"/>
        <v>6636132</v>
      </c>
      <c r="X41" s="295">
        <f t="shared" si="6"/>
        <v>9890000</v>
      </c>
      <c r="Y41" s="295">
        <f t="shared" si="6"/>
        <v>-3253868</v>
      </c>
      <c r="Z41" s="296">
        <f t="shared" si="5"/>
        <v>-32.90058645096057</v>
      </c>
      <c r="AA41" s="297">
        <f>SUM(AA36:AA40)</f>
        <v>9890000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13410000</v>
      </c>
      <c r="D49" s="218">
        <f t="shared" si="9"/>
        <v>0</v>
      </c>
      <c r="E49" s="220">
        <f t="shared" si="9"/>
        <v>9890000</v>
      </c>
      <c r="F49" s="220">
        <f t="shared" si="9"/>
        <v>9890000</v>
      </c>
      <c r="G49" s="220">
        <f t="shared" si="9"/>
        <v>0</v>
      </c>
      <c r="H49" s="220">
        <f t="shared" si="9"/>
        <v>218350</v>
      </c>
      <c r="I49" s="220">
        <f t="shared" si="9"/>
        <v>279022</v>
      </c>
      <c r="J49" s="220">
        <f t="shared" si="9"/>
        <v>497372</v>
      </c>
      <c r="K49" s="220">
        <f t="shared" si="9"/>
        <v>0</v>
      </c>
      <c r="L49" s="220">
        <f t="shared" si="9"/>
        <v>0</v>
      </c>
      <c r="M49" s="220">
        <f t="shared" si="9"/>
        <v>286652</v>
      </c>
      <c r="N49" s="220">
        <f t="shared" si="9"/>
        <v>286652</v>
      </c>
      <c r="O49" s="220">
        <f t="shared" si="9"/>
        <v>0</v>
      </c>
      <c r="P49" s="220">
        <f t="shared" si="9"/>
        <v>0</v>
      </c>
      <c r="Q49" s="220">
        <f t="shared" si="9"/>
        <v>154132</v>
      </c>
      <c r="R49" s="220">
        <f t="shared" si="9"/>
        <v>154132</v>
      </c>
      <c r="S49" s="220">
        <f t="shared" si="9"/>
        <v>0</v>
      </c>
      <c r="T49" s="220">
        <f t="shared" si="9"/>
        <v>3803476</v>
      </c>
      <c r="U49" s="220">
        <f t="shared" si="9"/>
        <v>1894500</v>
      </c>
      <c r="V49" s="220">
        <f t="shared" si="9"/>
        <v>5697976</v>
      </c>
      <c r="W49" s="220">
        <f t="shared" si="9"/>
        <v>6636132</v>
      </c>
      <c r="X49" s="220">
        <f t="shared" si="9"/>
        <v>9890000</v>
      </c>
      <c r="Y49" s="220">
        <f t="shared" si="9"/>
        <v>-3253868</v>
      </c>
      <c r="Z49" s="221">
        <f t="shared" si="5"/>
        <v>-32.90058645096057</v>
      </c>
      <c r="AA49" s="222">
        <f>SUM(AA41:AA48)</f>
        <v>9890000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>
        <v>27861</v>
      </c>
      <c r="M65" s="60">
        <v>45560</v>
      </c>
      <c r="N65" s="60">
        <v>73421</v>
      </c>
      <c r="O65" s="60">
        <v>76790</v>
      </c>
      <c r="P65" s="60"/>
      <c r="Q65" s="60">
        <v>29449</v>
      </c>
      <c r="R65" s="60">
        <v>106239</v>
      </c>
      <c r="S65" s="60"/>
      <c r="T65" s="60"/>
      <c r="U65" s="60"/>
      <c r="V65" s="60"/>
      <c r="W65" s="60">
        <v>179660</v>
      </c>
      <c r="X65" s="60"/>
      <c r="Y65" s="60">
        <v>179660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81715</v>
      </c>
      <c r="I68" s="60">
        <v>18888</v>
      </c>
      <c r="J68" s="60">
        <v>100603</v>
      </c>
      <c r="K68" s="60">
        <v>157070</v>
      </c>
      <c r="L68" s="60"/>
      <c r="M68" s="60"/>
      <c r="N68" s="60">
        <v>157070</v>
      </c>
      <c r="O68" s="60"/>
      <c r="P68" s="60"/>
      <c r="Q68" s="60"/>
      <c r="R68" s="60"/>
      <c r="S68" s="60">
        <v>9754</v>
      </c>
      <c r="T68" s="60">
        <v>15281</v>
      </c>
      <c r="U68" s="60"/>
      <c r="V68" s="60">
        <v>25035</v>
      </c>
      <c r="W68" s="60">
        <v>282708</v>
      </c>
      <c r="X68" s="60"/>
      <c r="Y68" s="60">
        <v>282708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81715</v>
      </c>
      <c r="I69" s="220">
        <f t="shared" si="12"/>
        <v>18888</v>
      </c>
      <c r="J69" s="220">
        <f t="shared" si="12"/>
        <v>100603</v>
      </c>
      <c r="K69" s="220">
        <f t="shared" si="12"/>
        <v>157070</v>
      </c>
      <c r="L69" s="220">
        <f t="shared" si="12"/>
        <v>27861</v>
      </c>
      <c r="M69" s="220">
        <f t="shared" si="12"/>
        <v>45560</v>
      </c>
      <c r="N69" s="220">
        <f t="shared" si="12"/>
        <v>230491</v>
      </c>
      <c r="O69" s="220">
        <f t="shared" si="12"/>
        <v>76790</v>
      </c>
      <c r="P69" s="220">
        <f t="shared" si="12"/>
        <v>0</v>
      </c>
      <c r="Q69" s="220">
        <f t="shared" si="12"/>
        <v>29449</v>
      </c>
      <c r="R69" s="220">
        <f t="shared" si="12"/>
        <v>106239</v>
      </c>
      <c r="S69" s="220">
        <f t="shared" si="12"/>
        <v>9754</v>
      </c>
      <c r="T69" s="220">
        <f t="shared" si="12"/>
        <v>15281</v>
      </c>
      <c r="U69" s="220">
        <f t="shared" si="12"/>
        <v>0</v>
      </c>
      <c r="V69" s="220">
        <f t="shared" si="12"/>
        <v>25035</v>
      </c>
      <c r="W69" s="220">
        <f t="shared" si="12"/>
        <v>462368</v>
      </c>
      <c r="X69" s="220">
        <f t="shared" si="12"/>
        <v>0</v>
      </c>
      <c r="Y69" s="220">
        <f t="shared" si="12"/>
        <v>462368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13410000</v>
      </c>
      <c r="D5" s="357">
        <f t="shared" si="0"/>
        <v>0</v>
      </c>
      <c r="E5" s="356">
        <f t="shared" si="0"/>
        <v>9890000</v>
      </c>
      <c r="F5" s="358">
        <f t="shared" si="0"/>
        <v>9890000</v>
      </c>
      <c r="G5" s="358">
        <f t="shared" si="0"/>
        <v>0</v>
      </c>
      <c r="H5" s="356">
        <f t="shared" si="0"/>
        <v>218350</v>
      </c>
      <c r="I5" s="356">
        <f t="shared" si="0"/>
        <v>279022</v>
      </c>
      <c r="J5" s="358">
        <f t="shared" si="0"/>
        <v>497372</v>
      </c>
      <c r="K5" s="358">
        <f t="shared" si="0"/>
        <v>0</v>
      </c>
      <c r="L5" s="356">
        <f t="shared" si="0"/>
        <v>0</v>
      </c>
      <c r="M5" s="356">
        <f t="shared" si="0"/>
        <v>286652</v>
      </c>
      <c r="N5" s="358">
        <f t="shared" si="0"/>
        <v>286652</v>
      </c>
      <c r="O5" s="358">
        <f t="shared" si="0"/>
        <v>0</v>
      </c>
      <c r="P5" s="356">
        <f t="shared" si="0"/>
        <v>0</v>
      </c>
      <c r="Q5" s="356">
        <f t="shared" si="0"/>
        <v>154132</v>
      </c>
      <c r="R5" s="358">
        <f t="shared" si="0"/>
        <v>154132</v>
      </c>
      <c r="S5" s="358">
        <f t="shared" si="0"/>
        <v>0</v>
      </c>
      <c r="T5" s="356">
        <f t="shared" si="0"/>
        <v>3803476</v>
      </c>
      <c r="U5" s="356">
        <f t="shared" si="0"/>
        <v>1894500</v>
      </c>
      <c r="V5" s="358">
        <f t="shared" si="0"/>
        <v>5697976</v>
      </c>
      <c r="W5" s="358">
        <f t="shared" si="0"/>
        <v>6636132</v>
      </c>
      <c r="X5" s="356">
        <f t="shared" si="0"/>
        <v>9890000</v>
      </c>
      <c r="Y5" s="358">
        <f t="shared" si="0"/>
        <v>-3253868</v>
      </c>
      <c r="Z5" s="359">
        <f>+IF(X5&lt;&gt;0,+(Y5/X5)*100,0)</f>
        <v>-32.90058645096057</v>
      </c>
      <c r="AA5" s="360">
        <f>+AA6+AA8+AA11+AA13+AA15</f>
        <v>9890000</v>
      </c>
    </row>
    <row r="6" spans="1:27" ht="12.75">
      <c r="A6" s="361" t="s">
        <v>205</v>
      </c>
      <c r="B6" s="142"/>
      <c r="C6" s="60">
        <f>+C7</f>
        <v>13410000</v>
      </c>
      <c r="D6" s="340">
        <f aca="true" t="shared" si="1" ref="D6:AA6">+D7</f>
        <v>0</v>
      </c>
      <c r="E6" s="60">
        <f t="shared" si="1"/>
        <v>8390000</v>
      </c>
      <c r="F6" s="59">
        <f t="shared" si="1"/>
        <v>8390000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3803476</v>
      </c>
      <c r="U6" s="60">
        <f t="shared" si="1"/>
        <v>1894500</v>
      </c>
      <c r="V6" s="59">
        <f t="shared" si="1"/>
        <v>5697976</v>
      </c>
      <c r="W6" s="59">
        <f t="shared" si="1"/>
        <v>5697976</v>
      </c>
      <c r="X6" s="60">
        <f t="shared" si="1"/>
        <v>8390000</v>
      </c>
      <c r="Y6" s="59">
        <f t="shared" si="1"/>
        <v>-2692024</v>
      </c>
      <c r="Z6" s="61">
        <f>+IF(X6&lt;&gt;0,+(Y6/X6)*100,0)</f>
        <v>-32.086102502979735</v>
      </c>
      <c r="AA6" s="62">
        <f t="shared" si="1"/>
        <v>8390000</v>
      </c>
    </row>
    <row r="7" spans="1:27" ht="12.75">
      <c r="A7" s="291" t="s">
        <v>229</v>
      </c>
      <c r="B7" s="142"/>
      <c r="C7" s="60">
        <v>13410000</v>
      </c>
      <c r="D7" s="340"/>
      <c r="E7" s="60">
        <v>8390000</v>
      </c>
      <c r="F7" s="59">
        <v>8390000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>
        <v>3803476</v>
      </c>
      <c r="U7" s="60">
        <v>1894500</v>
      </c>
      <c r="V7" s="59">
        <v>5697976</v>
      </c>
      <c r="W7" s="59">
        <v>5697976</v>
      </c>
      <c r="X7" s="60">
        <v>8390000</v>
      </c>
      <c r="Y7" s="59">
        <v>-2692024</v>
      </c>
      <c r="Z7" s="61">
        <v>-32.09</v>
      </c>
      <c r="AA7" s="62">
        <v>8390000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1500000</v>
      </c>
      <c r="G8" s="59">
        <f t="shared" si="2"/>
        <v>0</v>
      </c>
      <c r="H8" s="60">
        <f t="shared" si="2"/>
        <v>218350</v>
      </c>
      <c r="I8" s="60">
        <f t="shared" si="2"/>
        <v>279022</v>
      </c>
      <c r="J8" s="59">
        <f t="shared" si="2"/>
        <v>497372</v>
      </c>
      <c r="K8" s="59">
        <f t="shared" si="2"/>
        <v>0</v>
      </c>
      <c r="L8" s="60">
        <f t="shared" si="2"/>
        <v>0</v>
      </c>
      <c r="M8" s="60">
        <f t="shared" si="2"/>
        <v>286652</v>
      </c>
      <c r="N8" s="59">
        <f t="shared" si="2"/>
        <v>286652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784024</v>
      </c>
      <c r="X8" s="60">
        <f t="shared" si="2"/>
        <v>1500000</v>
      </c>
      <c r="Y8" s="59">
        <f t="shared" si="2"/>
        <v>-715976</v>
      </c>
      <c r="Z8" s="61">
        <f>+IF(X8&lt;&gt;0,+(Y8/X8)*100,0)</f>
        <v>-47.73173333333333</v>
      </c>
      <c r="AA8" s="62">
        <f>SUM(AA9:AA10)</f>
        <v>1500000</v>
      </c>
    </row>
    <row r="9" spans="1:27" ht="12.75">
      <c r="A9" s="291" t="s">
        <v>230</v>
      </c>
      <c r="B9" s="142"/>
      <c r="C9" s="60"/>
      <c r="D9" s="340"/>
      <c r="E9" s="60">
        <v>1500000</v>
      </c>
      <c r="F9" s="59">
        <v>1500000</v>
      </c>
      <c r="G9" s="59"/>
      <c r="H9" s="60">
        <v>218350</v>
      </c>
      <c r="I9" s="60">
        <v>279022</v>
      </c>
      <c r="J9" s="59">
        <v>497372</v>
      </c>
      <c r="K9" s="59"/>
      <c r="L9" s="60"/>
      <c r="M9" s="60">
        <v>286652</v>
      </c>
      <c r="N9" s="59">
        <v>286652</v>
      </c>
      <c r="O9" s="59"/>
      <c r="P9" s="60"/>
      <c r="Q9" s="60"/>
      <c r="R9" s="59"/>
      <c r="S9" s="59"/>
      <c r="T9" s="60"/>
      <c r="U9" s="60"/>
      <c r="V9" s="59"/>
      <c r="W9" s="59">
        <v>784024</v>
      </c>
      <c r="X9" s="60">
        <v>1500000</v>
      </c>
      <c r="Y9" s="59">
        <v>-715976</v>
      </c>
      <c r="Z9" s="61">
        <v>-47.73</v>
      </c>
      <c r="AA9" s="62">
        <v>1500000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154132</v>
      </c>
      <c r="R11" s="364">
        <f t="shared" si="3"/>
        <v>154132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154132</v>
      </c>
      <c r="X11" s="362">
        <f t="shared" si="3"/>
        <v>0</v>
      </c>
      <c r="Y11" s="364">
        <f t="shared" si="3"/>
        <v>154132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>
        <v>154132</v>
      </c>
      <c r="R12" s="59">
        <v>154132</v>
      </c>
      <c r="S12" s="59"/>
      <c r="T12" s="60"/>
      <c r="U12" s="60"/>
      <c r="V12" s="59"/>
      <c r="W12" s="59">
        <v>154132</v>
      </c>
      <c r="X12" s="60"/>
      <c r="Y12" s="59">
        <v>154132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13410000</v>
      </c>
      <c r="D60" s="346">
        <f t="shared" si="14"/>
        <v>0</v>
      </c>
      <c r="E60" s="219">
        <f t="shared" si="14"/>
        <v>9890000</v>
      </c>
      <c r="F60" s="264">
        <f t="shared" si="14"/>
        <v>9890000</v>
      </c>
      <c r="G60" s="264">
        <f t="shared" si="14"/>
        <v>0</v>
      </c>
      <c r="H60" s="219">
        <f t="shared" si="14"/>
        <v>218350</v>
      </c>
      <c r="I60" s="219">
        <f t="shared" si="14"/>
        <v>279022</v>
      </c>
      <c r="J60" s="264">
        <f t="shared" si="14"/>
        <v>497372</v>
      </c>
      <c r="K60" s="264">
        <f t="shared" si="14"/>
        <v>0</v>
      </c>
      <c r="L60" s="219">
        <f t="shared" si="14"/>
        <v>0</v>
      </c>
      <c r="M60" s="219">
        <f t="shared" si="14"/>
        <v>286652</v>
      </c>
      <c r="N60" s="264">
        <f t="shared" si="14"/>
        <v>286652</v>
      </c>
      <c r="O60" s="264">
        <f t="shared" si="14"/>
        <v>0</v>
      </c>
      <c r="P60" s="219">
        <f t="shared" si="14"/>
        <v>0</v>
      </c>
      <c r="Q60" s="219">
        <f t="shared" si="14"/>
        <v>154132</v>
      </c>
      <c r="R60" s="264">
        <f t="shared" si="14"/>
        <v>154132</v>
      </c>
      <c r="S60" s="264">
        <f t="shared" si="14"/>
        <v>0</v>
      </c>
      <c r="T60" s="219">
        <f t="shared" si="14"/>
        <v>3803476</v>
      </c>
      <c r="U60" s="219">
        <f t="shared" si="14"/>
        <v>1894500</v>
      </c>
      <c r="V60" s="264">
        <f t="shared" si="14"/>
        <v>5697976</v>
      </c>
      <c r="W60" s="264">
        <f t="shared" si="14"/>
        <v>6636132</v>
      </c>
      <c r="X60" s="219">
        <f t="shared" si="14"/>
        <v>9890000</v>
      </c>
      <c r="Y60" s="264">
        <f t="shared" si="14"/>
        <v>-3253868</v>
      </c>
      <c r="Z60" s="337">
        <f>+IF(X60&lt;&gt;0,+(Y60/X60)*100,0)</f>
        <v>-32.90058645096057</v>
      </c>
      <c r="AA60" s="232">
        <f>+AA57+AA54+AA51+AA40+AA37+AA34+AA22+AA5</f>
        <v>9890000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2017-07-27T12:07:57Z</dcterms:created>
  <dcterms:modified xsi:type="dcterms:W3CDTF">2017-07-27T12:08:00Z</dcterms:modified>
  <cp:category/>
  <cp:version/>
  <cp:contentType/>
  <cp:contentStatus/>
</cp:coreProperties>
</file>