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<sst xmlns="http://schemas.openxmlformats.org/spreadsheetml/2006/main" count="857" uniqueCount="303">
  <si>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Siyathemba(NC077)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</si>
  <si>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</si>
  <si>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</si>
  <si>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</si>
  <si>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</si>
  <si>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</si>
  <si>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</si>
  <si>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</si>
  <si>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</si>
  <si>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</si>
  <si>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</si>
  <si>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</si>
  <si>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</si>
  <si>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</si>
  <si>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</si>
  <si>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</si>
  <si>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</si>
  <si>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</si>
  <si>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</si>
  <si>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</si>
  <si>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</si>
  <si>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</si>
  <si>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</si>
  <si>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</si>
  <si>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</si>
  <si>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</si>
  <si>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</si>
  <si>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</si>
  <si>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</si>
  <si>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</si>
  <si>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</si>
  <si>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</si>
  <si>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</si>
  <si>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</si>
  <si>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</si>
  <si>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</si>
  <si>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</si>
  <si>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</si>
  <si>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</si>
  <si>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</si>
  <si>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</si>
  <si>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</si>
  <si>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</si>
  <si>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</si>
  <si>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</si>
  <si>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</si>
  <si>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</si>
  <si>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</si>
  <si>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</si>
  <si>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</si>
  <si>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</si>
  <si>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</si>
  <si>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</si>
  <si>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</si>
  <si>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</si>
  <si>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</si>
  <si>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</si>
  <si>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</si>
  <si>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</si>
  <si>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</si>
  <si>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</si>
  <si>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</si>
  <si>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</si>
  <si>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</si>
  <si>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</si>
  <si>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</si>
  <si>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</si>
  <si>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</si>
  <si>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</si>
  <si>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</si>
  <si>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Siyathemba(NC077)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</si>
  <si>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</si>
  <si>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</si>
  <si>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</si>
  <si>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</si>
  <si>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</si>
  <si>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</si>
  <si>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</si>
  <si>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</si>
  <si>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</si>
  <si>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</si>
  <si>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</si>
  <si>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</si>
  <si>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</si>
  <si>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</si>
  <si>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</si>
  <si>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</si>
  <si>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</si>
  <si>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</si>
  <si>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</si>
  <si>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</si>
  <si>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</si>
  <si>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</si>
  <si>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</si>
  <si>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</si>
  <si>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</si>
  <si>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</si>
  <si>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</si>
  <si>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</si>
  <si>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</si>
  <si>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Siyathemba(NC077)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</si>
  <si>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</si>
  <si>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</si>
  <si>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</si>
  <si>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</si>
  <si>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</si>
  <si>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</si>
  <si>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</si>
  <si>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</si>
  <si>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</si>
  <si>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</si>
  <si>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</si>
  <si>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</si>
  <si>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</si>
  <si>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</si>
  <si>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</si>
  <si>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</si>
  <si>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</si>
  <si>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</si>
  <si>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</si>
  <si>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</si>
  <si>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</si>
  <si>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</si>
  <si>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</si>
  <si>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</si>
  <si>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</si>
  <si>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</si>
  <si>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</si>
  <si>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</si>
  <si>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Siyathemba(NC077)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</si>
  <si>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</si>
  <si>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</si>
  <si>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</si>
  <si>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</si>
  <si>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</si>
  <si>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</si>
  <si>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</si>
  <si>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</si>
  <si>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</si>
  <si>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</si>
  <si>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Siyathemba(NC077)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</si>
  <si>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</si>
  <si>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</si>
  <si>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</si>
  <si>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</si>
  <si>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</si>
  <si>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</si>
  <si>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</si>
  <si>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</si>
  <si>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</si>
  <si>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</si>
  <si>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</si>
  <si>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</si>
  <si>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</si>
  <si>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</si>
  <si>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</si>
  <si>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</si>
  <si>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</si>
  <si>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</si>
  <si>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</si>
  <si>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</si>
  <si>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</si>
  <si>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</si>
  <si>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</si>
  <si>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</si>
  <si>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</si>
  <si>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</si>
  <si>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</si>
  <si>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</si>
  <si>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</si>
  <si>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</si>
  <si>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</si>
  <si>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</si>
  <si>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</si>
  <si>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Siyathemba(NC077)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</si>
  <si>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</si>
  <si>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</si>
  <si>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</si>
  <si>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</si>
  <si>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</si>
  <si>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</si>
  <si>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</si>
  <si>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</si>
  <si>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</si>
  <si>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</si>
  <si>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</si>
  <si>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</si>
  <si>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</si>
  <si>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</si>
  <si>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</si>
  <si>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</si>
  <si>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</si>
  <si>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</si>
  <si>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</si>
  <si>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</si>
  <si>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</si>
  <si>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</si>
  <si>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</si>
  <si>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</si>
  <si>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</si>
  <si>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</si>
  <si>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</si>
  <si>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Siyathemba(NC077)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</si>
  <si>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</si>
  <si>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</si>
  <si>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</si>
  <si>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</si>
  <si>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</si>
  <si>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</si>
  <si>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</si>
  <si>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</si>
  <si>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</si>
  <si>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</si>
  <si>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</si>
  <si>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</si>
  <si>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</si>
  <si>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</si>
  <si>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</si>
  <si>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</si>
  <si>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</si>
  <si>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</si>
  <si>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</si>
  <si>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</si>
  <si>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</si>
  <si>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</si>
  <si>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</si>
  <si>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</si>
  <si>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Siyathemba(NC077)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</si>
  <si>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</si>
  <si>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</si>
  <si>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</si>
  <si>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</si>
  <si>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</si>
  <si>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</si>
  <si>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</si>
  <si>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</si>
  <si>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</si>
  <si>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</si>
  <si>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</si>
  <si>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</si>
  <si>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</si>
  <si>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</si>
  <si>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</si>
  <si>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</si>
  <si>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</si>
  <si>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</si>
  <si>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</si>
  <si>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</si>
  <si>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</si>
  <si>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</si>
  <si>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</si>
  <si>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</si>
  <si>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</si>
  <si>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</si>
  <si>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</si>
  <si>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</si>
  <si>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</si>
  <si>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</si>
  <si>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</si>
  <si>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</si>
  <si>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</si>
  <si>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</si>
  <si>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</si>
  <si>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Siyathemba(NC077)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</si>
  <si>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</si>
  <si>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</si>
  <si>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Northern Cape: Siyathemba(NC077)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</si>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</sst>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7960250</v>
      </c>
      <c r="C5" s="19">
        <v>0</v>
      </c>
      <c r="D5" s="59">
        <v>13000000</v>
      </c>
      <c r="E5" s="60">
        <v>12978282</v>
      </c>
      <c r="F5" s="60">
        <v>20460231</v>
      </c>
      <c r="G5" s="60">
        <v>0</v>
      </c>
      <c r="H5" s="60">
        <v>0</v>
      </c>
      <c r="I5" s="60">
        <v>20460231</v>
      </c>
      <c r="J5" s="60">
        <v>0</v>
      </c>
      <c r="K5" s="60">
        <v>81526</v>
      </c>
      <c r="L5" s="60">
        <v>182276</v>
      </c>
      <c r="M5" s="60">
        <v>263802</v>
      </c>
      <c r="N5" s="60">
        <v>0</v>
      </c>
      <c r="O5" s="60">
        <v>1160</v>
      </c>
      <c r="P5" s="60">
        <v>-1161</v>
      </c>
      <c r="Q5" s="60">
        <v>-1</v>
      </c>
      <c r="R5" s="60">
        <v>0</v>
      </c>
      <c r="S5" s="60">
        <v>0</v>
      </c>
      <c r="T5" s="60">
        <v>2651</v>
      </c>
      <c r="U5" s="60">
        <v>2651</v>
      </c>
      <c r="V5" s="60">
        <v>20726683</v>
      </c>
      <c r="W5" s="60">
        <v>12547404</v>
      </c>
      <c r="X5" s="60">
        <v>8179279</v>
      </c>
      <c r="Y5" s="61">
        <v>65.19</v>
      </c>
      <c r="Z5" s="62">
        <v>12978282</v>
      </c>
    </row>
    <row r="6" spans="1:26" ht="12.75">
      <c r="A6" s="58" t="s">
        <v>32</v>
      </c>
      <c r="B6" s="19">
        <v>27409972</v>
      </c>
      <c r="C6" s="19">
        <v>0</v>
      </c>
      <c r="D6" s="59">
        <v>37295000</v>
      </c>
      <c r="E6" s="60">
        <v>28401442</v>
      </c>
      <c r="F6" s="60">
        <v>3006983</v>
      </c>
      <c r="G6" s="60">
        <v>3097680</v>
      </c>
      <c r="H6" s="60">
        <v>3044921</v>
      </c>
      <c r="I6" s="60">
        <v>9149584</v>
      </c>
      <c r="J6" s="60">
        <v>3256542</v>
      </c>
      <c r="K6" s="60">
        <v>3380162</v>
      </c>
      <c r="L6" s="60">
        <v>3431733</v>
      </c>
      <c r="M6" s="60">
        <v>10068437</v>
      </c>
      <c r="N6" s="60">
        <v>0</v>
      </c>
      <c r="O6" s="60">
        <v>3426172</v>
      </c>
      <c r="P6" s="60">
        <v>3472330</v>
      </c>
      <c r="Q6" s="60">
        <v>6898502</v>
      </c>
      <c r="R6" s="60">
        <v>0</v>
      </c>
      <c r="S6" s="60">
        <v>0</v>
      </c>
      <c r="T6" s="60">
        <v>3341650</v>
      </c>
      <c r="U6" s="60">
        <v>3341650</v>
      </c>
      <c r="V6" s="60">
        <v>29458173</v>
      </c>
      <c r="W6" s="60">
        <v>27368196</v>
      </c>
      <c r="X6" s="60">
        <v>2089977</v>
      </c>
      <c r="Y6" s="61">
        <v>7.64</v>
      </c>
      <c r="Z6" s="62">
        <v>28401442</v>
      </c>
    </row>
    <row r="7" spans="1:26" ht="12.75">
      <c r="A7" s="58" t="s">
        <v>33</v>
      </c>
      <c r="B7" s="19">
        <v>104364</v>
      </c>
      <c r="C7" s="19">
        <v>0</v>
      </c>
      <c r="D7" s="59">
        <v>423900</v>
      </c>
      <c r="E7" s="60">
        <v>103699</v>
      </c>
      <c r="F7" s="60">
        <v>7253</v>
      </c>
      <c r="G7" s="60">
        <v>10589</v>
      </c>
      <c r="H7" s="60">
        <v>8789</v>
      </c>
      <c r="I7" s="60">
        <v>26631</v>
      </c>
      <c r="J7" s="60">
        <v>7104</v>
      </c>
      <c r="K7" s="60">
        <v>9136</v>
      </c>
      <c r="L7" s="60">
        <v>15248</v>
      </c>
      <c r="M7" s="60">
        <v>31488</v>
      </c>
      <c r="N7" s="60">
        <v>0</v>
      </c>
      <c r="O7" s="60">
        <v>8563</v>
      </c>
      <c r="P7" s="60">
        <v>5829</v>
      </c>
      <c r="Q7" s="60">
        <v>14392</v>
      </c>
      <c r="R7" s="60">
        <v>0</v>
      </c>
      <c r="S7" s="60">
        <v>0</v>
      </c>
      <c r="T7" s="60">
        <v>8571</v>
      </c>
      <c r="U7" s="60">
        <v>8571</v>
      </c>
      <c r="V7" s="60">
        <v>81082</v>
      </c>
      <c r="W7" s="60">
        <v>81900</v>
      </c>
      <c r="X7" s="60">
        <v>-818</v>
      </c>
      <c r="Y7" s="61">
        <v>-1</v>
      </c>
      <c r="Z7" s="62">
        <v>103699</v>
      </c>
    </row>
    <row r="8" spans="1:26" ht="12.75">
      <c r="A8" s="58" t="s">
        <v>34</v>
      </c>
      <c r="B8" s="19">
        <v>25975505</v>
      </c>
      <c r="C8" s="19">
        <v>0</v>
      </c>
      <c r="D8" s="59">
        <v>29395460</v>
      </c>
      <c r="E8" s="60">
        <v>38517873</v>
      </c>
      <c r="F8" s="60">
        <v>2814145</v>
      </c>
      <c r="G8" s="60">
        <v>0</v>
      </c>
      <c r="H8" s="60">
        <v>1144</v>
      </c>
      <c r="I8" s="60">
        <v>2815289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6079000</v>
      </c>
      <c r="Q8" s="60">
        <v>6079000</v>
      </c>
      <c r="R8" s="60">
        <v>0</v>
      </c>
      <c r="S8" s="60">
        <v>0</v>
      </c>
      <c r="T8" s="60">
        <v>0</v>
      </c>
      <c r="U8" s="60">
        <v>0</v>
      </c>
      <c r="V8" s="60">
        <v>8894289</v>
      </c>
      <c r="W8" s="60">
        <v>24219996</v>
      </c>
      <c r="X8" s="60">
        <v>-15325707</v>
      </c>
      <c r="Y8" s="61">
        <v>-63.28</v>
      </c>
      <c r="Z8" s="62">
        <v>38517873</v>
      </c>
    </row>
    <row r="9" spans="1:26" ht="12.75">
      <c r="A9" s="58" t="s">
        <v>35</v>
      </c>
      <c r="B9" s="19">
        <v>5197158</v>
      </c>
      <c r="C9" s="19">
        <v>0</v>
      </c>
      <c r="D9" s="59">
        <v>9187500</v>
      </c>
      <c r="E9" s="60">
        <v>5653078</v>
      </c>
      <c r="F9" s="60">
        <v>372559</v>
      </c>
      <c r="G9" s="60">
        <v>320036</v>
      </c>
      <c r="H9" s="60">
        <v>325852</v>
      </c>
      <c r="I9" s="60">
        <v>1018447</v>
      </c>
      <c r="J9" s="60">
        <v>406731</v>
      </c>
      <c r="K9" s="60">
        <v>375077</v>
      </c>
      <c r="L9" s="60">
        <v>422957</v>
      </c>
      <c r="M9" s="60">
        <v>1204765</v>
      </c>
      <c r="N9" s="60">
        <v>0</v>
      </c>
      <c r="O9" s="60">
        <v>332169</v>
      </c>
      <c r="P9" s="60">
        <v>423493</v>
      </c>
      <c r="Q9" s="60">
        <v>755662</v>
      </c>
      <c r="R9" s="60">
        <v>0</v>
      </c>
      <c r="S9" s="60">
        <v>0</v>
      </c>
      <c r="T9" s="60">
        <v>406914</v>
      </c>
      <c r="U9" s="60">
        <v>406914</v>
      </c>
      <c r="V9" s="60">
        <v>3385788</v>
      </c>
      <c r="W9" s="60">
        <v>5713596</v>
      </c>
      <c r="X9" s="60">
        <v>-2327808</v>
      </c>
      <c r="Y9" s="61">
        <v>-40.74</v>
      </c>
      <c r="Z9" s="62">
        <v>5653078</v>
      </c>
    </row>
    <row r="10" spans="1:26" ht="22.5">
      <c r="A10" s="63" t="s">
        <v>278</v>
      </c>
      <c r="B10" s="64">
        <f>SUM(B5:B9)</f>
        <v>66647249</v>
      </c>
      <c r="C10" s="64">
        <f>SUM(C5:C9)</f>
        <v>0</v>
      </c>
      <c r="D10" s="65">
        <f aca="true" t="shared" si="0" ref="D10:Z10">SUM(D5:D9)</f>
        <v>89301860</v>
      </c>
      <c r="E10" s="66">
        <f t="shared" si="0"/>
        <v>85654374</v>
      </c>
      <c r="F10" s="66">
        <f t="shared" si="0"/>
        <v>26661171</v>
      </c>
      <c r="G10" s="66">
        <f t="shared" si="0"/>
        <v>3428305</v>
      </c>
      <c r="H10" s="66">
        <f t="shared" si="0"/>
        <v>3380706</v>
      </c>
      <c r="I10" s="66">
        <f t="shared" si="0"/>
        <v>33470182</v>
      </c>
      <c r="J10" s="66">
        <f t="shared" si="0"/>
        <v>3670377</v>
      </c>
      <c r="K10" s="66">
        <f t="shared" si="0"/>
        <v>3845901</v>
      </c>
      <c r="L10" s="66">
        <f t="shared" si="0"/>
        <v>4052214</v>
      </c>
      <c r="M10" s="66">
        <f t="shared" si="0"/>
        <v>11568492</v>
      </c>
      <c r="N10" s="66">
        <f t="shared" si="0"/>
        <v>0</v>
      </c>
      <c r="O10" s="66">
        <f t="shared" si="0"/>
        <v>3768064</v>
      </c>
      <c r="P10" s="66">
        <f t="shared" si="0"/>
        <v>9979491</v>
      </c>
      <c r="Q10" s="66">
        <f t="shared" si="0"/>
        <v>13747555</v>
      </c>
      <c r="R10" s="66">
        <f t="shared" si="0"/>
        <v>0</v>
      </c>
      <c r="S10" s="66">
        <f t="shared" si="0"/>
        <v>0</v>
      </c>
      <c r="T10" s="66">
        <f t="shared" si="0"/>
        <v>3759786</v>
      </c>
      <c r="U10" s="66">
        <f t="shared" si="0"/>
        <v>3759786</v>
      </c>
      <c r="V10" s="66">
        <f t="shared" si="0"/>
        <v>62546015</v>
      </c>
      <c r="W10" s="66">
        <f t="shared" si="0"/>
        <v>69931092</v>
      </c>
      <c r="X10" s="66">
        <f t="shared" si="0"/>
        <v>-7385077</v>
      </c>
      <c r="Y10" s="67">
        <f>+IF(W10&lt;&gt;0,(X10/W10)*100,0)</f>
        <v>-10.560505761871987</v>
      </c>
      <c r="Z10" s="68">
        <f t="shared" si="0"/>
        <v>85654374</v>
      </c>
    </row>
    <row r="11" spans="1:26" ht="12.75">
      <c r="A11" s="58" t="s">
        <v>37</v>
      </c>
      <c r="B11" s="19">
        <v>31696052</v>
      </c>
      <c r="C11" s="19">
        <v>0</v>
      </c>
      <c r="D11" s="59">
        <v>41756001</v>
      </c>
      <c r="E11" s="60">
        <v>28270537</v>
      </c>
      <c r="F11" s="60">
        <v>2537006</v>
      </c>
      <c r="G11" s="60">
        <v>2407129</v>
      </c>
      <c r="H11" s="60">
        <v>2859184</v>
      </c>
      <c r="I11" s="60">
        <v>7803319</v>
      </c>
      <c r="J11" s="60">
        <v>2656799</v>
      </c>
      <c r="K11" s="60">
        <v>2407833</v>
      </c>
      <c r="L11" s="60">
        <v>2931264</v>
      </c>
      <c r="M11" s="60">
        <v>7995896</v>
      </c>
      <c r="N11" s="60">
        <v>0</v>
      </c>
      <c r="O11" s="60">
        <v>2747407</v>
      </c>
      <c r="P11" s="60">
        <v>2645322</v>
      </c>
      <c r="Q11" s="60">
        <v>5392729</v>
      </c>
      <c r="R11" s="60">
        <v>0</v>
      </c>
      <c r="S11" s="60">
        <v>0</v>
      </c>
      <c r="T11" s="60">
        <v>2797333</v>
      </c>
      <c r="U11" s="60">
        <v>2797333</v>
      </c>
      <c r="V11" s="60">
        <v>23989277</v>
      </c>
      <c r="W11" s="60">
        <v>38957436</v>
      </c>
      <c r="X11" s="60">
        <v>-14968159</v>
      </c>
      <c r="Y11" s="61">
        <v>-38.42</v>
      </c>
      <c r="Z11" s="62">
        <v>28270537</v>
      </c>
    </row>
    <row r="12" spans="1:26" ht="12.75">
      <c r="A12" s="58" t="s">
        <v>38</v>
      </c>
      <c r="B12" s="19">
        <v>2456549</v>
      </c>
      <c r="C12" s="19">
        <v>0</v>
      </c>
      <c r="D12" s="59">
        <v>2740281</v>
      </c>
      <c r="E12" s="60">
        <v>2202990</v>
      </c>
      <c r="F12" s="60">
        <v>252005</v>
      </c>
      <c r="G12" s="60">
        <v>277005</v>
      </c>
      <c r="H12" s="60">
        <v>277005</v>
      </c>
      <c r="I12" s="60">
        <v>806015</v>
      </c>
      <c r="J12" s="60">
        <v>277005</v>
      </c>
      <c r="K12" s="60">
        <v>277005</v>
      </c>
      <c r="L12" s="60">
        <v>202005</v>
      </c>
      <c r="M12" s="60">
        <v>756015</v>
      </c>
      <c r="N12" s="60">
        <v>0</v>
      </c>
      <c r="O12" s="60">
        <v>202005</v>
      </c>
      <c r="P12" s="60">
        <v>237652</v>
      </c>
      <c r="Q12" s="60">
        <v>439657</v>
      </c>
      <c r="R12" s="60">
        <v>0</v>
      </c>
      <c r="S12" s="60">
        <v>0</v>
      </c>
      <c r="T12" s="60">
        <v>235062</v>
      </c>
      <c r="U12" s="60">
        <v>235062</v>
      </c>
      <c r="V12" s="60">
        <v>2236749</v>
      </c>
      <c r="W12" s="60">
        <v>2268276</v>
      </c>
      <c r="X12" s="60">
        <v>-31527</v>
      </c>
      <c r="Y12" s="61">
        <v>-1.39</v>
      </c>
      <c r="Z12" s="62">
        <v>2202990</v>
      </c>
    </row>
    <row r="13" spans="1:26" ht="12.75">
      <c r="A13" s="58" t="s">
        <v>279</v>
      </c>
      <c r="B13" s="19">
        <v>16051795</v>
      </c>
      <c r="C13" s="19">
        <v>0</v>
      </c>
      <c r="D13" s="59">
        <v>11547000</v>
      </c>
      <c r="E13" s="60">
        <v>11547413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11882004</v>
      </c>
      <c r="X13" s="60">
        <v>-11882004</v>
      </c>
      <c r="Y13" s="61">
        <v>-100</v>
      </c>
      <c r="Z13" s="62">
        <v>11547413</v>
      </c>
    </row>
    <row r="14" spans="1:26" ht="12.75">
      <c r="A14" s="58" t="s">
        <v>40</v>
      </c>
      <c r="B14" s="19">
        <v>503021</v>
      </c>
      <c r="C14" s="19">
        <v>0</v>
      </c>
      <c r="D14" s="59">
        <v>791565</v>
      </c>
      <c r="E14" s="60">
        <v>747459</v>
      </c>
      <c r="F14" s="60">
        <v>33816</v>
      </c>
      <c r="G14" s="60">
        <v>716</v>
      </c>
      <c r="H14" s="60">
        <v>716</v>
      </c>
      <c r="I14" s="60">
        <v>35248</v>
      </c>
      <c r="J14" s="60">
        <v>88872</v>
      </c>
      <c r="K14" s="60">
        <v>2778</v>
      </c>
      <c r="L14" s="60">
        <v>595</v>
      </c>
      <c r="M14" s="60">
        <v>92245</v>
      </c>
      <c r="N14" s="60">
        <v>0</v>
      </c>
      <c r="O14" s="60">
        <v>2408</v>
      </c>
      <c r="P14" s="60">
        <v>464253</v>
      </c>
      <c r="Q14" s="60">
        <v>466661</v>
      </c>
      <c r="R14" s="60">
        <v>0</v>
      </c>
      <c r="S14" s="60">
        <v>0</v>
      </c>
      <c r="T14" s="60">
        <v>108834</v>
      </c>
      <c r="U14" s="60">
        <v>108834</v>
      </c>
      <c r="V14" s="60">
        <v>702988</v>
      </c>
      <c r="W14" s="60">
        <v>803628</v>
      </c>
      <c r="X14" s="60">
        <v>-100640</v>
      </c>
      <c r="Y14" s="61">
        <v>-12.52</v>
      </c>
      <c r="Z14" s="62">
        <v>747459</v>
      </c>
    </row>
    <row r="15" spans="1:26" ht="12.75">
      <c r="A15" s="58" t="s">
        <v>41</v>
      </c>
      <c r="B15" s="19">
        <v>14622647</v>
      </c>
      <c r="C15" s="19">
        <v>0</v>
      </c>
      <c r="D15" s="59">
        <v>15203100</v>
      </c>
      <c r="E15" s="60">
        <v>17311300</v>
      </c>
      <c r="F15" s="60">
        <v>2118669</v>
      </c>
      <c r="G15" s="60">
        <v>2429101</v>
      </c>
      <c r="H15" s="60">
        <v>2788734</v>
      </c>
      <c r="I15" s="60">
        <v>7336504</v>
      </c>
      <c r="J15" s="60">
        <v>3086788</v>
      </c>
      <c r="K15" s="60">
        <v>1677618</v>
      </c>
      <c r="L15" s="60">
        <v>2792561</v>
      </c>
      <c r="M15" s="60">
        <v>7556967</v>
      </c>
      <c r="N15" s="60">
        <v>0</v>
      </c>
      <c r="O15" s="60">
        <v>281154</v>
      </c>
      <c r="P15" s="60">
        <v>10829307</v>
      </c>
      <c r="Q15" s="60">
        <v>11110461</v>
      </c>
      <c r="R15" s="60">
        <v>0</v>
      </c>
      <c r="S15" s="60">
        <v>0</v>
      </c>
      <c r="T15" s="60">
        <v>1574176</v>
      </c>
      <c r="U15" s="60">
        <v>1574176</v>
      </c>
      <c r="V15" s="60">
        <v>27578108</v>
      </c>
      <c r="W15" s="60">
        <v>7694604</v>
      </c>
      <c r="X15" s="60">
        <v>19883504</v>
      </c>
      <c r="Y15" s="61">
        <v>258.41</v>
      </c>
      <c r="Z15" s="62">
        <v>17311300</v>
      </c>
    </row>
    <row r="16" spans="1:26" ht="12.75">
      <c r="A16" s="69" t="s">
        <v>42</v>
      </c>
      <c r="B16" s="19">
        <v>56187</v>
      </c>
      <c r="C16" s="19">
        <v>0</v>
      </c>
      <c r="D16" s="59">
        <v>49200</v>
      </c>
      <c r="E16" s="60">
        <v>73346</v>
      </c>
      <c r="F16" s="60">
        <v>1087968</v>
      </c>
      <c r="G16" s="60">
        <v>915048</v>
      </c>
      <c r="H16" s="60">
        <v>819050</v>
      </c>
      <c r="I16" s="60">
        <v>2822066</v>
      </c>
      <c r="J16" s="60">
        <v>1074160</v>
      </c>
      <c r="K16" s="60">
        <v>978971</v>
      </c>
      <c r="L16" s="60">
        <v>1420293</v>
      </c>
      <c r="M16" s="60">
        <v>3473424</v>
      </c>
      <c r="N16" s="60">
        <v>0</v>
      </c>
      <c r="O16" s="60">
        <v>1354525</v>
      </c>
      <c r="P16" s="60">
        <v>1122772</v>
      </c>
      <c r="Q16" s="60">
        <v>2477297</v>
      </c>
      <c r="R16" s="60">
        <v>0</v>
      </c>
      <c r="S16" s="60">
        <v>0</v>
      </c>
      <c r="T16" s="60">
        <v>1331117</v>
      </c>
      <c r="U16" s="60">
        <v>1331117</v>
      </c>
      <c r="V16" s="60">
        <v>10103904</v>
      </c>
      <c r="W16" s="60">
        <v>81096</v>
      </c>
      <c r="X16" s="60">
        <v>10022808</v>
      </c>
      <c r="Y16" s="61">
        <v>12359.19</v>
      </c>
      <c r="Z16" s="62">
        <v>73346</v>
      </c>
    </row>
    <row r="17" spans="1:26" ht="12.75">
      <c r="A17" s="58" t="s">
        <v>43</v>
      </c>
      <c r="B17" s="19">
        <v>21611931</v>
      </c>
      <c r="C17" s="19">
        <v>0</v>
      </c>
      <c r="D17" s="59">
        <v>21918935</v>
      </c>
      <c r="E17" s="60">
        <v>23209553</v>
      </c>
      <c r="F17" s="60">
        <v>600846</v>
      </c>
      <c r="G17" s="60">
        <v>788618</v>
      </c>
      <c r="H17" s="60">
        <v>710449</v>
      </c>
      <c r="I17" s="60">
        <v>2099913</v>
      </c>
      <c r="J17" s="60">
        <v>1159461</v>
      </c>
      <c r="K17" s="60">
        <v>1681068</v>
      </c>
      <c r="L17" s="60">
        <v>1090398</v>
      </c>
      <c r="M17" s="60">
        <v>3930927</v>
      </c>
      <c r="N17" s="60">
        <v>0</v>
      </c>
      <c r="O17" s="60">
        <v>555426</v>
      </c>
      <c r="P17" s="60">
        <v>829413</v>
      </c>
      <c r="Q17" s="60">
        <v>1384839</v>
      </c>
      <c r="R17" s="60">
        <v>0</v>
      </c>
      <c r="S17" s="60">
        <v>0</v>
      </c>
      <c r="T17" s="60">
        <v>797869</v>
      </c>
      <c r="U17" s="60">
        <v>797869</v>
      </c>
      <c r="V17" s="60">
        <v>8213548</v>
      </c>
      <c r="W17" s="60">
        <v>20992428</v>
      </c>
      <c r="X17" s="60">
        <v>-12778880</v>
      </c>
      <c r="Y17" s="61">
        <v>-60.87</v>
      </c>
      <c r="Z17" s="62">
        <v>23209553</v>
      </c>
    </row>
    <row r="18" spans="1:26" ht="12.75">
      <c r="A18" s="70" t="s">
        <v>44</v>
      </c>
      <c r="B18" s="71">
        <f>SUM(B11:B17)</f>
        <v>86998182</v>
      </c>
      <c r="C18" s="71">
        <f>SUM(C11:C17)</f>
        <v>0</v>
      </c>
      <c r="D18" s="72">
        <f aca="true" t="shared" si="1" ref="D18:Z18">SUM(D11:D17)</f>
        <v>94006082</v>
      </c>
      <c r="E18" s="73">
        <f t="shared" si="1"/>
        <v>83362598</v>
      </c>
      <c r="F18" s="73">
        <f t="shared" si="1"/>
        <v>6630310</v>
      </c>
      <c r="G18" s="73">
        <f t="shared" si="1"/>
        <v>6817617</v>
      </c>
      <c r="H18" s="73">
        <f t="shared" si="1"/>
        <v>7455138</v>
      </c>
      <c r="I18" s="73">
        <f t="shared" si="1"/>
        <v>20903065</v>
      </c>
      <c r="J18" s="73">
        <f t="shared" si="1"/>
        <v>8343085</v>
      </c>
      <c r="K18" s="73">
        <f t="shared" si="1"/>
        <v>7025273</v>
      </c>
      <c r="L18" s="73">
        <f t="shared" si="1"/>
        <v>8437116</v>
      </c>
      <c r="M18" s="73">
        <f t="shared" si="1"/>
        <v>23805474</v>
      </c>
      <c r="N18" s="73">
        <f t="shared" si="1"/>
        <v>0</v>
      </c>
      <c r="O18" s="73">
        <f t="shared" si="1"/>
        <v>5142925</v>
      </c>
      <c r="P18" s="73">
        <f t="shared" si="1"/>
        <v>16128719</v>
      </c>
      <c r="Q18" s="73">
        <f t="shared" si="1"/>
        <v>21271644</v>
      </c>
      <c r="R18" s="73">
        <f t="shared" si="1"/>
        <v>0</v>
      </c>
      <c r="S18" s="73">
        <f t="shared" si="1"/>
        <v>0</v>
      </c>
      <c r="T18" s="73">
        <f t="shared" si="1"/>
        <v>6844391</v>
      </c>
      <c r="U18" s="73">
        <f t="shared" si="1"/>
        <v>6844391</v>
      </c>
      <c r="V18" s="73">
        <f t="shared" si="1"/>
        <v>72824574</v>
      </c>
      <c r="W18" s="73">
        <f t="shared" si="1"/>
        <v>82679472</v>
      </c>
      <c r="X18" s="73">
        <f t="shared" si="1"/>
        <v>-9854898</v>
      </c>
      <c r="Y18" s="67">
        <f>+IF(W18&lt;&gt;0,(X18/W18)*100,0)</f>
        <v>-11.919401226945427</v>
      </c>
      <c r="Z18" s="74">
        <f t="shared" si="1"/>
        <v>83362598</v>
      </c>
    </row>
    <row r="19" spans="1:26" ht="12.75">
      <c r="A19" s="70" t="s">
        <v>45</v>
      </c>
      <c r="B19" s="75">
        <f>+B10-B18</f>
        <v>-20350933</v>
      </c>
      <c r="C19" s="75">
        <f>+C10-C18</f>
        <v>0</v>
      </c>
      <c r="D19" s="76">
        <f aca="true" t="shared" si="2" ref="D19:Z19">+D10-D18</f>
        <v>-4704222</v>
      </c>
      <c r="E19" s="77">
        <f t="shared" si="2"/>
        <v>2291776</v>
      </c>
      <c r="F19" s="77">
        <f t="shared" si="2"/>
        <v>20030861</v>
      </c>
      <c r="G19" s="77">
        <f t="shared" si="2"/>
        <v>-3389312</v>
      </c>
      <c r="H19" s="77">
        <f t="shared" si="2"/>
        <v>-4074432</v>
      </c>
      <c r="I19" s="77">
        <f t="shared" si="2"/>
        <v>12567117</v>
      </c>
      <c r="J19" s="77">
        <f t="shared" si="2"/>
        <v>-4672708</v>
      </c>
      <c r="K19" s="77">
        <f t="shared" si="2"/>
        <v>-3179372</v>
      </c>
      <c r="L19" s="77">
        <f t="shared" si="2"/>
        <v>-4384902</v>
      </c>
      <c r="M19" s="77">
        <f t="shared" si="2"/>
        <v>-12236982</v>
      </c>
      <c r="N19" s="77">
        <f t="shared" si="2"/>
        <v>0</v>
      </c>
      <c r="O19" s="77">
        <f t="shared" si="2"/>
        <v>-1374861</v>
      </c>
      <c r="P19" s="77">
        <f t="shared" si="2"/>
        <v>-6149228</v>
      </c>
      <c r="Q19" s="77">
        <f t="shared" si="2"/>
        <v>-7524089</v>
      </c>
      <c r="R19" s="77">
        <f t="shared" si="2"/>
        <v>0</v>
      </c>
      <c r="S19" s="77">
        <f t="shared" si="2"/>
        <v>0</v>
      </c>
      <c r="T19" s="77">
        <f t="shared" si="2"/>
        <v>-3084605</v>
      </c>
      <c r="U19" s="77">
        <f t="shared" si="2"/>
        <v>-3084605</v>
      </c>
      <c r="V19" s="77">
        <f t="shared" si="2"/>
        <v>-10278559</v>
      </c>
      <c r="W19" s="77">
        <f>IF(E10=E18,0,W10-W18)</f>
        <v>-12748380</v>
      </c>
      <c r="X19" s="77">
        <f t="shared" si="2"/>
        <v>2469821</v>
      </c>
      <c r="Y19" s="78">
        <f>+IF(W19&lt;&gt;0,(X19/W19)*100,0)</f>
        <v>-19.373606685712225</v>
      </c>
      <c r="Z19" s="79">
        <f t="shared" si="2"/>
        <v>2291776</v>
      </c>
    </row>
    <row r="20" spans="1:26" ht="12.75">
      <c r="A20" s="58" t="s">
        <v>46</v>
      </c>
      <c r="B20" s="19">
        <v>13052838</v>
      </c>
      <c r="C20" s="19">
        <v>0</v>
      </c>
      <c r="D20" s="59">
        <v>9654000</v>
      </c>
      <c r="E20" s="60">
        <v>9654000</v>
      </c>
      <c r="F20" s="60">
        <v>10092000</v>
      </c>
      <c r="G20" s="60">
        <v>0</v>
      </c>
      <c r="H20" s="60">
        <v>0</v>
      </c>
      <c r="I20" s="60">
        <v>10092000</v>
      </c>
      <c r="J20" s="60">
        <v>0</v>
      </c>
      <c r="K20" s="60">
        <v>8049000</v>
      </c>
      <c r="L20" s="60">
        <v>0</v>
      </c>
      <c r="M20" s="60">
        <v>8049000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18141000</v>
      </c>
      <c r="W20" s="60">
        <v>13412304</v>
      </c>
      <c r="X20" s="60">
        <v>4728696</v>
      </c>
      <c r="Y20" s="61">
        <v>35.26</v>
      </c>
      <c r="Z20" s="62">
        <v>9654000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5</v>
      </c>
      <c r="X21" s="82">
        <v>-5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-7298095</v>
      </c>
      <c r="C22" s="86">
        <f>SUM(C19:C21)</f>
        <v>0</v>
      </c>
      <c r="D22" s="87">
        <f aca="true" t="shared" si="3" ref="D22:Z22">SUM(D19:D21)</f>
        <v>4949778</v>
      </c>
      <c r="E22" s="88">
        <f t="shared" si="3"/>
        <v>11945776</v>
      </c>
      <c r="F22" s="88">
        <f t="shared" si="3"/>
        <v>30122861</v>
      </c>
      <c r="G22" s="88">
        <f t="shared" si="3"/>
        <v>-3389312</v>
      </c>
      <c r="H22" s="88">
        <f t="shared" si="3"/>
        <v>-4074432</v>
      </c>
      <c r="I22" s="88">
        <f t="shared" si="3"/>
        <v>22659117</v>
      </c>
      <c r="J22" s="88">
        <f t="shared" si="3"/>
        <v>-4672708</v>
      </c>
      <c r="K22" s="88">
        <f t="shared" si="3"/>
        <v>4869628</v>
      </c>
      <c r="L22" s="88">
        <f t="shared" si="3"/>
        <v>-4384902</v>
      </c>
      <c r="M22" s="88">
        <f t="shared" si="3"/>
        <v>-4187982</v>
      </c>
      <c r="N22" s="88">
        <f t="shared" si="3"/>
        <v>0</v>
      </c>
      <c r="O22" s="88">
        <f t="shared" si="3"/>
        <v>-1374861</v>
      </c>
      <c r="P22" s="88">
        <f t="shared" si="3"/>
        <v>-6149228</v>
      </c>
      <c r="Q22" s="88">
        <f t="shared" si="3"/>
        <v>-7524089</v>
      </c>
      <c r="R22" s="88">
        <f t="shared" si="3"/>
        <v>0</v>
      </c>
      <c r="S22" s="88">
        <f t="shared" si="3"/>
        <v>0</v>
      </c>
      <c r="T22" s="88">
        <f t="shared" si="3"/>
        <v>-3084605</v>
      </c>
      <c r="U22" s="88">
        <f t="shared" si="3"/>
        <v>-3084605</v>
      </c>
      <c r="V22" s="88">
        <f t="shared" si="3"/>
        <v>7862441</v>
      </c>
      <c r="W22" s="88">
        <f t="shared" si="3"/>
        <v>663929</v>
      </c>
      <c r="X22" s="88">
        <f t="shared" si="3"/>
        <v>7198512</v>
      </c>
      <c r="Y22" s="89">
        <f>+IF(W22&lt;&gt;0,(X22/W22)*100,0)</f>
        <v>1084.2291871570606</v>
      </c>
      <c r="Z22" s="90">
        <f t="shared" si="3"/>
        <v>11945776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-7298095</v>
      </c>
      <c r="C24" s="75">
        <f>SUM(C22:C23)</f>
        <v>0</v>
      </c>
      <c r="D24" s="76">
        <f aca="true" t="shared" si="4" ref="D24:Z24">SUM(D22:D23)</f>
        <v>4949778</v>
      </c>
      <c r="E24" s="77">
        <f t="shared" si="4"/>
        <v>11945776</v>
      </c>
      <c r="F24" s="77">
        <f t="shared" si="4"/>
        <v>30122861</v>
      </c>
      <c r="G24" s="77">
        <f t="shared" si="4"/>
        <v>-3389312</v>
      </c>
      <c r="H24" s="77">
        <f t="shared" si="4"/>
        <v>-4074432</v>
      </c>
      <c r="I24" s="77">
        <f t="shared" si="4"/>
        <v>22659117</v>
      </c>
      <c r="J24" s="77">
        <f t="shared" si="4"/>
        <v>-4672708</v>
      </c>
      <c r="K24" s="77">
        <f t="shared" si="4"/>
        <v>4869628</v>
      </c>
      <c r="L24" s="77">
        <f t="shared" si="4"/>
        <v>-4384902</v>
      </c>
      <c r="M24" s="77">
        <f t="shared" si="4"/>
        <v>-4187982</v>
      </c>
      <c r="N24" s="77">
        <f t="shared" si="4"/>
        <v>0</v>
      </c>
      <c r="O24" s="77">
        <f t="shared" si="4"/>
        <v>-1374861</v>
      </c>
      <c r="P24" s="77">
        <f t="shared" si="4"/>
        <v>-6149228</v>
      </c>
      <c r="Q24" s="77">
        <f t="shared" si="4"/>
        <v>-7524089</v>
      </c>
      <c r="R24" s="77">
        <f t="shared" si="4"/>
        <v>0</v>
      </c>
      <c r="S24" s="77">
        <f t="shared" si="4"/>
        <v>0</v>
      </c>
      <c r="T24" s="77">
        <f t="shared" si="4"/>
        <v>-3084605</v>
      </c>
      <c r="U24" s="77">
        <f t="shared" si="4"/>
        <v>-3084605</v>
      </c>
      <c r="V24" s="77">
        <f t="shared" si="4"/>
        <v>7862441</v>
      </c>
      <c r="W24" s="77">
        <f t="shared" si="4"/>
        <v>663929</v>
      </c>
      <c r="X24" s="77">
        <f t="shared" si="4"/>
        <v>7198512</v>
      </c>
      <c r="Y24" s="78">
        <f>+IF(W24&lt;&gt;0,(X24/W24)*100,0)</f>
        <v>1084.2291871570606</v>
      </c>
      <c r="Z24" s="79">
        <f t="shared" si="4"/>
        <v>11945776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12799625</v>
      </c>
      <c r="C27" s="22">
        <v>0</v>
      </c>
      <c r="D27" s="99">
        <v>9653000</v>
      </c>
      <c r="E27" s="100">
        <v>9654000</v>
      </c>
      <c r="F27" s="100">
        <v>2529922</v>
      </c>
      <c r="G27" s="100">
        <v>0</v>
      </c>
      <c r="H27" s="100">
        <v>825434</v>
      </c>
      <c r="I27" s="100">
        <v>3355356</v>
      </c>
      <c r="J27" s="100">
        <v>0</v>
      </c>
      <c r="K27" s="100">
        <v>943466</v>
      </c>
      <c r="L27" s="100">
        <v>2904030</v>
      </c>
      <c r="M27" s="100">
        <v>3847496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7202852</v>
      </c>
      <c r="W27" s="100">
        <v>9654000</v>
      </c>
      <c r="X27" s="100">
        <v>-2451148</v>
      </c>
      <c r="Y27" s="101">
        <v>-25.39</v>
      </c>
      <c r="Z27" s="102">
        <v>9654000</v>
      </c>
    </row>
    <row r="28" spans="1:26" ht="12.75">
      <c r="A28" s="103" t="s">
        <v>46</v>
      </c>
      <c r="B28" s="19">
        <v>12729492</v>
      </c>
      <c r="C28" s="19">
        <v>0</v>
      </c>
      <c r="D28" s="59">
        <v>9653000</v>
      </c>
      <c r="E28" s="60">
        <v>9654000</v>
      </c>
      <c r="F28" s="60">
        <v>2529922</v>
      </c>
      <c r="G28" s="60">
        <v>0</v>
      </c>
      <c r="H28" s="60">
        <v>825434</v>
      </c>
      <c r="I28" s="60">
        <v>3355356</v>
      </c>
      <c r="J28" s="60">
        <v>0</v>
      </c>
      <c r="K28" s="60">
        <v>943466</v>
      </c>
      <c r="L28" s="60">
        <v>2904030</v>
      </c>
      <c r="M28" s="60">
        <v>3847496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7202852</v>
      </c>
      <c r="W28" s="60">
        <v>9654000</v>
      </c>
      <c r="X28" s="60">
        <v>-2451148</v>
      </c>
      <c r="Y28" s="61">
        <v>-25.39</v>
      </c>
      <c r="Z28" s="62">
        <v>9654000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70133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12799625</v>
      </c>
      <c r="C32" s="22">
        <f>SUM(C28:C31)</f>
        <v>0</v>
      </c>
      <c r="D32" s="99">
        <f aca="true" t="shared" si="5" ref="D32:Z32">SUM(D28:D31)</f>
        <v>9653000</v>
      </c>
      <c r="E32" s="100">
        <f t="shared" si="5"/>
        <v>9654000</v>
      </c>
      <c r="F32" s="100">
        <f t="shared" si="5"/>
        <v>2529922</v>
      </c>
      <c r="G32" s="100">
        <f t="shared" si="5"/>
        <v>0</v>
      </c>
      <c r="H32" s="100">
        <f t="shared" si="5"/>
        <v>825434</v>
      </c>
      <c r="I32" s="100">
        <f t="shared" si="5"/>
        <v>3355356</v>
      </c>
      <c r="J32" s="100">
        <f t="shared" si="5"/>
        <v>0</v>
      </c>
      <c r="K32" s="100">
        <f t="shared" si="5"/>
        <v>943466</v>
      </c>
      <c r="L32" s="100">
        <f t="shared" si="5"/>
        <v>2904030</v>
      </c>
      <c r="M32" s="100">
        <f t="shared" si="5"/>
        <v>3847496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7202852</v>
      </c>
      <c r="W32" s="100">
        <f t="shared" si="5"/>
        <v>9654000</v>
      </c>
      <c r="X32" s="100">
        <f t="shared" si="5"/>
        <v>-2451148</v>
      </c>
      <c r="Y32" s="101">
        <f>+IF(W32&lt;&gt;0,(X32/W32)*100,0)</f>
        <v>-25.389973068158277</v>
      </c>
      <c r="Z32" s="102">
        <f t="shared" si="5"/>
        <v>9654000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13946208</v>
      </c>
      <c r="C35" s="19">
        <v>0</v>
      </c>
      <c r="D35" s="59">
        <v>8807000</v>
      </c>
      <c r="E35" s="60">
        <v>8807000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8807000</v>
      </c>
      <c r="X35" s="60">
        <v>-8807000</v>
      </c>
      <c r="Y35" s="61">
        <v>-100</v>
      </c>
      <c r="Z35" s="62">
        <v>8807000</v>
      </c>
    </row>
    <row r="36" spans="1:26" ht="12.75">
      <c r="A36" s="58" t="s">
        <v>57</v>
      </c>
      <c r="B36" s="19">
        <v>467212713</v>
      </c>
      <c r="C36" s="19">
        <v>0</v>
      </c>
      <c r="D36" s="59">
        <v>438023208</v>
      </c>
      <c r="E36" s="60">
        <v>438023208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438023208</v>
      </c>
      <c r="X36" s="60">
        <v>-438023208</v>
      </c>
      <c r="Y36" s="61">
        <v>-100</v>
      </c>
      <c r="Z36" s="62">
        <v>438023208</v>
      </c>
    </row>
    <row r="37" spans="1:26" ht="12.75">
      <c r="A37" s="58" t="s">
        <v>58</v>
      </c>
      <c r="B37" s="19">
        <v>34523585</v>
      </c>
      <c r="C37" s="19">
        <v>0</v>
      </c>
      <c r="D37" s="59">
        <v>14997141</v>
      </c>
      <c r="E37" s="60">
        <v>14997141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14997141</v>
      </c>
      <c r="X37" s="60">
        <v>-14997141</v>
      </c>
      <c r="Y37" s="61">
        <v>-100</v>
      </c>
      <c r="Z37" s="62">
        <v>14997141</v>
      </c>
    </row>
    <row r="38" spans="1:26" ht="12.75">
      <c r="A38" s="58" t="s">
        <v>59</v>
      </c>
      <c r="B38" s="19">
        <v>18404625</v>
      </c>
      <c r="C38" s="19">
        <v>0</v>
      </c>
      <c r="D38" s="59">
        <v>16146000</v>
      </c>
      <c r="E38" s="60">
        <v>16146000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16146000</v>
      </c>
      <c r="X38" s="60">
        <v>-16146000</v>
      </c>
      <c r="Y38" s="61">
        <v>-100</v>
      </c>
      <c r="Z38" s="62">
        <v>16146000</v>
      </c>
    </row>
    <row r="39" spans="1:26" ht="12.75">
      <c r="A39" s="58" t="s">
        <v>60</v>
      </c>
      <c r="B39" s="19">
        <v>428230711</v>
      </c>
      <c r="C39" s="19">
        <v>0</v>
      </c>
      <c r="D39" s="59">
        <v>415687067</v>
      </c>
      <c r="E39" s="60">
        <v>415687067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415687067</v>
      </c>
      <c r="X39" s="60">
        <v>-415687067</v>
      </c>
      <c r="Y39" s="61">
        <v>-100</v>
      </c>
      <c r="Z39" s="62">
        <v>415687067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16925197</v>
      </c>
      <c r="C42" s="19">
        <v>0</v>
      </c>
      <c r="D42" s="59">
        <v>6081200</v>
      </c>
      <c r="E42" s="60">
        <v>14593058</v>
      </c>
      <c r="F42" s="60">
        <v>30121275</v>
      </c>
      <c r="G42" s="60">
        <v>-14741417</v>
      </c>
      <c r="H42" s="60">
        <v>-4084567</v>
      </c>
      <c r="I42" s="60">
        <v>11295291</v>
      </c>
      <c r="J42" s="60">
        <v>-5313753</v>
      </c>
      <c r="K42" s="60">
        <v>4868896</v>
      </c>
      <c r="L42" s="60">
        <v>-4386058</v>
      </c>
      <c r="M42" s="60">
        <v>-4830915</v>
      </c>
      <c r="N42" s="60">
        <v>-711566</v>
      </c>
      <c r="O42" s="60">
        <v>-1436388</v>
      </c>
      <c r="P42" s="60">
        <v>-12287248</v>
      </c>
      <c r="Q42" s="60">
        <v>-14435202</v>
      </c>
      <c r="R42" s="60">
        <v>-2580837</v>
      </c>
      <c r="S42" s="60">
        <v>-506382</v>
      </c>
      <c r="T42" s="60">
        <v>-2179379</v>
      </c>
      <c r="U42" s="60">
        <v>-5266598</v>
      </c>
      <c r="V42" s="60">
        <v>-13237424</v>
      </c>
      <c r="W42" s="60">
        <v>14593058</v>
      </c>
      <c r="X42" s="60">
        <v>-27830482</v>
      </c>
      <c r="Y42" s="61">
        <v>-190.71</v>
      </c>
      <c r="Z42" s="62">
        <v>14593058</v>
      </c>
    </row>
    <row r="43" spans="1:26" ht="12.75">
      <c r="A43" s="58" t="s">
        <v>63</v>
      </c>
      <c r="B43" s="19">
        <v>-12795023</v>
      </c>
      <c r="C43" s="19">
        <v>0</v>
      </c>
      <c r="D43" s="59">
        <v>-9654000</v>
      </c>
      <c r="E43" s="60">
        <v>-9654001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-9654001</v>
      </c>
      <c r="X43" s="60">
        <v>9654001</v>
      </c>
      <c r="Y43" s="61">
        <v>-100</v>
      </c>
      <c r="Z43" s="62">
        <v>-9654001</v>
      </c>
    </row>
    <row r="44" spans="1:26" ht="12.75">
      <c r="A44" s="58" t="s">
        <v>64</v>
      </c>
      <c r="B44" s="19">
        <v>-615757</v>
      </c>
      <c r="C44" s="19">
        <v>0</v>
      </c>
      <c r="D44" s="59">
        <v>-300000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2910224</v>
      </c>
      <c r="C45" s="22">
        <v>0</v>
      </c>
      <c r="D45" s="99">
        <v>-4272800</v>
      </c>
      <c r="E45" s="100">
        <v>3358924</v>
      </c>
      <c r="F45" s="100">
        <v>28541142</v>
      </c>
      <c r="G45" s="100">
        <v>13799725</v>
      </c>
      <c r="H45" s="100">
        <v>9715158</v>
      </c>
      <c r="I45" s="100">
        <v>9715158</v>
      </c>
      <c r="J45" s="100">
        <v>4401405</v>
      </c>
      <c r="K45" s="100">
        <v>9270301</v>
      </c>
      <c r="L45" s="100">
        <v>4884243</v>
      </c>
      <c r="M45" s="100">
        <v>4884243</v>
      </c>
      <c r="N45" s="100">
        <v>4172677</v>
      </c>
      <c r="O45" s="100">
        <v>2736289</v>
      </c>
      <c r="P45" s="100">
        <v>-9550959</v>
      </c>
      <c r="Q45" s="100">
        <v>4172677</v>
      </c>
      <c r="R45" s="100">
        <v>-12131796</v>
      </c>
      <c r="S45" s="100">
        <v>-12638178</v>
      </c>
      <c r="T45" s="100">
        <v>-14817557</v>
      </c>
      <c r="U45" s="100">
        <v>-14817557</v>
      </c>
      <c r="V45" s="100">
        <v>-14817557</v>
      </c>
      <c r="W45" s="100">
        <v>3358924</v>
      </c>
      <c r="X45" s="100">
        <v>-18176481</v>
      </c>
      <c r="Y45" s="101">
        <v>-541.14</v>
      </c>
      <c r="Z45" s="102">
        <v>3358924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2829299</v>
      </c>
      <c r="E49" s="54">
        <v>1664191</v>
      </c>
      <c r="F49" s="54">
        <v>0</v>
      </c>
      <c r="G49" s="54">
        <v>0</v>
      </c>
      <c r="H49" s="54">
        <v>0</v>
      </c>
      <c r="I49" s="54">
        <v>1596543</v>
      </c>
      <c r="J49" s="54">
        <v>0</v>
      </c>
      <c r="K49" s="54">
        <v>0</v>
      </c>
      <c r="L49" s="54">
        <v>0</v>
      </c>
      <c r="M49" s="54">
        <v>1406855</v>
      </c>
      <c r="N49" s="54">
        <v>0</v>
      </c>
      <c r="O49" s="54">
        <v>0</v>
      </c>
      <c r="P49" s="54">
        <v>0</v>
      </c>
      <c r="Q49" s="54">
        <v>1363306</v>
      </c>
      <c r="R49" s="54">
        <v>0</v>
      </c>
      <c r="S49" s="54">
        <v>0</v>
      </c>
      <c r="T49" s="54">
        <v>0</v>
      </c>
      <c r="U49" s="54">
        <v>53585569</v>
      </c>
      <c r="V49" s="54">
        <v>0</v>
      </c>
      <c r="W49" s="54">
        <v>62445763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2437066</v>
      </c>
      <c r="C51" s="52">
        <v>0</v>
      </c>
      <c r="D51" s="129">
        <v>1930753</v>
      </c>
      <c r="E51" s="54">
        <v>112380</v>
      </c>
      <c r="F51" s="54">
        <v>0</v>
      </c>
      <c r="G51" s="54">
        <v>0</v>
      </c>
      <c r="H51" s="54">
        <v>0</v>
      </c>
      <c r="I51" s="54">
        <v>1636290</v>
      </c>
      <c r="J51" s="54">
        <v>0</v>
      </c>
      <c r="K51" s="54">
        <v>0</v>
      </c>
      <c r="L51" s="54">
        <v>0</v>
      </c>
      <c r="M51" s="54">
        <v>10015580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8608889</v>
      </c>
      <c r="W51" s="54">
        <v>24740958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76.30145030871826</v>
      </c>
      <c r="C58" s="5">
        <f>IF(C67=0,0,+(C76/C67)*100)</f>
        <v>0</v>
      </c>
      <c r="D58" s="6">
        <f aca="true" t="shared" si="6" ref="D58:Z58">IF(D67=0,0,+(D76/D67)*100)</f>
        <v>73.0175837080301</v>
      </c>
      <c r="E58" s="7">
        <f t="shared" si="6"/>
        <v>99.99999534704376</v>
      </c>
      <c r="F58" s="7">
        <f t="shared" si="6"/>
        <v>99.99553612460184</v>
      </c>
      <c r="G58" s="7">
        <f t="shared" si="6"/>
        <v>-242.43995486793034</v>
      </c>
      <c r="H58" s="7">
        <f t="shared" si="6"/>
        <v>100.23664026459203</v>
      </c>
      <c r="I58" s="7">
        <f t="shared" si="6"/>
        <v>63.46105048035214</v>
      </c>
      <c r="J58" s="7">
        <f t="shared" si="6"/>
        <v>81.87504395592885</v>
      </c>
      <c r="K58" s="7">
        <f t="shared" si="6"/>
        <v>99.9673039712275</v>
      </c>
      <c r="L58" s="7">
        <f t="shared" si="6"/>
        <v>99.96863949477145</v>
      </c>
      <c r="M58" s="7">
        <f t="shared" si="6"/>
        <v>94.25656308844464</v>
      </c>
      <c r="N58" s="7">
        <f t="shared" si="6"/>
        <v>0</v>
      </c>
      <c r="O58" s="7">
        <f t="shared" si="6"/>
        <v>99.94201568780451</v>
      </c>
      <c r="P58" s="7">
        <f t="shared" si="6"/>
        <v>99.9584134027022</v>
      </c>
      <c r="Q58" s="7">
        <f t="shared" si="6"/>
        <v>155.9700933178428</v>
      </c>
      <c r="R58" s="7">
        <f t="shared" si="6"/>
        <v>0</v>
      </c>
      <c r="S58" s="7">
        <f t="shared" si="6"/>
        <v>0</v>
      </c>
      <c r="T58" s="7">
        <f t="shared" si="6"/>
        <v>99.95718792902775</v>
      </c>
      <c r="U58" s="7">
        <f t="shared" si="6"/>
        <v>292.3919321740695</v>
      </c>
      <c r="V58" s="7">
        <f t="shared" si="6"/>
        <v>98.20062305066223</v>
      </c>
      <c r="W58" s="7">
        <f t="shared" si="6"/>
        <v>103.83522966098009</v>
      </c>
      <c r="X58" s="7">
        <f t="shared" si="6"/>
        <v>0</v>
      </c>
      <c r="Y58" s="7">
        <f t="shared" si="6"/>
        <v>0</v>
      </c>
      <c r="Z58" s="8">
        <f t="shared" si="6"/>
        <v>99.99999534704376</v>
      </c>
    </row>
    <row r="59" spans="1:26" ht="12.75">
      <c r="A59" s="37" t="s">
        <v>31</v>
      </c>
      <c r="B59" s="9">
        <f aca="true" t="shared" si="7" ref="B59:Z66">IF(B68=0,0,+(B77/B68)*100)</f>
        <v>83.44151251531045</v>
      </c>
      <c r="C59" s="9">
        <f t="shared" si="7"/>
        <v>0</v>
      </c>
      <c r="D59" s="2">
        <f t="shared" si="7"/>
        <v>70</v>
      </c>
      <c r="E59" s="10">
        <f t="shared" si="7"/>
        <v>100</v>
      </c>
      <c r="F59" s="10">
        <f t="shared" si="7"/>
        <v>99.99471657969062</v>
      </c>
      <c r="G59" s="10">
        <f t="shared" si="7"/>
        <v>0</v>
      </c>
      <c r="H59" s="10">
        <f t="shared" si="7"/>
        <v>0</v>
      </c>
      <c r="I59" s="10">
        <f t="shared" si="7"/>
        <v>46.6741748907918</v>
      </c>
      <c r="J59" s="10">
        <f t="shared" si="7"/>
        <v>0</v>
      </c>
      <c r="K59" s="10">
        <f t="shared" si="7"/>
        <v>98.57714103476192</v>
      </c>
      <c r="L59" s="10">
        <f t="shared" si="7"/>
        <v>99.36360244903334</v>
      </c>
      <c r="M59" s="10">
        <f t="shared" si="7"/>
        <v>-130.4569336092979</v>
      </c>
      <c r="N59" s="10">
        <f t="shared" si="7"/>
        <v>0</v>
      </c>
      <c r="O59" s="10">
        <f t="shared" si="7"/>
        <v>-76.29310344827587</v>
      </c>
      <c r="P59" s="10">
        <f t="shared" si="7"/>
        <v>227.90697674418604</v>
      </c>
      <c r="Q59" s="10">
        <f t="shared" si="7"/>
        <v>1051400</v>
      </c>
      <c r="R59" s="10">
        <f t="shared" si="7"/>
        <v>0</v>
      </c>
      <c r="S59" s="10">
        <f t="shared" si="7"/>
        <v>0</v>
      </c>
      <c r="T59" s="10">
        <f t="shared" si="7"/>
        <v>44.360618634477554</v>
      </c>
      <c r="U59" s="10">
        <f t="shared" si="7"/>
        <v>930.5545077329309</v>
      </c>
      <c r="V59" s="10">
        <f t="shared" si="7"/>
        <v>44.48203796043969</v>
      </c>
      <c r="W59" s="10">
        <f t="shared" si="7"/>
        <v>103.43400116868797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77.5873065466831</v>
      </c>
      <c r="C60" s="12">
        <f t="shared" si="7"/>
        <v>0</v>
      </c>
      <c r="D60" s="3">
        <f t="shared" si="7"/>
        <v>72.99906153639898</v>
      </c>
      <c r="E60" s="13">
        <f t="shared" si="7"/>
        <v>99.99999647905202</v>
      </c>
      <c r="F60" s="13">
        <f t="shared" si="7"/>
        <v>100.00099767773878</v>
      </c>
      <c r="G60" s="13">
        <f t="shared" si="7"/>
        <v>100</v>
      </c>
      <c r="H60" s="13">
        <f t="shared" si="7"/>
        <v>100</v>
      </c>
      <c r="I60" s="13">
        <f t="shared" si="7"/>
        <v>100.00032788375952</v>
      </c>
      <c r="J60" s="13">
        <f t="shared" si="7"/>
        <v>100</v>
      </c>
      <c r="K60" s="13">
        <f t="shared" si="7"/>
        <v>100.00002958438085</v>
      </c>
      <c r="L60" s="13">
        <f t="shared" si="7"/>
        <v>100</v>
      </c>
      <c r="M60" s="13">
        <f t="shared" si="7"/>
        <v>100.00000993202818</v>
      </c>
      <c r="N60" s="13">
        <f t="shared" si="7"/>
        <v>0</v>
      </c>
      <c r="O60" s="13">
        <f t="shared" si="7"/>
        <v>100</v>
      </c>
      <c r="P60" s="13">
        <f t="shared" si="7"/>
        <v>100</v>
      </c>
      <c r="Q60" s="13">
        <f t="shared" si="7"/>
        <v>156.4515600633297</v>
      </c>
      <c r="R60" s="13">
        <f t="shared" si="7"/>
        <v>0</v>
      </c>
      <c r="S60" s="13">
        <f t="shared" si="7"/>
        <v>0</v>
      </c>
      <c r="T60" s="13">
        <f t="shared" si="7"/>
        <v>100</v>
      </c>
      <c r="U60" s="13">
        <f t="shared" si="7"/>
        <v>294.7181182948543</v>
      </c>
      <c r="V60" s="13">
        <f t="shared" si="7"/>
        <v>135.30816727839843</v>
      </c>
      <c r="W60" s="13">
        <f t="shared" si="7"/>
        <v>103.77534931421859</v>
      </c>
      <c r="X60" s="13">
        <f t="shared" si="7"/>
        <v>0</v>
      </c>
      <c r="Y60" s="13">
        <f t="shared" si="7"/>
        <v>0</v>
      </c>
      <c r="Z60" s="14">
        <f t="shared" si="7"/>
        <v>99.99999647905202</v>
      </c>
    </row>
    <row r="61" spans="1:26" ht="12.75">
      <c r="A61" s="39" t="s">
        <v>103</v>
      </c>
      <c r="B61" s="12">
        <f t="shared" si="7"/>
        <v>99.85147746798137</v>
      </c>
      <c r="C61" s="12">
        <f t="shared" si="7"/>
        <v>0</v>
      </c>
      <c r="D61" s="3">
        <f t="shared" si="7"/>
        <v>72.99614823983518</v>
      </c>
      <c r="E61" s="13">
        <f t="shared" si="7"/>
        <v>99.99998601319375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100</v>
      </c>
      <c r="P61" s="13">
        <f t="shared" si="7"/>
        <v>100</v>
      </c>
      <c r="Q61" s="13">
        <f t="shared" si="7"/>
        <v>153.2167658915291</v>
      </c>
      <c r="R61" s="13">
        <f t="shared" si="7"/>
        <v>0</v>
      </c>
      <c r="S61" s="13">
        <f t="shared" si="7"/>
        <v>0</v>
      </c>
      <c r="T61" s="13">
        <f t="shared" si="7"/>
        <v>100</v>
      </c>
      <c r="U61" s="13">
        <f t="shared" si="7"/>
        <v>294.8098184244826</v>
      </c>
      <c r="V61" s="13">
        <f t="shared" si="7"/>
        <v>136.48168349351153</v>
      </c>
      <c r="W61" s="13">
        <f t="shared" si="7"/>
        <v>95.17944007348537</v>
      </c>
      <c r="X61" s="13">
        <f t="shared" si="7"/>
        <v>0</v>
      </c>
      <c r="Y61" s="13">
        <f t="shared" si="7"/>
        <v>0</v>
      </c>
      <c r="Z61" s="14">
        <f t="shared" si="7"/>
        <v>99.99998601319375</v>
      </c>
    </row>
    <row r="62" spans="1:26" ht="12.75">
      <c r="A62" s="39" t="s">
        <v>104</v>
      </c>
      <c r="B62" s="12">
        <f t="shared" si="7"/>
        <v>43.81916411099972</v>
      </c>
      <c r="C62" s="12">
        <f t="shared" si="7"/>
        <v>0</v>
      </c>
      <c r="D62" s="3">
        <f t="shared" si="7"/>
        <v>72.99171408875252</v>
      </c>
      <c r="E62" s="13">
        <f t="shared" si="7"/>
        <v>100</v>
      </c>
      <c r="F62" s="13">
        <f t="shared" si="7"/>
        <v>100.00345120740491</v>
      </c>
      <c r="G62" s="13">
        <f t="shared" si="7"/>
        <v>100</v>
      </c>
      <c r="H62" s="13">
        <f t="shared" si="7"/>
        <v>100</v>
      </c>
      <c r="I62" s="13">
        <f t="shared" si="7"/>
        <v>100.0011495737189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100</v>
      </c>
      <c r="P62" s="13">
        <f t="shared" si="7"/>
        <v>100</v>
      </c>
      <c r="Q62" s="13">
        <f t="shared" si="7"/>
        <v>165.20484907963439</v>
      </c>
      <c r="R62" s="13">
        <f t="shared" si="7"/>
        <v>0</v>
      </c>
      <c r="S62" s="13">
        <f t="shared" si="7"/>
        <v>0</v>
      </c>
      <c r="T62" s="13">
        <f t="shared" si="7"/>
        <v>100</v>
      </c>
      <c r="U62" s="13">
        <f t="shared" si="7"/>
        <v>302.6247567818309</v>
      </c>
      <c r="V62" s="13">
        <f t="shared" si="7"/>
        <v>135.58334757645943</v>
      </c>
      <c r="W62" s="13">
        <f t="shared" si="7"/>
        <v>119.98244229878148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9" t="s">
        <v>105</v>
      </c>
      <c r="B63" s="12">
        <f t="shared" si="7"/>
        <v>79.96764415138124</v>
      </c>
      <c r="C63" s="12">
        <f t="shared" si="7"/>
        <v>0</v>
      </c>
      <c r="D63" s="3">
        <f t="shared" si="7"/>
        <v>72.99286351471899</v>
      </c>
      <c r="E63" s="13">
        <f t="shared" si="7"/>
        <v>100.00003071300235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100</v>
      </c>
      <c r="P63" s="13">
        <f t="shared" si="7"/>
        <v>100</v>
      </c>
      <c r="Q63" s="13">
        <f t="shared" si="7"/>
        <v>150.52950951068365</v>
      </c>
      <c r="R63" s="13">
        <f t="shared" si="7"/>
        <v>0</v>
      </c>
      <c r="S63" s="13">
        <f t="shared" si="7"/>
        <v>0</v>
      </c>
      <c r="T63" s="13">
        <f t="shared" si="7"/>
        <v>100</v>
      </c>
      <c r="U63" s="13">
        <f t="shared" si="7"/>
        <v>282.27357618356365</v>
      </c>
      <c r="V63" s="13">
        <f t="shared" si="7"/>
        <v>133.05024966764185</v>
      </c>
      <c r="W63" s="13">
        <f t="shared" si="7"/>
        <v>104.02412654840454</v>
      </c>
      <c r="X63" s="13">
        <f t="shared" si="7"/>
        <v>0</v>
      </c>
      <c r="Y63" s="13">
        <f t="shared" si="7"/>
        <v>0</v>
      </c>
      <c r="Z63" s="14">
        <f t="shared" si="7"/>
        <v>100.00003071300235</v>
      </c>
    </row>
    <row r="64" spans="1:26" ht="12.75">
      <c r="A64" s="39" t="s">
        <v>106</v>
      </c>
      <c r="B64" s="12">
        <f t="shared" si="7"/>
        <v>73.96423664174245</v>
      </c>
      <c r="C64" s="12">
        <f t="shared" si="7"/>
        <v>0</v>
      </c>
      <c r="D64" s="3">
        <f t="shared" si="7"/>
        <v>73.17931277119737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100.0003862286319</v>
      </c>
      <c r="L64" s="13">
        <f t="shared" si="7"/>
        <v>100</v>
      </c>
      <c r="M64" s="13">
        <f t="shared" si="7"/>
        <v>100.00012870344153</v>
      </c>
      <c r="N64" s="13">
        <f t="shared" si="7"/>
        <v>0</v>
      </c>
      <c r="O64" s="13">
        <f t="shared" si="7"/>
        <v>100</v>
      </c>
      <c r="P64" s="13">
        <f t="shared" si="7"/>
        <v>100</v>
      </c>
      <c r="Q64" s="13">
        <f t="shared" si="7"/>
        <v>150.0245271077442</v>
      </c>
      <c r="R64" s="13">
        <f t="shared" si="7"/>
        <v>0</v>
      </c>
      <c r="S64" s="13">
        <f t="shared" si="7"/>
        <v>0</v>
      </c>
      <c r="T64" s="13">
        <f t="shared" si="7"/>
        <v>100</v>
      </c>
      <c r="U64" s="13">
        <f t="shared" si="7"/>
        <v>301.13530737070005</v>
      </c>
      <c r="V64" s="13">
        <f t="shared" si="7"/>
        <v>133.76026242950923</v>
      </c>
      <c r="W64" s="13">
        <f t="shared" si="7"/>
        <v>102.91811010815645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99.98648831239022</v>
      </c>
      <c r="E66" s="16">
        <f t="shared" si="7"/>
        <v>99.99993764427556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100</v>
      </c>
      <c r="P66" s="16">
        <f t="shared" si="7"/>
        <v>100</v>
      </c>
      <c r="Q66" s="16">
        <f t="shared" si="7"/>
        <v>144.57241548974028</v>
      </c>
      <c r="R66" s="16">
        <f t="shared" si="7"/>
        <v>0</v>
      </c>
      <c r="S66" s="16">
        <f t="shared" si="7"/>
        <v>0</v>
      </c>
      <c r="T66" s="16">
        <f t="shared" si="7"/>
        <v>100</v>
      </c>
      <c r="U66" s="16">
        <f t="shared" si="7"/>
        <v>198.66817178108508</v>
      </c>
      <c r="V66" s="16">
        <f t="shared" si="7"/>
        <v>123.45619842324034</v>
      </c>
      <c r="W66" s="16">
        <f t="shared" si="7"/>
        <v>108.34353465747873</v>
      </c>
      <c r="X66" s="16">
        <f t="shared" si="7"/>
        <v>0</v>
      </c>
      <c r="Y66" s="16">
        <f t="shared" si="7"/>
        <v>0</v>
      </c>
      <c r="Z66" s="17">
        <f t="shared" si="7"/>
        <v>99.99993764427556</v>
      </c>
    </row>
    <row r="67" spans="1:26" ht="12.75" hidden="1">
      <c r="A67" s="41" t="s">
        <v>286</v>
      </c>
      <c r="B67" s="24">
        <v>36577040</v>
      </c>
      <c r="C67" s="24"/>
      <c r="D67" s="25">
        <v>51775200</v>
      </c>
      <c r="E67" s="26">
        <v>42983426</v>
      </c>
      <c r="F67" s="26">
        <v>23544564</v>
      </c>
      <c r="G67" s="26">
        <v>3187977</v>
      </c>
      <c r="H67" s="26">
        <v>3127532</v>
      </c>
      <c r="I67" s="26">
        <v>29860073</v>
      </c>
      <c r="J67" s="26">
        <v>3341415</v>
      </c>
      <c r="K67" s="26">
        <v>3544773</v>
      </c>
      <c r="L67" s="26">
        <v>3698920</v>
      </c>
      <c r="M67" s="26">
        <v>10585108</v>
      </c>
      <c r="N67" s="26"/>
      <c r="O67" s="26">
        <v>3526816</v>
      </c>
      <c r="P67" s="26">
        <v>3570862</v>
      </c>
      <c r="Q67" s="26">
        <v>7097678</v>
      </c>
      <c r="R67" s="26"/>
      <c r="S67" s="26"/>
      <c r="T67" s="26">
        <v>3445290</v>
      </c>
      <c r="U67" s="26">
        <v>3445290</v>
      </c>
      <c r="V67" s="26">
        <v>50988149</v>
      </c>
      <c r="W67" s="26">
        <v>41395800</v>
      </c>
      <c r="X67" s="26"/>
      <c r="Y67" s="25"/>
      <c r="Z67" s="27">
        <v>42983426</v>
      </c>
    </row>
    <row r="68" spans="1:26" ht="12.75" hidden="1">
      <c r="A68" s="37" t="s">
        <v>31</v>
      </c>
      <c r="B68" s="19">
        <v>7960250</v>
      </c>
      <c r="C68" s="19"/>
      <c r="D68" s="20">
        <v>13000000</v>
      </c>
      <c r="E68" s="21">
        <v>12978282</v>
      </c>
      <c r="F68" s="21">
        <v>20460231</v>
      </c>
      <c r="G68" s="21"/>
      <c r="H68" s="21"/>
      <c r="I68" s="21">
        <v>20460231</v>
      </c>
      <c r="J68" s="21"/>
      <c r="K68" s="21">
        <v>81526</v>
      </c>
      <c r="L68" s="21">
        <v>182276</v>
      </c>
      <c r="M68" s="21">
        <v>263802</v>
      </c>
      <c r="N68" s="21"/>
      <c r="O68" s="21">
        <v>1160</v>
      </c>
      <c r="P68" s="21">
        <v>-1161</v>
      </c>
      <c r="Q68" s="21">
        <v>-1</v>
      </c>
      <c r="R68" s="21"/>
      <c r="S68" s="21"/>
      <c r="T68" s="21">
        <v>2651</v>
      </c>
      <c r="U68" s="21">
        <v>2651</v>
      </c>
      <c r="V68" s="21">
        <v>20726683</v>
      </c>
      <c r="W68" s="21">
        <v>12547404</v>
      </c>
      <c r="X68" s="21"/>
      <c r="Y68" s="20"/>
      <c r="Z68" s="23">
        <v>12978282</v>
      </c>
    </row>
    <row r="69" spans="1:26" ht="12.75" hidden="1">
      <c r="A69" s="38" t="s">
        <v>32</v>
      </c>
      <c r="B69" s="19">
        <v>27409972</v>
      </c>
      <c r="C69" s="19"/>
      <c r="D69" s="20">
        <v>37295000</v>
      </c>
      <c r="E69" s="21">
        <v>28401442</v>
      </c>
      <c r="F69" s="21">
        <v>3006983</v>
      </c>
      <c r="G69" s="21">
        <v>3097680</v>
      </c>
      <c r="H69" s="21">
        <v>3044921</v>
      </c>
      <c r="I69" s="21">
        <v>9149584</v>
      </c>
      <c r="J69" s="21">
        <v>3256542</v>
      </c>
      <c r="K69" s="21">
        <v>3380162</v>
      </c>
      <c r="L69" s="21">
        <v>3431733</v>
      </c>
      <c r="M69" s="21">
        <v>10068437</v>
      </c>
      <c r="N69" s="21"/>
      <c r="O69" s="21">
        <v>3426172</v>
      </c>
      <c r="P69" s="21">
        <v>3472330</v>
      </c>
      <c r="Q69" s="21">
        <v>6898502</v>
      </c>
      <c r="R69" s="21"/>
      <c r="S69" s="21"/>
      <c r="T69" s="21">
        <v>3341650</v>
      </c>
      <c r="U69" s="21">
        <v>3341650</v>
      </c>
      <c r="V69" s="21">
        <v>29458173</v>
      </c>
      <c r="W69" s="21">
        <v>27368196</v>
      </c>
      <c r="X69" s="21"/>
      <c r="Y69" s="20"/>
      <c r="Z69" s="23">
        <v>28401442</v>
      </c>
    </row>
    <row r="70" spans="1:26" ht="12.75" hidden="1">
      <c r="A70" s="39" t="s">
        <v>103</v>
      </c>
      <c r="B70" s="19">
        <v>13767608</v>
      </c>
      <c r="C70" s="19"/>
      <c r="D70" s="20">
        <v>24560200</v>
      </c>
      <c r="E70" s="21">
        <v>14299190</v>
      </c>
      <c r="F70" s="21">
        <v>1236632</v>
      </c>
      <c r="G70" s="21">
        <v>1362212</v>
      </c>
      <c r="H70" s="21">
        <v>1235838</v>
      </c>
      <c r="I70" s="21">
        <v>3834682</v>
      </c>
      <c r="J70" s="21">
        <v>1300599</v>
      </c>
      <c r="K70" s="21">
        <v>1303552</v>
      </c>
      <c r="L70" s="21">
        <v>1374673</v>
      </c>
      <c r="M70" s="21">
        <v>3978824</v>
      </c>
      <c r="N70" s="21"/>
      <c r="O70" s="21">
        <v>1368599</v>
      </c>
      <c r="P70" s="21">
        <v>1444708</v>
      </c>
      <c r="Q70" s="21">
        <v>2813307</v>
      </c>
      <c r="R70" s="21"/>
      <c r="S70" s="21"/>
      <c r="T70" s="21">
        <v>1503011</v>
      </c>
      <c r="U70" s="21">
        <v>1503011</v>
      </c>
      <c r="V70" s="21">
        <v>12129824</v>
      </c>
      <c r="W70" s="21">
        <v>15023400</v>
      </c>
      <c r="X70" s="21"/>
      <c r="Y70" s="20"/>
      <c r="Z70" s="23">
        <v>14299190</v>
      </c>
    </row>
    <row r="71" spans="1:26" ht="12.75" hidden="1">
      <c r="A71" s="39" t="s">
        <v>104</v>
      </c>
      <c r="B71" s="19">
        <v>9171122</v>
      </c>
      <c r="C71" s="19"/>
      <c r="D71" s="20">
        <v>7398100</v>
      </c>
      <c r="E71" s="21">
        <v>9580718</v>
      </c>
      <c r="F71" s="21">
        <v>869261</v>
      </c>
      <c r="G71" s="21">
        <v>841044</v>
      </c>
      <c r="H71" s="21">
        <v>899358</v>
      </c>
      <c r="I71" s="21">
        <v>2609663</v>
      </c>
      <c r="J71" s="21">
        <v>1057954</v>
      </c>
      <c r="K71" s="21">
        <v>1185785</v>
      </c>
      <c r="L71" s="21">
        <v>1158834</v>
      </c>
      <c r="M71" s="21">
        <v>3402573</v>
      </c>
      <c r="N71" s="21"/>
      <c r="O71" s="21">
        <v>1156958</v>
      </c>
      <c r="P71" s="21">
        <v>1129579</v>
      </c>
      <c r="Q71" s="21">
        <v>2286537</v>
      </c>
      <c r="R71" s="21"/>
      <c r="S71" s="21"/>
      <c r="T71" s="21">
        <v>875243</v>
      </c>
      <c r="U71" s="21">
        <v>875243</v>
      </c>
      <c r="V71" s="21">
        <v>9174016</v>
      </c>
      <c r="W71" s="21">
        <v>7985100</v>
      </c>
      <c r="X71" s="21"/>
      <c r="Y71" s="20"/>
      <c r="Z71" s="23">
        <v>9580718</v>
      </c>
    </row>
    <row r="72" spans="1:26" ht="12.75" hidden="1">
      <c r="A72" s="39" t="s">
        <v>105</v>
      </c>
      <c r="B72" s="19">
        <v>3226001</v>
      </c>
      <c r="C72" s="19"/>
      <c r="D72" s="20">
        <v>4484000</v>
      </c>
      <c r="E72" s="21">
        <v>3255950</v>
      </c>
      <c r="F72" s="21">
        <v>644192</v>
      </c>
      <c r="G72" s="21">
        <v>639087</v>
      </c>
      <c r="H72" s="21">
        <v>652413</v>
      </c>
      <c r="I72" s="21">
        <v>1935692</v>
      </c>
      <c r="J72" s="21">
        <v>640669</v>
      </c>
      <c r="K72" s="21">
        <v>631911</v>
      </c>
      <c r="L72" s="21">
        <v>637480</v>
      </c>
      <c r="M72" s="21">
        <v>1910060</v>
      </c>
      <c r="N72" s="21"/>
      <c r="O72" s="21">
        <v>640626</v>
      </c>
      <c r="P72" s="21">
        <v>638199</v>
      </c>
      <c r="Q72" s="21">
        <v>1278825</v>
      </c>
      <c r="R72" s="21"/>
      <c r="S72" s="21"/>
      <c r="T72" s="21">
        <v>701969</v>
      </c>
      <c r="U72" s="21">
        <v>701969</v>
      </c>
      <c r="V72" s="21">
        <v>5826546</v>
      </c>
      <c r="W72" s="21">
        <v>3129996</v>
      </c>
      <c r="X72" s="21"/>
      <c r="Y72" s="20"/>
      <c r="Z72" s="23">
        <v>3255950</v>
      </c>
    </row>
    <row r="73" spans="1:26" ht="12.75" hidden="1">
      <c r="A73" s="39" t="s">
        <v>106</v>
      </c>
      <c r="B73" s="19">
        <v>1245241</v>
      </c>
      <c r="C73" s="19"/>
      <c r="D73" s="20">
        <v>852700</v>
      </c>
      <c r="E73" s="21">
        <v>1265584</v>
      </c>
      <c r="F73" s="21">
        <v>256898</v>
      </c>
      <c r="G73" s="21">
        <v>255337</v>
      </c>
      <c r="H73" s="21">
        <v>257312</v>
      </c>
      <c r="I73" s="21">
        <v>769547</v>
      </c>
      <c r="J73" s="21">
        <v>257320</v>
      </c>
      <c r="K73" s="21">
        <v>258914</v>
      </c>
      <c r="L73" s="21">
        <v>260746</v>
      </c>
      <c r="M73" s="21">
        <v>776980</v>
      </c>
      <c r="N73" s="21"/>
      <c r="O73" s="21">
        <v>259989</v>
      </c>
      <c r="P73" s="21">
        <v>259844</v>
      </c>
      <c r="Q73" s="21">
        <v>519833</v>
      </c>
      <c r="R73" s="21"/>
      <c r="S73" s="21"/>
      <c r="T73" s="21">
        <v>261427</v>
      </c>
      <c r="U73" s="21">
        <v>261427</v>
      </c>
      <c r="V73" s="21">
        <v>2327787</v>
      </c>
      <c r="W73" s="21">
        <v>1229700</v>
      </c>
      <c r="X73" s="21"/>
      <c r="Y73" s="20"/>
      <c r="Z73" s="23">
        <v>1265584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1206818</v>
      </c>
      <c r="C75" s="28"/>
      <c r="D75" s="29">
        <v>1480200</v>
      </c>
      <c r="E75" s="30">
        <v>1603702</v>
      </c>
      <c r="F75" s="30">
        <v>77350</v>
      </c>
      <c r="G75" s="30">
        <v>90297</v>
      </c>
      <c r="H75" s="30">
        <v>82611</v>
      </c>
      <c r="I75" s="30">
        <v>250258</v>
      </c>
      <c r="J75" s="30">
        <v>84873</v>
      </c>
      <c r="K75" s="30">
        <v>83085</v>
      </c>
      <c r="L75" s="30">
        <v>84911</v>
      </c>
      <c r="M75" s="30">
        <v>252869</v>
      </c>
      <c r="N75" s="30"/>
      <c r="O75" s="30">
        <v>99484</v>
      </c>
      <c r="P75" s="30">
        <v>99693</v>
      </c>
      <c r="Q75" s="30">
        <v>199177</v>
      </c>
      <c r="R75" s="30"/>
      <c r="S75" s="30"/>
      <c r="T75" s="30">
        <v>100989</v>
      </c>
      <c r="U75" s="30">
        <v>100989</v>
      </c>
      <c r="V75" s="30">
        <v>803293</v>
      </c>
      <c r="W75" s="30">
        <v>1480200</v>
      </c>
      <c r="X75" s="30"/>
      <c r="Y75" s="29"/>
      <c r="Z75" s="31">
        <v>1603702</v>
      </c>
    </row>
    <row r="76" spans="1:26" ht="12.75" hidden="1">
      <c r="A76" s="42" t="s">
        <v>287</v>
      </c>
      <c r="B76" s="32">
        <v>27908812</v>
      </c>
      <c r="C76" s="32"/>
      <c r="D76" s="33">
        <v>37805000</v>
      </c>
      <c r="E76" s="34">
        <v>42983424</v>
      </c>
      <c r="F76" s="34">
        <v>23543513</v>
      </c>
      <c r="G76" s="34">
        <v>-7728930</v>
      </c>
      <c r="H76" s="34">
        <v>3134933</v>
      </c>
      <c r="I76" s="34">
        <v>18949516</v>
      </c>
      <c r="J76" s="34">
        <v>2735785</v>
      </c>
      <c r="K76" s="34">
        <v>3543614</v>
      </c>
      <c r="L76" s="34">
        <v>3697760</v>
      </c>
      <c r="M76" s="34">
        <v>9977159</v>
      </c>
      <c r="N76" s="34">
        <v>3976107</v>
      </c>
      <c r="O76" s="34">
        <v>3524771</v>
      </c>
      <c r="P76" s="34">
        <v>3569377</v>
      </c>
      <c r="Q76" s="34">
        <v>11070255</v>
      </c>
      <c r="R76" s="34">
        <v>3510423</v>
      </c>
      <c r="S76" s="34">
        <v>3119512</v>
      </c>
      <c r="T76" s="34">
        <v>3443815</v>
      </c>
      <c r="U76" s="34">
        <v>10073750</v>
      </c>
      <c r="V76" s="34">
        <v>50070680</v>
      </c>
      <c r="W76" s="34">
        <v>42983424</v>
      </c>
      <c r="X76" s="34"/>
      <c r="Y76" s="33"/>
      <c r="Z76" s="35">
        <v>42983424</v>
      </c>
    </row>
    <row r="77" spans="1:26" ht="12.75" hidden="1">
      <c r="A77" s="37" t="s">
        <v>31</v>
      </c>
      <c r="B77" s="19">
        <v>6642153</v>
      </c>
      <c r="C77" s="19"/>
      <c r="D77" s="20">
        <v>9100000</v>
      </c>
      <c r="E77" s="21">
        <v>12978282</v>
      </c>
      <c r="F77" s="21">
        <v>20459150</v>
      </c>
      <c r="G77" s="21">
        <v>-10916907</v>
      </c>
      <c r="H77" s="21">
        <v>7401</v>
      </c>
      <c r="I77" s="21">
        <v>9549644</v>
      </c>
      <c r="J77" s="21">
        <v>-605630</v>
      </c>
      <c r="K77" s="21">
        <v>80366</v>
      </c>
      <c r="L77" s="21">
        <v>181116</v>
      </c>
      <c r="M77" s="21">
        <v>-344148</v>
      </c>
      <c r="N77" s="21">
        <v>-6983</v>
      </c>
      <c r="O77" s="21">
        <v>-885</v>
      </c>
      <c r="P77" s="21">
        <v>-2646</v>
      </c>
      <c r="Q77" s="21">
        <v>-10514</v>
      </c>
      <c r="R77" s="21">
        <v>-28</v>
      </c>
      <c r="S77" s="21">
        <v>23521</v>
      </c>
      <c r="T77" s="21">
        <v>1176</v>
      </c>
      <c r="U77" s="21">
        <v>24669</v>
      </c>
      <c r="V77" s="21">
        <v>9219651</v>
      </c>
      <c r="W77" s="21">
        <v>12978282</v>
      </c>
      <c r="X77" s="21"/>
      <c r="Y77" s="20"/>
      <c r="Z77" s="23">
        <v>12978282</v>
      </c>
    </row>
    <row r="78" spans="1:26" ht="12.75" hidden="1">
      <c r="A78" s="38" t="s">
        <v>32</v>
      </c>
      <c r="B78" s="19">
        <v>21266659</v>
      </c>
      <c r="C78" s="19"/>
      <c r="D78" s="20">
        <v>27225000</v>
      </c>
      <c r="E78" s="21">
        <v>28401441</v>
      </c>
      <c r="F78" s="21">
        <v>3007013</v>
      </c>
      <c r="G78" s="21">
        <v>3097680</v>
      </c>
      <c r="H78" s="21">
        <v>3044921</v>
      </c>
      <c r="I78" s="21">
        <v>9149614</v>
      </c>
      <c r="J78" s="21">
        <v>3256542</v>
      </c>
      <c r="K78" s="21">
        <v>3380163</v>
      </c>
      <c r="L78" s="21">
        <v>3431733</v>
      </c>
      <c r="M78" s="21">
        <v>10068438</v>
      </c>
      <c r="N78" s="21">
        <v>3894312</v>
      </c>
      <c r="O78" s="21">
        <v>3426172</v>
      </c>
      <c r="P78" s="21">
        <v>3472330</v>
      </c>
      <c r="Q78" s="21">
        <v>10792814</v>
      </c>
      <c r="R78" s="21">
        <v>3410807</v>
      </c>
      <c r="S78" s="21">
        <v>3095991</v>
      </c>
      <c r="T78" s="21">
        <v>3341650</v>
      </c>
      <c r="U78" s="21">
        <v>9848448</v>
      </c>
      <c r="V78" s="21">
        <v>39859314</v>
      </c>
      <c r="W78" s="21">
        <v>28401441</v>
      </c>
      <c r="X78" s="21"/>
      <c r="Y78" s="20"/>
      <c r="Z78" s="23">
        <v>28401441</v>
      </c>
    </row>
    <row r="79" spans="1:26" ht="12.75" hidden="1">
      <c r="A79" s="39" t="s">
        <v>103</v>
      </c>
      <c r="B79" s="19">
        <v>13747160</v>
      </c>
      <c r="C79" s="19"/>
      <c r="D79" s="20">
        <v>17928000</v>
      </c>
      <c r="E79" s="21">
        <v>14299188</v>
      </c>
      <c r="F79" s="21">
        <v>1236632</v>
      </c>
      <c r="G79" s="21">
        <v>1362212</v>
      </c>
      <c r="H79" s="21">
        <v>1235838</v>
      </c>
      <c r="I79" s="21">
        <v>3834682</v>
      </c>
      <c r="J79" s="21">
        <v>1300599</v>
      </c>
      <c r="K79" s="21">
        <v>1303552</v>
      </c>
      <c r="L79" s="21">
        <v>1374673</v>
      </c>
      <c r="M79" s="21">
        <v>3978824</v>
      </c>
      <c r="N79" s="21">
        <v>1497151</v>
      </c>
      <c r="O79" s="21">
        <v>1368599</v>
      </c>
      <c r="P79" s="21">
        <v>1444708</v>
      </c>
      <c r="Q79" s="21">
        <v>4310458</v>
      </c>
      <c r="R79" s="21">
        <v>1454952</v>
      </c>
      <c r="S79" s="21">
        <v>1473061</v>
      </c>
      <c r="T79" s="21">
        <v>1503011</v>
      </c>
      <c r="U79" s="21">
        <v>4431024</v>
      </c>
      <c r="V79" s="21">
        <v>16554988</v>
      </c>
      <c r="W79" s="21">
        <v>14299188</v>
      </c>
      <c r="X79" s="21"/>
      <c r="Y79" s="20"/>
      <c r="Z79" s="23">
        <v>14299188</v>
      </c>
    </row>
    <row r="80" spans="1:26" ht="12.75" hidden="1">
      <c r="A80" s="39" t="s">
        <v>104</v>
      </c>
      <c r="B80" s="19">
        <v>4018709</v>
      </c>
      <c r="C80" s="19"/>
      <c r="D80" s="20">
        <v>5400000</v>
      </c>
      <c r="E80" s="21">
        <v>9580718</v>
      </c>
      <c r="F80" s="21">
        <v>869291</v>
      </c>
      <c r="G80" s="21">
        <v>841044</v>
      </c>
      <c r="H80" s="21">
        <v>899358</v>
      </c>
      <c r="I80" s="21">
        <v>2609693</v>
      </c>
      <c r="J80" s="21">
        <v>1057954</v>
      </c>
      <c r="K80" s="21">
        <v>1185785</v>
      </c>
      <c r="L80" s="21">
        <v>1158834</v>
      </c>
      <c r="M80" s="21">
        <v>3402573</v>
      </c>
      <c r="N80" s="21">
        <v>1490933</v>
      </c>
      <c r="O80" s="21">
        <v>1156958</v>
      </c>
      <c r="P80" s="21">
        <v>1129579</v>
      </c>
      <c r="Q80" s="21">
        <v>3777470</v>
      </c>
      <c r="R80" s="21">
        <v>1056726</v>
      </c>
      <c r="S80" s="21">
        <v>716733</v>
      </c>
      <c r="T80" s="21">
        <v>875243</v>
      </c>
      <c r="U80" s="21">
        <v>2648702</v>
      </c>
      <c r="V80" s="21">
        <v>12438438</v>
      </c>
      <c r="W80" s="21">
        <v>9580718</v>
      </c>
      <c r="X80" s="21"/>
      <c r="Y80" s="20"/>
      <c r="Z80" s="23">
        <v>9580718</v>
      </c>
    </row>
    <row r="81" spans="1:26" ht="12.75" hidden="1">
      <c r="A81" s="39" t="s">
        <v>105</v>
      </c>
      <c r="B81" s="19">
        <v>2579757</v>
      </c>
      <c r="C81" s="19"/>
      <c r="D81" s="20">
        <v>3273000</v>
      </c>
      <c r="E81" s="21">
        <v>3255951</v>
      </c>
      <c r="F81" s="21">
        <v>644192</v>
      </c>
      <c r="G81" s="21">
        <v>639087</v>
      </c>
      <c r="H81" s="21">
        <v>652413</v>
      </c>
      <c r="I81" s="21">
        <v>1935692</v>
      </c>
      <c r="J81" s="21">
        <v>640669</v>
      </c>
      <c r="K81" s="21">
        <v>631911</v>
      </c>
      <c r="L81" s="21">
        <v>637480</v>
      </c>
      <c r="M81" s="21">
        <v>1910060</v>
      </c>
      <c r="N81" s="21">
        <v>646184</v>
      </c>
      <c r="O81" s="21">
        <v>640626</v>
      </c>
      <c r="P81" s="21">
        <v>638199</v>
      </c>
      <c r="Q81" s="21">
        <v>1925009</v>
      </c>
      <c r="R81" s="21">
        <v>638665</v>
      </c>
      <c r="S81" s="21">
        <v>640839</v>
      </c>
      <c r="T81" s="21">
        <v>701969</v>
      </c>
      <c r="U81" s="21">
        <v>1981473</v>
      </c>
      <c r="V81" s="21">
        <v>7752234</v>
      </c>
      <c r="W81" s="21">
        <v>3255951</v>
      </c>
      <c r="X81" s="21"/>
      <c r="Y81" s="20"/>
      <c r="Z81" s="23">
        <v>3255951</v>
      </c>
    </row>
    <row r="82" spans="1:26" ht="12.75" hidden="1">
      <c r="A82" s="39" t="s">
        <v>106</v>
      </c>
      <c r="B82" s="19">
        <v>921033</v>
      </c>
      <c r="C82" s="19"/>
      <c r="D82" s="20">
        <v>624000</v>
      </c>
      <c r="E82" s="21">
        <v>1265584</v>
      </c>
      <c r="F82" s="21">
        <v>256898</v>
      </c>
      <c r="G82" s="21">
        <v>255337</v>
      </c>
      <c r="H82" s="21">
        <v>257312</v>
      </c>
      <c r="I82" s="21">
        <v>769547</v>
      </c>
      <c r="J82" s="21">
        <v>257320</v>
      </c>
      <c r="K82" s="21">
        <v>258915</v>
      </c>
      <c r="L82" s="21">
        <v>260746</v>
      </c>
      <c r="M82" s="21">
        <v>776981</v>
      </c>
      <c r="N82" s="21">
        <v>260044</v>
      </c>
      <c r="O82" s="21">
        <v>259989</v>
      </c>
      <c r="P82" s="21">
        <v>259844</v>
      </c>
      <c r="Q82" s="21">
        <v>779877</v>
      </c>
      <c r="R82" s="21">
        <v>260464</v>
      </c>
      <c r="S82" s="21">
        <v>265358</v>
      </c>
      <c r="T82" s="21">
        <v>261427</v>
      </c>
      <c r="U82" s="21">
        <v>787249</v>
      </c>
      <c r="V82" s="21">
        <v>3113654</v>
      </c>
      <c r="W82" s="21">
        <v>1265584</v>
      </c>
      <c r="X82" s="21"/>
      <c r="Y82" s="20"/>
      <c r="Z82" s="23">
        <v>1265584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1480000</v>
      </c>
      <c r="E84" s="30">
        <v>1603701</v>
      </c>
      <c r="F84" s="30">
        <v>77350</v>
      </c>
      <c r="G84" s="30">
        <v>90297</v>
      </c>
      <c r="H84" s="30">
        <v>82611</v>
      </c>
      <c r="I84" s="30">
        <v>250258</v>
      </c>
      <c r="J84" s="30">
        <v>84873</v>
      </c>
      <c r="K84" s="30">
        <v>83085</v>
      </c>
      <c r="L84" s="30">
        <v>84911</v>
      </c>
      <c r="M84" s="30">
        <v>252869</v>
      </c>
      <c r="N84" s="30">
        <v>88778</v>
      </c>
      <c r="O84" s="30">
        <v>99484</v>
      </c>
      <c r="P84" s="30">
        <v>99693</v>
      </c>
      <c r="Q84" s="30">
        <v>287955</v>
      </c>
      <c r="R84" s="30">
        <v>99644</v>
      </c>
      <c r="S84" s="30"/>
      <c r="T84" s="30">
        <v>100989</v>
      </c>
      <c r="U84" s="30">
        <v>200633</v>
      </c>
      <c r="V84" s="30">
        <v>991715</v>
      </c>
      <c r="W84" s="30">
        <v>1603701</v>
      </c>
      <c r="X84" s="30"/>
      <c r="Y84" s="29"/>
      <c r="Z84" s="31">
        <v>1603701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3145000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3145000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3145000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26568021</v>
      </c>
      <c r="D5" s="153">
        <f>SUM(D6:D8)</f>
        <v>0</v>
      </c>
      <c r="E5" s="154">
        <f t="shared" si="0"/>
        <v>37917800</v>
      </c>
      <c r="F5" s="100">
        <f t="shared" si="0"/>
        <v>42754105</v>
      </c>
      <c r="G5" s="100">
        <f t="shared" si="0"/>
        <v>29318532</v>
      </c>
      <c r="H5" s="100">
        <f t="shared" si="0"/>
        <v>151061</v>
      </c>
      <c r="I5" s="100">
        <f t="shared" si="0"/>
        <v>150140</v>
      </c>
      <c r="J5" s="100">
        <f t="shared" si="0"/>
        <v>29619733</v>
      </c>
      <c r="K5" s="100">
        <f t="shared" si="0"/>
        <v>198790</v>
      </c>
      <c r="L5" s="100">
        <f t="shared" si="0"/>
        <v>4943527</v>
      </c>
      <c r="M5" s="100">
        <f t="shared" si="0"/>
        <v>441307</v>
      </c>
      <c r="N5" s="100">
        <f t="shared" si="0"/>
        <v>5583624</v>
      </c>
      <c r="O5" s="100">
        <f t="shared" si="0"/>
        <v>0</v>
      </c>
      <c r="P5" s="100">
        <f t="shared" si="0"/>
        <v>164734</v>
      </c>
      <c r="Q5" s="100">
        <f t="shared" si="0"/>
        <v>3693745</v>
      </c>
      <c r="R5" s="100">
        <f t="shared" si="0"/>
        <v>3858479</v>
      </c>
      <c r="S5" s="100">
        <f t="shared" si="0"/>
        <v>0</v>
      </c>
      <c r="T5" s="100">
        <f t="shared" si="0"/>
        <v>0</v>
      </c>
      <c r="U5" s="100">
        <f t="shared" si="0"/>
        <v>232645</v>
      </c>
      <c r="V5" s="100">
        <f t="shared" si="0"/>
        <v>232645</v>
      </c>
      <c r="W5" s="100">
        <f t="shared" si="0"/>
        <v>39294481</v>
      </c>
      <c r="X5" s="100">
        <f t="shared" si="0"/>
        <v>32106996</v>
      </c>
      <c r="Y5" s="100">
        <f t="shared" si="0"/>
        <v>7187485</v>
      </c>
      <c r="Z5" s="137">
        <f>+IF(X5&lt;&gt;0,+(Y5/X5)*100,0)</f>
        <v>22.38604010166507</v>
      </c>
      <c r="AA5" s="153">
        <f>SUM(AA6:AA8)</f>
        <v>42754105</v>
      </c>
    </row>
    <row r="6" spans="1:27" ht="12.75">
      <c r="A6" s="138" t="s">
        <v>75</v>
      </c>
      <c r="B6" s="136"/>
      <c r="C6" s="155">
        <v>664333</v>
      </c>
      <c r="D6" s="155"/>
      <c r="E6" s="156">
        <v>776500</v>
      </c>
      <c r="F6" s="60"/>
      <c r="G6" s="60">
        <v>311905</v>
      </c>
      <c r="H6" s="60"/>
      <c r="I6" s="60">
        <v>1144</v>
      </c>
      <c r="J6" s="60">
        <v>313049</v>
      </c>
      <c r="K6" s="60"/>
      <c r="L6" s="60">
        <v>241470</v>
      </c>
      <c r="M6" s="60"/>
      <c r="N6" s="60">
        <v>241470</v>
      </c>
      <c r="O6" s="60"/>
      <c r="P6" s="60"/>
      <c r="Q6" s="60">
        <v>182370</v>
      </c>
      <c r="R6" s="60">
        <v>182370</v>
      </c>
      <c r="S6" s="60"/>
      <c r="T6" s="60"/>
      <c r="U6" s="60"/>
      <c r="V6" s="60"/>
      <c r="W6" s="60">
        <v>736889</v>
      </c>
      <c r="X6" s="60">
        <v>776496</v>
      </c>
      <c r="Y6" s="60">
        <v>-39607</v>
      </c>
      <c r="Z6" s="140">
        <v>-5.1</v>
      </c>
      <c r="AA6" s="155"/>
    </row>
    <row r="7" spans="1:27" ht="12.75">
      <c r="A7" s="138" t="s">
        <v>76</v>
      </c>
      <c r="B7" s="136"/>
      <c r="C7" s="157">
        <v>25096314</v>
      </c>
      <c r="D7" s="157"/>
      <c r="E7" s="158">
        <v>36277700</v>
      </c>
      <c r="F7" s="159">
        <v>42754105</v>
      </c>
      <c r="G7" s="159">
        <v>28921539</v>
      </c>
      <c r="H7" s="159">
        <v>137163</v>
      </c>
      <c r="I7" s="159">
        <v>94369</v>
      </c>
      <c r="J7" s="159">
        <v>29153071</v>
      </c>
      <c r="K7" s="159">
        <v>112909</v>
      </c>
      <c r="L7" s="159">
        <v>4621597</v>
      </c>
      <c r="M7" s="159">
        <v>294140</v>
      </c>
      <c r="N7" s="159">
        <v>5028646</v>
      </c>
      <c r="O7" s="159"/>
      <c r="P7" s="159">
        <v>129949</v>
      </c>
      <c r="Q7" s="159">
        <v>3454832</v>
      </c>
      <c r="R7" s="159">
        <v>3584781</v>
      </c>
      <c r="S7" s="159"/>
      <c r="T7" s="159"/>
      <c r="U7" s="159">
        <v>131440</v>
      </c>
      <c r="V7" s="159">
        <v>131440</v>
      </c>
      <c r="W7" s="159">
        <v>37897938</v>
      </c>
      <c r="X7" s="159">
        <v>30506100</v>
      </c>
      <c r="Y7" s="159">
        <v>7391838</v>
      </c>
      <c r="Z7" s="141">
        <v>24.23</v>
      </c>
      <c r="AA7" s="157">
        <v>42754105</v>
      </c>
    </row>
    <row r="8" spans="1:27" ht="12.75">
      <c r="A8" s="138" t="s">
        <v>77</v>
      </c>
      <c r="B8" s="136"/>
      <c r="C8" s="155">
        <v>807374</v>
      </c>
      <c r="D8" s="155"/>
      <c r="E8" s="156">
        <v>863600</v>
      </c>
      <c r="F8" s="60"/>
      <c r="G8" s="60">
        <v>85088</v>
      </c>
      <c r="H8" s="60">
        <v>13898</v>
      </c>
      <c r="I8" s="60">
        <v>54627</v>
      </c>
      <c r="J8" s="60">
        <v>153613</v>
      </c>
      <c r="K8" s="60">
        <v>85881</v>
      </c>
      <c r="L8" s="60">
        <v>80460</v>
      </c>
      <c r="M8" s="60">
        <v>147167</v>
      </c>
      <c r="N8" s="60">
        <v>313508</v>
      </c>
      <c r="O8" s="60"/>
      <c r="P8" s="60">
        <v>34785</v>
      </c>
      <c r="Q8" s="60">
        <v>56543</v>
      </c>
      <c r="R8" s="60">
        <v>91328</v>
      </c>
      <c r="S8" s="60"/>
      <c r="T8" s="60"/>
      <c r="U8" s="60">
        <v>101205</v>
      </c>
      <c r="V8" s="60">
        <v>101205</v>
      </c>
      <c r="W8" s="60">
        <v>659654</v>
      </c>
      <c r="X8" s="60">
        <v>824400</v>
      </c>
      <c r="Y8" s="60">
        <v>-164746</v>
      </c>
      <c r="Z8" s="140">
        <v>-19.98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879589</v>
      </c>
      <c r="D9" s="153">
        <f>SUM(D10:D14)</f>
        <v>0</v>
      </c>
      <c r="E9" s="154">
        <f t="shared" si="1"/>
        <v>2487000</v>
      </c>
      <c r="F9" s="100">
        <f t="shared" si="1"/>
        <v>0</v>
      </c>
      <c r="G9" s="100">
        <f t="shared" si="1"/>
        <v>18893</v>
      </c>
      <c r="H9" s="100">
        <f t="shared" si="1"/>
        <v>11226</v>
      </c>
      <c r="I9" s="100">
        <f t="shared" si="1"/>
        <v>20191</v>
      </c>
      <c r="J9" s="100">
        <f t="shared" si="1"/>
        <v>50310</v>
      </c>
      <c r="K9" s="100">
        <f t="shared" si="1"/>
        <v>30468</v>
      </c>
      <c r="L9" s="100">
        <f t="shared" si="1"/>
        <v>24223</v>
      </c>
      <c r="M9" s="100">
        <f t="shared" si="1"/>
        <v>14054</v>
      </c>
      <c r="N9" s="100">
        <f t="shared" si="1"/>
        <v>68745</v>
      </c>
      <c r="O9" s="100">
        <f t="shared" si="1"/>
        <v>0</v>
      </c>
      <c r="P9" s="100">
        <f t="shared" si="1"/>
        <v>20133</v>
      </c>
      <c r="Q9" s="100">
        <f t="shared" si="1"/>
        <v>16340</v>
      </c>
      <c r="R9" s="100">
        <f t="shared" si="1"/>
        <v>36473</v>
      </c>
      <c r="S9" s="100">
        <f t="shared" si="1"/>
        <v>0</v>
      </c>
      <c r="T9" s="100">
        <f t="shared" si="1"/>
        <v>0</v>
      </c>
      <c r="U9" s="100">
        <f t="shared" si="1"/>
        <v>8917</v>
      </c>
      <c r="V9" s="100">
        <f t="shared" si="1"/>
        <v>8917</v>
      </c>
      <c r="W9" s="100">
        <f t="shared" si="1"/>
        <v>164445</v>
      </c>
      <c r="X9" s="100">
        <f t="shared" si="1"/>
        <v>993504</v>
      </c>
      <c r="Y9" s="100">
        <f t="shared" si="1"/>
        <v>-829059</v>
      </c>
      <c r="Z9" s="137">
        <f>+IF(X9&lt;&gt;0,+(Y9/X9)*100,0)</f>
        <v>-83.44797806551357</v>
      </c>
      <c r="AA9" s="153">
        <f>SUM(AA10:AA14)</f>
        <v>0</v>
      </c>
    </row>
    <row r="10" spans="1:27" ht="12.75">
      <c r="A10" s="138" t="s">
        <v>79</v>
      </c>
      <c r="B10" s="136"/>
      <c r="C10" s="155">
        <v>879357</v>
      </c>
      <c r="D10" s="155"/>
      <c r="E10" s="156">
        <v>954300</v>
      </c>
      <c r="F10" s="60"/>
      <c r="G10" s="60">
        <v>7972</v>
      </c>
      <c r="H10" s="60">
        <v>5756</v>
      </c>
      <c r="I10" s="60">
        <v>11541</v>
      </c>
      <c r="J10" s="60">
        <v>25269</v>
      </c>
      <c r="K10" s="60">
        <v>17368</v>
      </c>
      <c r="L10" s="60">
        <v>6683</v>
      </c>
      <c r="M10" s="60">
        <v>5554</v>
      </c>
      <c r="N10" s="60">
        <v>29605</v>
      </c>
      <c r="O10" s="60"/>
      <c r="P10" s="60">
        <v>7963</v>
      </c>
      <c r="Q10" s="60">
        <v>4645</v>
      </c>
      <c r="R10" s="60">
        <v>12608</v>
      </c>
      <c r="S10" s="60"/>
      <c r="T10" s="60"/>
      <c r="U10" s="60">
        <v>5917</v>
      </c>
      <c r="V10" s="60">
        <v>5917</v>
      </c>
      <c r="W10" s="60">
        <v>73399</v>
      </c>
      <c r="X10" s="60">
        <v>993204</v>
      </c>
      <c r="Y10" s="60">
        <v>-919805</v>
      </c>
      <c r="Z10" s="140">
        <v>-92.61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1532700</v>
      </c>
      <c r="F12" s="60"/>
      <c r="G12" s="60">
        <v>10921</v>
      </c>
      <c r="H12" s="60">
        <v>5470</v>
      </c>
      <c r="I12" s="60">
        <v>8650</v>
      </c>
      <c r="J12" s="60">
        <v>25041</v>
      </c>
      <c r="K12" s="60">
        <v>13100</v>
      </c>
      <c r="L12" s="60">
        <v>17540</v>
      </c>
      <c r="M12" s="60">
        <v>8500</v>
      </c>
      <c r="N12" s="60">
        <v>39140</v>
      </c>
      <c r="O12" s="60"/>
      <c r="P12" s="60">
        <v>12170</v>
      </c>
      <c r="Q12" s="60">
        <v>11695</v>
      </c>
      <c r="R12" s="60">
        <v>23865</v>
      </c>
      <c r="S12" s="60"/>
      <c r="T12" s="60"/>
      <c r="U12" s="60">
        <v>3000</v>
      </c>
      <c r="V12" s="60">
        <v>3000</v>
      </c>
      <c r="W12" s="60">
        <v>91046</v>
      </c>
      <c r="X12" s="60"/>
      <c r="Y12" s="60">
        <v>91046</v>
      </c>
      <c r="Z12" s="140">
        <v>0</v>
      </c>
      <c r="AA12" s="155"/>
    </row>
    <row r="13" spans="1:27" ht="12.75">
      <c r="A13" s="138" t="s">
        <v>82</v>
      </c>
      <c r="B13" s="136"/>
      <c r="C13" s="155">
        <v>232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300</v>
      </c>
      <c r="Y13" s="60">
        <v>-300</v>
      </c>
      <c r="Z13" s="140">
        <v>-100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12461311</v>
      </c>
      <c r="D15" s="153">
        <f>SUM(D16:D18)</f>
        <v>0</v>
      </c>
      <c r="E15" s="154">
        <f t="shared" si="2"/>
        <v>9665900</v>
      </c>
      <c r="F15" s="100">
        <f t="shared" si="2"/>
        <v>9714014</v>
      </c>
      <c r="G15" s="100">
        <f t="shared" si="2"/>
        <v>7008</v>
      </c>
      <c r="H15" s="100">
        <f t="shared" si="2"/>
        <v>0</v>
      </c>
      <c r="I15" s="100">
        <f t="shared" si="2"/>
        <v>0</v>
      </c>
      <c r="J15" s="100">
        <f t="shared" si="2"/>
        <v>7008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7008</v>
      </c>
      <c r="X15" s="100">
        <f t="shared" si="2"/>
        <v>11198604</v>
      </c>
      <c r="Y15" s="100">
        <f t="shared" si="2"/>
        <v>-11191596</v>
      </c>
      <c r="Z15" s="137">
        <f>+IF(X15&lt;&gt;0,+(Y15/X15)*100,0)</f>
        <v>-99.93742077137472</v>
      </c>
      <c r="AA15" s="153">
        <f>SUM(AA16:AA18)</f>
        <v>9714014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7008</v>
      </c>
      <c r="H16" s="60"/>
      <c r="I16" s="60"/>
      <c r="J16" s="60">
        <v>7008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7008</v>
      </c>
      <c r="X16" s="60"/>
      <c r="Y16" s="60">
        <v>7008</v>
      </c>
      <c r="Z16" s="140">
        <v>0</v>
      </c>
      <c r="AA16" s="155"/>
    </row>
    <row r="17" spans="1:27" ht="12.75">
      <c r="A17" s="138" t="s">
        <v>86</v>
      </c>
      <c r="B17" s="136"/>
      <c r="C17" s="155">
        <v>12461311</v>
      </c>
      <c r="D17" s="155"/>
      <c r="E17" s="156">
        <v>9665900</v>
      </c>
      <c r="F17" s="60">
        <v>9714014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11198604</v>
      </c>
      <c r="Y17" s="60">
        <v>-11198604</v>
      </c>
      <c r="Z17" s="140">
        <v>-100</v>
      </c>
      <c r="AA17" s="155">
        <v>9714014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39791166</v>
      </c>
      <c r="D19" s="153">
        <f>SUM(D20:D23)</f>
        <v>0</v>
      </c>
      <c r="E19" s="154">
        <f t="shared" si="3"/>
        <v>48885160</v>
      </c>
      <c r="F19" s="100">
        <f t="shared" si="3"/>
        <v>42840255</v>
      </c>
      <c r="G19" s="100">
        <f t="shared" si="3"/>
        <v>7408738</v>
      </c>
      <c r="H19" s="100">
        <f t="shared" si="3"/>
        <v>3266018</v>
      </c>
      <c r="I19" s="100">
        <f t="shared" si="3"/>
        <v>3210375</v>
      </c>
      <c r="J19" s="100">
        <f t="shared" si="3"/>
        <v>13885131</v>
      </c>
      <c r="K19" s="100">
        <f t="shared" si="3"/>
        <v>3441119</v>
      </c>
      <c r="L19" s="100">
        <f t="shared" si="3"/>
        <v>6927151</v>
      </c>
      <c r="M19" s="100">
        <f t="shared" si="3"/>
        <v>3596853</v>
      </c>
      <c r="N19" s="100">
        <f t="shared" si="3"/>
        <v>13965123</v>
      </c>
      <c r="O19" s="100">
        <f t="shared" si="3"/>
        <v>0</v>
      </c>
      <c r="P19" s="100">
        <f t="shared" si="3"/>
        <v>3583197</v>
      </c>
      <c r="Q19" s="100">
        <f t="shared" si="3"/>
        <v>6269406</v>
      </c>
      <c r="R19" s="100">
        <f t="shared" si="3"/>
        <v>9852603</v>
      </c>
      <c r="S19" s="100">
        <f t="shared" si="3"/>
        <v>0</v>
      </c>
      <c r="T19" s="100">
        <f t="shared" si="3"/>
        <v>0</v>
      </c>
      <c r="U19" s="100">
        <f t="shared" si="3"/>
        <v>3518224</v>
      </c>
      <c r="V19" s="100">
        <f t="shared" si="3"/>
        <v>3518224</v>
      </c>
      <c r="W19" s="100">
        <f t="shared" si="3"/>
        <v>41221081</v>
      </c>
      <c r="X19" s="100">
        <f t="shared" si="3"/>
        <v>39044304</v>
      </c>
      <c r="Y19" s="100">
        <f t="shared" si="3"/>
        <v>2176777</v>
      </c>
      <c r="Z19" s="137">
        <f>+IF(X19&lt;&gt;0,+(Y19/X19)*100,0)</f>
        <v>5.57514612118582</v>
      </c>
      <c r="AA19" s="153">
        <f>SUM(AA20:AA23)</f>
        <v>42840255</v>
      </c>
    </row>
    <row r="20" spans="1:27" ht="12.75">
      <c r="A20" s="138" t="s">
        <v>89</v>
      </c>
      <c r="B20" s="136"/>
      <c r="C20" s="155">
        <v>17185122</v>
      </c>
      <c r="D20" s="155"/>
      <c r="E20" s="156">
        <v>27733200</v>
      </c>
      <c r="F20" s="60">
        <v>18832124</v>
      </c>
      <c r="G20" s="60">
        <v>2252498</v>
      </c>
      <c r="H20" s="60">
        <v>1484379</v>
      </c>
      <c r="I20" s="60">
        <v>1352867</v>
      </c>
      <c r="J20" s="60">
        <v>5089744</v>
      </c>
      <c r="K20" s="60">
        <v>1420926</v>
      </c>
      <c r="L20" s="60">
        <v>2127585</v>
      </c>
      <c r="M20" s="60">
        <v>1486252</v>
      </c>
      <c r="N20" s="60">
        <v>5034763</v>
      </c>
      <c r="O20" s="60"/>
      <c r="P20" s="60">
        <v>1466848</v>
      </c>
      <c r="Q20" s="60">
        <v>2104189</v>
      </c>
      <c r="R20" s="60">
        <v>3571037</v>
      </c>
      <c r="S20" s="60"/>
      <c r="T20" s="60"/>
      <c r="U20" s="60">
        <v>1612215</v>
      </c>
      <c r="V20" s="60">
        <v>1612215</v>
      </c>
      <c r="W20" s="60">
        <v>15307759</v>
      </c>
      <c r="X20" s="60">
        <v>18130200</v>
      </c>
      <c r="Y20" s="60">
        <v>-2822441</v>
      </c>
      <c r="Z20" s="140">
        <v>-15.57</v>
      </c>
      <c r="AA20" s="155">
        <v>18832124</v>
      </c>
    </row>
    <row r="21" spans="1:27" ht="12.75">
      <c r="A21" s="138" t="s">
        <v>90</v>
      </c>
      <c r="B21" s="136"/>
      <c r="C21" s="155">
        <v>13415803</v>
      </c>
      <c r="D21" s="155"/>
      <c r="E21" s="156">
        <v>10634500</v>
      </c>
      <c r="F21" s="60">
        <v>13168944</v>
      </c>
      <c r="G21" s="60">
        <v>2127903</v>
      </c>
      <c r="H21" s="60">
        <v>880767</v>
      </c>
      <c r="I21" s="60">
        <v>941828</v>
      </c>
      <c r="J21" s="60">
        <v>3950498</v>
      </c>
      <c r="K21" s="60">
        <v>1114606</v>
      </c>
      <c r="L21" s="60">
        <v>2209359</v>
      </c>
      <c r="M21" s="60">
        <v>1205599</v>
      </c>
      <c r="N21" s="60">
        <v>4529564</v>
      </c>
      <c r="O21" s="60"/>
      <c r="P21" s="60">
        <v>1208300</v>
      </c>
      <c r="Q21" s="60">
        <v>1983643</v>
      </c>
      <c r="R21" s="60">
        <v>3191943</v>
      </c>
      <c r="S21" s="60"/>
      <c r="T21" s="60"/>
      <c r="U21" s="60">
        <v>932386</v>
      </c>
      <c r="V21" s="60">
        <v>932386</v>
      </c>
      <c r="W21" s="60">
        <v>12604391</v>
      </c>
      <c r="X21" s="60">
        <v>11370804</v>
      </c>
      <c r="Y21" s="60">
        <v>1233587</v>
      </c>
      <c r="Z21" s="140">
        <v>10.85</v>
      </c>
      <c r="AA21" s="155">
        <v>13168944</v>
      </c>
    </row>
    <row r="22" spans="1:27" ht="12.75">
      <c r="A22" s="138" t="s">
        <v>91</v>
      </c>
      <c r="B22" s="136"/>
      <c r="C22" s="157">
        <v>6101214</v>
      </c>
      <c r="D22" s="157"/>
      <c r="E22" s="158">
        <v>7644400</v>
      </c>
      <c r="F22" s="159">
        <v>7514559</v>
      </c>
      <c r="G22" s="159">
        <v>1957178</v>
      </c>
      <c r="H22" s="159">
        <v>640113</v>
      </c>
      <c r="I22" s="159">
        <v>653439</v>
      </c>
      <c r="J22" s="159">
        <v>3250730</v>
      </c>
      <c r="K22" s="159">
        <v>641695</v>
      </c>
      <c r="L22" s="159">
        <v>1679307</v>
      </c>
      <c r="M22" s="159">
        <v>638506</v>
      </c>
      <c r="N22" s="159">
        <v>2959508</v>
      </c>
      <c r="O22" s="159"/>
      <c r="P22" s="159">
        <v>641652</v>
      </c>
      <c r="Q22" s="159">
        <v>1429495</v>
      </c>
      <c r="R22" s="159">
        <v>2071147</v>
      </c>
      <c r="S22" s="159"/>
      <c r="T22" s="159"/>
      <c r="U22" s="159">
        <v>702995</v>
      </c>
      <c r="V22" s="159">
        <v>702995</v>
      </c>
      <c r="W22" s="159">
        <v>8984380</v>
      </c>
      <c r="X22" s="159">
        <v>6290400</v>
      </c>
      <c r="Y22" s="159">
        <v>2693980</v>
      </c>
      <c r="Z22" s="141">
        <v>42.83</v>
      </c>
      <c r="AA22" s="157">
        <v>7514559</v>
      </c>
    </row>
    <row r="23" spans="1:27" ht="12.75">
      <c r="A23" s="138" t="s">
        <v>92</v>
      </c>
      <c r="B23" s="136"/>
      <c r="C23" s="155">
        <v>3089027</v>
      </c>
      <c r="D23" s="155"/>
      <c r="E23" s="156">
        <v>2873060</v>
      </c>
      <c r="F23" s="60">
        <v>3324628</v>
      </c>
      <c r="G23" s="60">
        <v>1071159</v>
      </c>
      <c r="H23" s="60">
        <v>260759</v>
      </c>
      <c r="I23" s="60">
        <v>262241</v>
      </c>
      <c r="J23" s="60">
        <v>1594159</v>
      </c>
      <c r="K23" s="60">
        <v>263892</v>
      </c>
      <c r="L23" s="60">
        <v>910900</v>
      </c>
      <c r="M23" s="60">
        <v>266496</v>
      </c>
      <c r="N23" s="60">
        <v>1441288</v>
      </c>
      <c r="O23" s="60"/>
      <c r="P23" s="60">
        <v>266397</v>
      </c>
      <c r="Q23" s="60">
        <v>752079</v>
      </c>
      <c r="R23" s="60">
        <v>1018476</v>
      </c>
      <c r="S23" s="60"/>
      <c r="T23" s="60"/>
      <c r="U23" s="60">
        <v>270628</v>
      </c>
      <c r="V23" s="60">
        <v>270628</v>
      </c>
      <c r="W23" s="60">
        <v>4324551</v>
      </c>
      <c r="X23" s="60">
        <v>3252900</v>
      </c>
      <c r="Y23" s="60">
        <v>1071651</v>
      </c>
      <c r="Z23" s="140">
        <v>32.94</v>
      </c>
      <c r="AA23" s="155">
        <v>3324628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79700087</v>
      </c>
      <c r="D25" s="168">
        <f>+D5+D9+D15+D19+D24</f>
        <v>0</v>
      </c>
      <c r="E25" s="169">
        <f t="shared" si="4"/>
        <v>98955860</v>
      </c>
      <c r="F25" s="73">
        <f t="shared" si="4"/>
        <v>95308374</v>
      </c>
      <c r="G25" s="73">
        <f t="shared" si="4"/>
        <v>36753171</v>
      </c>
      <c r="H25" s="73">
        <f t="shared" si="4"/>
        <v>3428305</v>
      </c>
      <c r="I25" s="73">
        <f t="shared" si="4"/>
        <v>3380706</v>
      </c>
      <c r="J25" s="73">
        <f t="shared" si="4"/>
        <v>43562182</v>
      </c>
      <c r="K25" s="73">
        <f t="shared" si="4"/>
        <v>3670377</v>
      </c>
      <c r="L25" s="73">
        <f t="shared" si="4"/>
        <v>11894901</v>
      </c>
      <c r="M25" s="73">
        <f t="shared" si="4"/>
        <v>4052214</v>
      </c>
      <c r="N25" s="73">
        <f t="shared" si="4"/>
        <v>19617492</v>
      </c>
      <c r="O25" s="73">
        <f t="shared" si="4"/>
        <v>0</v>
      </c>
      <c r="P25" s="73">
        <f t="shared" si="4"/>
        <v>3768064</v>
      </c>
      <c r="Q25" s="73">
        <f t="shared" si="4"/>
        <v>9979491</v>
      </c>
      <c r="R25" s="73">
        <f t="shared" si="4"/>
        <v>13747555</v>
      </c>
      <c r="S25" s="73">
        <f t="shared" si="4"/>
        <v>0</v>
      </c>
      <c r="T25" s="73">
        <f t="shared" si="4"/>
        <v>0</v>
      </c>
      <c r="U25" s="73">
        <f t="shared" si="4"/>
        <v>3759786</v>
      </c>
      <c r="V25" s="73">
        <f t="shared" si="4"/>
        <v>3759786</v>
      </c>
      <c r="W25" s="73">
        <f t="shared" si="4"/>
        <v>80687015</v>
      </c>
      <c r="X25" s="73">
        <f t="shared" si="4"/>
        <v>83343408</v>
      </c>
      <c r="Y25" s="73">
        <f t="shared" si="4"/>
        <v>-2656393</v>
      </c>
      <c r="Z25" s="170">
        <f>+IF(X25&lt;&gt;0,+(Y25/X25)*100,0)</f>
        <v>-3.1872862698391216</v>
      </c>
      <c r="AA25" s="168">
        <f>+AA5+AA9+AA15+AA19+AA24</f>
        <v>95308374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40032309</v>
      </c>
      <c r="D28" s="153">
        <f>SUM(D29:D31)</f>
        <v>0</v>
      </c>
      <c r="E28" s="154">
        <f t="shared" si="5"/>
        <v>48514343</v>
      </c>
      <c r="F28" s="100">
        <f t="shared" si="5"/>
        <v>36603354</v>
      </c>
      <c r="G28" s="100">
        <f t="shared" si="5"/>
        <v>1864735</v>
      </c>
      <c r="H28" s="100">
        <f t="shared" si="5"/>
        <v>1543873</v>
      </c>
      <c r="I28" s="100">
        <f t="shared" si="5"/>
        <v>1828587</v>
      </c>
      <c r="J28" s="100">
        <f t="shared" si="5"/>
        <v>5237195</v>
      </c>
      <c r="K28" s="100">
        <f t="shared" si="5"/>
        <v>2213646</v>
      </c>
      <c r="L28" s="100">
        <f t="shared" si="5"/>
        <v>2486738</v>
      </c>
      <c r="M28" s="100">
        <f t="shared" si="5"/>
        <v>2288889</v>
      </c>
      <c r="N28" s="100">
        <f t="shared" si="5"/>
        <v>6989273</v>
      </c>
      <c r="O28" s="100">
        <f t="shared" si="5"/>
        <v>0</v>
      </c>
      <c r="P28" s="100">
        <f t="shared" si="5"/>
        <v>1736655</v>
      </c>
      <c r="Q28" s="100">
        <f t="shared" si="5"/>
        <v>2278704</v>
      </c>
      <c r="R28" s="100">
        <f t="shared" si="5"/>
        <v>4015359</v>
      </c>
      <c r="S28" s="100">
        <f t="shared" si="5"/>
        <v>0</v>
      </c>
      <c r="T28" s="100">
        <f t="shared" si="5"/>
        <v>0</v>
      </c>
      <c r="U28" s="100">
        <f t="shared" si="5"/>
        <v>2248952</v>
      </c>
      <c r="V28" s="100">
        <f t="shared" si="5"/>
        <v>2248952</v>
      </c>
      <c r="W28" s="100">
        <f t="shared" si="5"/>
        <v>18490779</v>
      </c>
      <c r="X28" s="100">
        <f t="shared" si="5"/>
        <v>40271382</v>
      </c>
      <c r="Y28" s="100">
        <f t="shared" si="5"/>
        <v>-21780603</v>
      </c>
      <c r="Z28" s="137">
        <f>+IF(X28&lt;&gt;0,+(Y28/X28)*100,0)</f>
        <v>-54.08456804387791</v>
      </c>
      <c r="AA28" s="153">
        <f>SUM(AA29:AA31)</f>
        <v>36603354</v>
      </c>
    </row>
    <row r="29" spans="1:27" ht="12.75">
      <c r="A29" s="138" t="s">
        <v>75</v>
      </c>
      <c r="B29" s="136"/>
      <c r="C29" s="155">
        <v>9068079</v>
      </c>
      <c r="D29" s="155"/>
      <c r="E29" s="156">
        <v>8921744</v>
      </c>
      <c r="F29" s="60">
        <v>8027252</v>
      </c>
      <c r="G29" s="60">
        <v>569049</v>
      </c>
      <c r="H29" s="60">
        <v>587060</v>
      </c>
      <c r="I29" s="60">
        <v>563776</v>
      </c>
      <c r="J29" s="60">
        <v>1719885</v>
      </c>
      <c r="K29" s="60">
        <v>735197</v>
      </c>
      <c r="L29" s="60">
        <v>709737</v>
      </c>
      <c r="M29" s="60">
        <v>674225</v>
      </c>
      <c r="N29" s="60">
        <v>2119159</v>
      </c>
      <c r="O29" s="60"/>
      <c r="P29" s="60">
        <v>667562</v>
      </c>
      <c r="Q29" s="60">
        <v>661438</v>
      </c>
      <c r="R29" s="60">
        <v>1329000</v>
      </c>
      <c r="S29" s="60"/>
      <c r="T29" s="60"/>
      <c r="U29" s="60">
        <v>692762</v>
      </c>
      <c r="V29" s="60">
        <v>692762</v>
      </c>
      <c r="W29" s="60">
        <v>5860806</v>
      </c>
      <c r="X29" s="60">
        <v>10523384</v>
      </c>
      <c r="Y29" s="60">
        <v>-4662578</v>
      </c>
      <c r="Z29" s="140">
        <v>-44.31</v>
      </c>
      <c r="AA29" s="155">
        <v>8027252</v>
      </c>
    </row>
    <row r="30" spans="1:27" ht="12.75">
      <c r="A30" s="138" t="s">
        <v>76</v>
      </c>
      <c r="B30" s="136"/>
      <c r="C30" s="157">
        <v>26050625</v>
      </c>
      <c r="D30" s="157"/>
      <c r="E30" s="158">
        <v>34468268</v>
      </c>
      <c r="F30" s="159">
        <v>23717153</v>
      </c>
      <c r="G30" s="159">
        <v>1005355</v>
      </c>
      <c r="H30" s="159">
        <v>575198</v>
      </c>
      <c r="I30" s="159">
        <v>870312</v>
      </c>
      <c r="J30" s="159">
        <v>2450865</v>
      </c>
      <c r="K30" s="159">
        <v>1154964</v>
      </c>
      <c r="L30" s="159">
        <v>1071231</v>
      </c>
      <c r="M30" s="159">
        <v>1119517</v>
      </c>
      <c r="N30" s="159">
        <v>3345712</v>
      </c>
      <c r="O30" s="159"/>
      <c r="P30" s="159">
        <v>687931</v>
      </c>
      <c r="Q30" s="159">
        <v>1178914</v>
      </c>
      <c r="R30" s="159">
        <v>1866845</v>
      </c>
      <c r="S30" s="159"/>
      <c r="T30" s="159"/>
      <c r="U30" s="159">
        <v>1131870</v>
      </c>
      <c r="V30" s="159">
        <v>1131870</v>
      </c>
      <c r="W30" s="159">
        <v>8795292</v>
      </c>
      <c r="X30" s="159">
        <v>25105380</v>
      </c>
      <c r="Y30" s="159">
        <v>-16310088</v>
      </c>
      <c r="Z30" s="141">
        <v>-64.97</v>
      </c>
      <c r="AA30" s="157">
        <v>23717153</v>
      </c>
    </row>
    <row r="31" spans="1:27" ht="12.75">
      <c r="A31" s="138" t="s">
        <v>77</v>
      </c>
      <c r="B31" s="136"/>
      <c r="C31" s="155">
        <v>4913605</v>
      </c>
      <c r="D31" s="155"/>
      <c r="E31" s="156">
        <v>5124331</v>
      </c>
      <c r="F31" s="60">
        <v>4858949</v>
      </c>
      <c r="G31" s="60">
        <v>290331</v>
      </c>
      <c r="H31" s="60">
        <v>381615</v>
      </c>
      <c r="I31" s="60">
        <v>394499</v>
      </c>
      <c r="J31" s="60">
        <v>1066445</v>
      </c>
      <c r="K31" s="60">
        <v>323485</v>
      </c>
      <c r="L31" s="60">
        <v>705770</v>
      </c>
      <c r="M31" s="60">
        <v>495147</v>
      </c>
      <c r="N31" s="60">
        <v>1524402</v>
      </c>
      <c r="O31" s="60"/>
      <c r="P31" s="60">
        <v>381162</v>
      </c>
      <c r="Q31" s="60">
        <v>438352</v>
      </c>
      <c r="R31" s="60">
        <v>819514</v>
      </c>
      <c r="S31" s="60"/>
      <c r="T31" s="60"/>
      <c r="U31" s="60">
        <v>424320</v>
      </c>
      <c r="V31" s="60">
        <v>424320</v>
      </c>
      <c r="W31" s="60">
        <v>3834681</v>
      </c>
      <c r="X31" s="60">
        <v>4642618</v>
      </c>
      <c r="Y31" s="60">
        <v>-807937</v>
      </c>
      <c r="Z31" s="140">
        <v>-17.4</v>
      </c>
      <c r="AA31" s="155">
        <v>4858949</v>
      </c>
    </row>
    <row r="32" spans="1:27" ht="12.75">
      <c r="A32" s="135" t="s">
        <v>78</v>
      </c>
      <c r="B32" s="136"/>
      <c r="C32" s="153">
        <f aca="true" t="shared" si="6" ref="C32:Y32">SUM(C33:C37)</f>
        <v>2835617</v>
      </c>
      <c r="D32" s="153">
        <f>SUM(D33:D37)</f>
        <v>0</v>
      </c>
      <c r="E32" s="154">
        <f t="shared" si="6"/>
        <v>2817883</v>
      </c>
      <c r="F32" s="100">
        <f t="shared" si="6"/>
        <v>3895108</v>
      </c>
      <c r="G32" s="100">
        <f t="shared" si="6"/>
        <v>415954</v>
      </c>
      <c r="H32" s="100">
        <f t="shared" si="6"/>
        <v>361841</v>
      </c>
      <c r="I32" s="100">
        <f t="shared" si="6"/>
        <v>397620</v>
      </c>
      <c r="J32" s="100">
        <f t="shared" si="6"/>
        <v>1175415</v>
      </c>
      <c r="K32" s="100">
        <f t="shared" si="6"/>
        <v>383509</v>
      </c>
      <c r="L32" s="100">
        <f t="shared" si="6"/>
        <v>392704</v>
      </c>
      <c r="M32" s="100">
        <f t="shared" si="6"/>
        <v>470928</v>
      </c>
      <c r="N32" s="100">
        <f t="shared" si="6"/>
        <v>1247141</v>
      </c>
      <c r="O32" s="100">
        <f t="shared" si="6"/>
        <v>0</v>
      </c>
      <c r="P32" s="100">
        <f t="shared" si="6"/>
        <v>439987</v>
      </c>
      <c r="Q32" s="100">
        <f t="shared" si="6"/>
        <v>426345</v>
      </c>
      <c r="R32" s="100">
        <f t="shared" si="6"/>
        <v>866332</v>
      </c>
      <c r="S32" s="100">
        <f t="shared" si="6"/>
        <v>0</v>
      </c>
      <c r="T32" s="100">
        <f t="shared" si="6"/>
        <v>0</v>
      </c>
      <c r="U32" s="100">
        <f t="shared" si="6"/>
        <v>506925</v>
      </c>
      <c r="V32" s="100">
        <f t="shared" si="6"/>
        <v>506925</v>
      </c>
      <c r="W32" s="100">
        <f t="shared" si="6"/>
        <v>3795813</v>
      </c>
      <c r="X32" s="100">
        <f t="shared" si="6"/>
        <v>3488910</v>
      </c>
      <c r="Y32" s="100">
        <f t="shared" si="6"/>
        <v>306903</v>
      </c>
      <c r="Z32" s="137">
        <f>+IF(X32&lt;&gt;0,+(Y32/X32)*100,0)</f>
        <v>8.796529575139514</v>
      </c>
      <c r="AA32" s="153">
        <f>SUM(AA33:AA37)</f>
        <v>3895108</v>
      </c>
    </row>
    <row r="33" spans="1:27" ht="12.75">
      <c r="A33" s="138" t="s">
        <v>79</v>
      </c>
      <c r="B33" s="136"/>
      <c r="C33" s="155">
        <v>924759</v>
      </c>
      <c r="D33" s="155"/>
      <c r="E33" s="156">
        <v>1016392</v>
      </c>
      <c r="F33" s="60">
        <v>2280953</v>
      </c>
      <c r="G33" s="60">
        <v>72273</v>
      </c>
      <c r="H33" s="60">
        <v>89468</v>
      </c>
      <c r="I33" s="60">
        <v>77357</v>
      </c>
      <c r="J33" s="60">
        <v>239098</v>
      </c>
      <c r="K33" s="60">
        <v>82284</v>
      </c>
      <c r="L33" s="60">
        <v>72667</v>
      </c>
      <c r="M33" s="60">
        <v>84494</v>
      </c>
      <c r="N33" s="60">
        <v>239445</v>
      </c>
      <c r="O33" s="60"/>
      <c r="P33" s="60">
        <v>77845</v>
      </c>
      <c r="Q33" s="60">
        <v>71887</v>
      </c>
      <c r="R33" s="60">
        <v>149732</v>
      </c>
      <c r="S33" s="60"/>
      <c r="T33" s="60"/>
      <c r="U33" s="60">
        <v>154521</v>
      </c>
      <c r="V33" s="60">
        <v>154521</v>
      </c>
      <c r="W33" s="60">
        <v>782796</v>
      </c>
      <c r="X33" s="60">
        <v>1122344</v>
      </c>
      <c r="Y33" s="60">
        <v>-339548</v>
      </c>
      <c r="Z33" s="140">
        <v>-30.25</v>
      </c>
      <c r="AA33" s="155">
        <v>2280953</v>
      </c>
    </row>
    <row r="34" spans="1:27" ht="12.75">
      <c r="A34" s="138" t="s">
        <v>80</v>
      </c>
      <c r="B34" s="136"/>
      <c r="C34" s="155">
        <v>1904302</v>
      </c>
      <c r="D34" s="155"/>
      <c r="E34" s="156"/>
      <c r="F34" s="60">
        <v>1603455</v>
      </c>
      <c r="G34" s="60">
        <v>192948</v>
      </c>
      <c r="H34" s="60">
        <v>152557</v>
      </c>
      <c r="I34" s="60">
        <v>179721</v>
      </c>
      <c r="J34" s="60">
        <v>525226</v>
      </c>
      <c r="K34" s="60">
        <v>168840</v>
      </c>
      <c r="L34" s="60">
        <v>155194</v>
      </c>
      <c r="M34" s="60">
        <v>211011</v>
      </c>
      <c r="N34" s="60">
        <v>535045</v>
      </c>
      <c r="O34" s="60"/>
      <c r="P34" s="60">
        <v>208025</v>
      </c>
      <c r="Q34" s="60">
        <v>167669</v>
      </c>
      <c r="R34" s="60">
        <v>375694</v>
      </c>
      <c r="S34" s="60"/>
      <c r="T34" s="60"/>
      <c r="U34" s="60">
        <v>191953</v>
      </c>
      <c r="V34" s="60">
        <v>191953</v>
      </c>
      <c r="W34" s="60">
        <v>1627918</v>
      </c>
      <c r="X34" s="60">
        <v>2355364</v>
      </c>
      <c r="Y34" s="60">
        <v>-727446</v>
      </c>
      <c r="Z34" s="140">
        <v>-30.88</v>
      </c>
      <c r="AA34" s="155">
        <v>1603455</v>
      </c>
    </row>
    <row r="35" spans="1:27" ht="12.75">
      <c r="A35" s="138" t="s">
        <v>81</v>
      </c>
      <c r="B35" s="136"/>
      <c r="C35" s="155">
        <v>6556</v>
      </c>
      <c r="D35" s="155"/>
      <c r="E35" s="156">
        <v>1801491</v>
      </c>
      <c r="F35" s="60">
        <v>10700</v>
      </c>
      <c r="G35" s="60">
        <v>150733</v>
      </c>
      <c r="H35" s="60">
        <v>119816</v>
      </c>
      <c r="I35" s="60">
        <v>140542</v>
      </c>
      <c r="J35" s="60">
        <v>411091</v>
      </c>
      <c r="K35" s="60">
        <v>132385</v>
      </c>
      <c r="L35" s="60">
        <v>164843</v>
      </c>
      <c r="M35" s="60">
        <v>175423</v>
      </c>
      <c r="N35" s="60">
        <v>472651</v>
      </c>
      <c r="O35" s="60"/>
      <c r="P35" s="60">
        <v>154117</v>
      </c>
      <c r="Q35" s="60">
        <v>186789</v>
      </c>
      <c r="R35" s="60">
        <v>340906</v>
      </c>
      <c r="S35" s="60"/>
      <c r="T35" s="60"/>
      <c r="U35" s="60">
        <v>160451</v>
      </c>
      <c r="V35" s="60">
        <v>160451</v>
      </c>
      <c r="W35" s="60">
        <v>1385099</v>
      </c>
      <c r="X35" s="60">
        <v>11202</v>
      </c>
      <c r="Y35" s="60">
        <v>1373897</v>
      </c>
      <c r="Z35" s="140">
        <v>12264.75</v>
      </c>
      <c r="AA35" s="155">
        <v>10700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10122097</v>
      </c>
      <c r="D38" s="153">
        <f>SUM(D39:D41)</f>
        <v>0</v>
      </c>
      <c r="E38" s="154">
        <f t="shared" si="7"/>
        <v>11912824</v>
      </c>
      <c r="F38" s="100">
        <f t="shared" si="7"/>
        <v>10632917</v>
      </c>
      <c r="G38" s="100">
        <f t="shared" si="7"/>
        <v>578374</v>
      </c>
      <c r="H38" s="100">
        <f t="shared" si="7"/>
        <v>737092</v>
      </c>
      <c r="I38" s="100">
        <f t="shared" si="7"/>
        <v>786611</v>
      </c>
      <c r="J38" s="100">
        <f t="shared" si="7"/>
        <v>2102077</v>
      </c>
      <c r="K38" s="100">
        <f t="shared" si="7"/>
        <v>814243</v>
      </c>
      <c r="L38" s="100">
        <f t="shared" si="7"/>
        <v>863369</v>
      </c>
      <c r="M38" s="100">
        <f t="shared" si="7"/>
        <v>887939</v>
      </c>
      <c r="N38" s="100">
        <f t="shared" si="7"/>
        <v>2565551</v>
      </c>
      <c r="O38" s="100">
        <f t="shared" si="7"/>
        <v>0</v>
      </c>
      <c r="P38" s="100">
        <f t="shared" si="7"/>
        <v>841329</v>
      </c>
      <c r="Q38" s="100">
        <f t="shared" si="7"/>
        <v>887019</v>
      </c>
      <c r="R38" s="100">
        <f t="shared" si="7"/>
        <v>1728348</v>
      </c>
      <c r="S38" s="100">
        <f t="shared" si="7"/>
        <v>0</v>
      </c>
      <c r="T38" s="100">
        <f t="shared" si="7"/>
        <v>0</v>
      </c>
      <c r="U38" s="100">
        <f t="shared" si="7"/>
        <v>653521</v>
      </c>
      <c r="V38" s="100">
        <f t="shared" si="7"/>
        <v>653521</v>
      </c>
      <c r="W38" s="100">
        <f t="shared" si="7"/>
        <v>7049497</v>
      </c>
      <c r="X38" s="100">
        <f t="shared" si="7"/>
        <v>12479423</v>
      </c>
      <c r="Y38" s="100">
        <f t="shared" si="7"/>
        <v>-5429926</v>
      </c>
      <c r="Z38" s="137">
        <f>+IF(X38&lt;&gt;0,+(Y38/X38)*100,0)</f>
        <v>-43.511034123933456</v>
      </c>
      <c r="AA38" s="153">
        <f>SUM(AA39:AA41)</f>
        <v>10632917</v>
      </c>
    </row>
    <row r="39" spans="1:27" ht="12.75">
      <c r="A39" s="138" t="s">
        <v>85</v>
      </c>
      <c r="B39" s="136"/>
      <c r="C39" s="155"/>
      <c r="D39" s="155"/>
      <c r="E39" s="156">
        <v>2344738</v>
      </c>
      <c r="F39" s="60"/>
      <c r="G39" s="60">
        <v>578374</v>
      </c>
      <c r="H39" s="60">
        <v>737092</v>
      </c>
      <c r="I39" s="60">
        <v>786611</v>
      </c>
      <c r="J39" s="60">
        <v>2102077</v>
      </c>
      <c r="K39" s="60">
        <v>814243</v>
      </c>
      <c r="L39" s="60">
        <v>863369</v>
      </c>
      <c r="M39" s="60">
        <v>887939</v>
      </c>
      <c r="N39" s="60">
        <v>2565551</v>
      </c>
      <c r="O39" s="60"/>
      <c r="P39" s="60">
        <v>841329</v>
      </c>
      <c r="Q39" s="60">
        <v>887019</v>
      </c>
      <c r="R39" s="60">
        <v>1728348</v>
      </c>
      <c r="S39" s="60"/>
      <c r="T39" s="60"/>
      <c r="U39" s="60">
        <v>653521</v>
      </c>
      <c r="V39" s="60">
        <v>653521</v>
      </c>
      <c r="W39" s="60">
        <v>7049497</v>
      </c>
      <c r="X39" s="60"/>
      <c r="Y39" s="60">
        <v>7049497</v>
      </c>
      <c r="Z39" s="140">
        <v>0</v>
      </c>
      <c r="AA39" s="155"/>
    </row>
    <row r="40" spans="1:27" ht="12.75">
      <c r="A40" s="138" t="s">
        <v>86</v>
      </c>
      <c r="B40" s="136"/>
      <c r="C40" s="155">
        <v>10122097</v>
      </c>
      <c r="D40" s="155"/>
      <c r="E40" s="156">
        <v>9568086</v>
      </c>
      <c r="F40" s="60">
        <v>10600612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12457423</v>
      </c>
      <c r="Y40" s="60">
        <v>-12457423</v>
      </c>
      <c r="Z40" s="140">
        <v>-100</v>
      </c>
      <c r="AA40" s="155">
        <v>10600612</v>
      </c>
    </row>
    <row r="41" spans="1:27" ht="12.75">
      <c r="A41" s="138" t="s">
        <v>87</v>
      </c>
      <c r="B41" s="136"/>
      <c r="C41" s="155"/>
      <c r="D41" s="155"/>
      <c r="E41" s="156"/>
      <c r="F41" s="60">
        <v>32305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22000</v>
      </c>
      <c r="Y41" s="60">
        <v>-22000</v>
      </c>
      <c r="Z41" s="140">
        <v>-100</v>
      </c>
      <c r="AA41" s="155">
        <v>32305</v>
      </c>
    </row>
    <row r="42" spans="1:27" ht="12.75">
      <c r="A42" s="135" t="s">
        <v>88</v>
      </c>
      <c r="B42" s="142"/>
      <c r="C42" s="153">
        <f aca="true" t="shared" si="8" ref="C42:Y42">SUM(C43:C46)</f>
        <v>34001110</v>
      </c>
      <c r="D42" s="153">
        <f>SUM(D43:D46)</f>
        <v>0</v>
      </c>
      <c r="E42" s="154">
        <f t="shared" si="8"/>
        <v>30761032</v>
      </c>
      <c r="F42" s="100">
        <f t="shared" si="8"/>
        <v>32227719</v>
      </c>
      <c r="G42" s="100">
        <f t="shared" si="8"/>
        <v>3771247</v>
      </c>
      <c r="H42" s="100">
        <f t="shared" si="8"/>
        <v>4174811</v>
      </c>
      <c r="I42" s="100">
        <f t="shared" si="8"/>
        <v>4442320</v>
      </c>
      <c r="J42" s="100">
        <f t="shared" si="8"/>
        <v>12388378</v>
      </c>
      <c r="K42" s="100">
        <f t="shared" si="8"/>
        <v>4931687</v>
      </c>
      <c r="L42" s="100">
        <f t="shared" si="8"/>
        <v>3282462</v>
      </c>
      <c r="M42" s="100">
        <f t="shared" si="8"/>
        <v>4789360</v>
      </c>
      <c r="N42" s="100">
        <f t="shared" si="8"/>
        <v>13003509</v>
      </c>
      <c r="O42" s="100">
        <f t="shared" si="8"/>
        <v>0</v>
      </c>
      <c r="P42" s="100">
        <f t="shared" si="8"/>
        <v>2124954</v>
      </c>
      <c r="Q42" s="100">
        <f t="shared" si="8"/>
        <v>12536651</v>
      </c>
      <c r="R42" s="100">
        <f t="shared" si="8"/>
        <v>14661605</v>
      </c>
      <c r="S42" s="100">
        <f t="shared" si="8"/>
        <v>0</v>
      </c>
      <c r="T42" s="100">
        <f t="shared" si="8"/>
        <v>0</v>
      </c>
      <c r="U42" s="100">
        <f t="shared" si="8"/>
        <v>3434993</v>
      </c>
      <c r="V42" s="100">
        <f t="shared" si="8"/>
        <v>3434993</v>
      </c>
      <c r="W42" s="100">
        <f t="shared" si="8"/>
        <v>43488485</v>
      </c>
      <c r="X42" s="100">
        <f t="shared" si="8"/>
        <v>26428163</v>
      </c>
      <c r="Y42" s="100">
        <f t="shared" si="8"/>
        <v>17060322</v>
      </c>
      <c r="Z42" s="137">
        <f>+IF(X42&lt;&gt;0,+(Y42/X42)*100,0)</f>
        <v>64.55356734404884</v>
      </c>
      <c r="AA42" s="153">
        <f>SUM(AA43:AA46)</f>
        <v>32227719</v>
      </c>
    </row>
    <row r="43" spans="1:27" ht="12.75">
      <c r="A43" s="138" t="s">
        <v>89</v>
      </c>
      <c r="B43" s="136"/>
      <c r="C43" s="155">
        <v>17133581</v>
      </c>
      <c r="D43" s="155"/>
      <c r="E43" s="156">
        <v>18097751</v>
      </c>
      <c r="F43" s="60">
        <v>18967898</v>
      </c>
      <c r="G43" s="60">
        <v>2217174</v>
      </c>
      <c r="H43" s="60">
        <v>2620415</v>
      </c>
      <c r="I43" s="60">
        <v>2843943</v>
      </c>
      <c r="J43" s="60">
        <v>7681532</v>
      </c>
      <c r="K43" s="60">
        <v>3190668</v>
      </c>
      <c r="L43" s="60">
        <v>1650045</v>
      </c>
      <c r="M43" s="60">
        <v>2871290</v>
      </c>
      <c r="N43" s="60">
        <v>7712003</v>
      </c>
      <c r="O43" s="60"/>
      <c r="P43" s="60">
        <v>437015</v>
      </c>
      <c r="Q43" s="60">
        <v>10872316</v>
      </c>
      <c r="R43" s="60">
        <v>11309331</v>
      </c>
      <c r="S43" s="60"/>
      <c r="T43" s="60"/>
      <c r="U43" s="60">
        <v>1604077</v>
      </c>
      <c r="V43" s="60">
        <v>1604077</v>
      </c>
      <c r="W43" s="60">
        <v>28306943</v>
      </c>
      <c r="X43" s="60">
        <v>11081455</v>
      </c>
      <c r="Y43" s="60">
        <v>17225488</v>
      </c>
      <c r="Z43" s="140">
        <v>155.44</v>
      </c>
      <c r="AA43" s="155">
        <v>18967898</v>
      </c>
    </row>
    <row r="44" spans="1:27" ht="12.75">
      <c r="A44" s="138" t="s">
        <v>90</v>
      </c>
      <c r="B44" s="136"/>
      <c r="C44" s="155">
        <v>9598008</v>
      </c>
      <c r="D44" s="155"/>
      <c r="E44" s="156">
        <v>4159956</v>
      </c>
      <c r="F44" s="60">
        <v>6003395</v>
      </c>
      <c r="G44" s="60">
        <v>534540</v>
      </c>
      <c r="H44" s="60">
        <v>545092</v>
      </c>
      <c r="I44" s="60">
        <v>550370</v>
      </c>
      <c r="J44" s="60">
        <v>1630002</v>
      </c>
      <c r="K44" s="60">
        <v>587312</v>
      </c>
      <c r="L44" s="60">
        <v>521814</v>
      </c>
      <c r="M44" s="60">
        <v>731527</v>
      </c>
      <c r="N44" s="60">
        <v>1840653</v>
      </c>
      <c r="O44" s="60"/>
      <c r="P44" s="60">
        <v>673951</v>
      </c>
      <c r="Q44" s="60">
        <v>642298</v>
      </c>
      <c r="R44" s="60">
        <v>1316249</v>
      </c>
      <c r="S44" s="60"/>
      <c r="T44" s="60"/>
      <c r="U44" s="60">
        <v>730790</v>
      </c>
      <c r="V44" s="60">
        <v>730790</v>
      </c>
      <c r="W44" s="60">
        <v>5517694</v>
      </c>
      <c r="X44" s="60">
        <v>5829759</v>
      </c>
      <c r="Y44" s="60">
        <v>-312065</v>
      </c>
      <c r="Z44" s="140">
        <v>-5.35</v>
      </c>
      <c r="AA44" s="155">
        <v>6003395</v>
      </c>
    </row>
    <row r="45" spans="1:27" ht="12.75">
      <c r="A45" s="138" t="s">
        <v>91</v>
      </c>
      <c r="B45" s="136"/>
      <c r="C45" s="157">
        <v>4370166</v>
      </c>
      <c r="D45" s="157"/>
      <c r="E45" s="158">
        <v>5288895</v>
      </c>
      <c r="F45" s="159">
        <v>4507318</v>
      </c>
      <c r="G45" s="159">
        <v>665955</v>
      </c>
      <c r="H45" s="159">
        <v>668996</v>
      </c>
      <c r="I45" s="159">
        <v>692956</v>
      </c>
      <c r="J45" s="159">
        <v>2027907</v>
      </c>
      <c r="K45" s="159">
        <v>787987</v>
      </c>
      <c r="L45" s="159">
        <v>740567</v>
      </c>
      <c r="M45" s="159">
        <v>830437</v>
      </c>
      <c r="N45" s="159">
        <v>2358991</v>
      </c>
      <c r="O45" s="159"/>
      <c r="P45" s="159">
        <v>664580</v>
      </c>
      <c r="Q45" s="159">
        <v>654046</v>
      </c>
      <c r="R45" s="159">
        <v>1318626</v>
      </c>
      <c r="S45" s="159"/>
      <c r="T45" s="159"/>
      <c r="U45" s="159">
        <v>714888</v>
      </c>
      <c r="V45" s="159">
        <v>714888</v>
      </c>
      <c r="W45" s="159">
        <v>6420412</v>
      </c>
      <c r="X45" s="159">
        <v>5475795</v>
      </c>
      <c r="Y45" s="159">
        <v>944617</v>
      </c>
      <c r="Z45" s="141">
        <v>17.25</v>
      </c>
      <c r="AA45" s="157">
        <v>4507318</v>
      </c>
    </row>
    <row r="46" spans="1:27" ht="12.75">
      <c r="A46" s="138" t="s">
        <v>92</v>
      </c>
      <c r="B46" s="136"/>
      <c r="C46" s="155">
        <v>2899355</v>
      </c>
      <c r="D46" s="155"/>
      <c r="E46" s="156">
        <v>3214430</v>
      </c>
      <c r="F46" s="60">
        <v>2749108</v>
      </c>
      <c r="G46" s="60">
        <v>353578</v>
      </c>
      <c r="H46" s="60">
        <v>340308</v>
      </c>
      <c r="I46" s="60">
        <v>355051</v>
      </c>
      <c r="J46" s="60">
        <v>1048937</v>
      </c>
      <c r="K46" s="60">
        <v>365720</v>
      </c>
      <c r="L46" s="60">
        <v>370036</v>
      </c>
      <c r="M46" s="60">
        <v>356106</v>
      </c>
      <c r="N46" s="60">
        <v>1091862</v>
      </c>
      <c r="O46" s="60"/>
      <c r="P46" s="60">
        <v>349408</v>
      </c>
      <c r="Q46" s="60">
        <v>367991</v>
      </c>
      <c r="R46" s="60">
        <v>717399</v>
      </c>
      <c r="S46" s="60"/>
      <c r="T46" s="60"/>
      <c r="U46" s="60">
        <v>385238</v>
      </c>
      <c r="V46" s="60">
        <v>385238</v>
      </c>
      <c r="W46" s="60">
        <v>3243436</v>
      </c>
      <c r="X46" s="60">
        <v>4041154</v>
      </c>
      <c r="Y46" s="60">
        <v>-797718</v>
      </c>
      <c r="Z46" s="140">
        <v>-19.74</v>
      </c>
      <c r="AA46" s="155">
        <v>2749108</v>
      </c>
    </row>
    <row r="47" spans="1:27" ht="12.75">
      <c r="A47" s="135" t="s">
        <v>93</v>
      </c>
      <c r="B47" s="142" t="s">
        <v>94</v>
      </c>
      <c r="C47" s="153">
        <v>7049</v>
      </c>
      <c r="D47" s="153"/>
      <c r="E47" s="154"/>
      <c r="F47" s="100">
        <v>3500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11600</v>
      </c>
      <c r="Y47" s="100">
        <v>-11600</v>
      </c>
      <c r="Z47" s="137">
        <v>-100</v>
      </c>
      <c r="AA47" s="153">
        <v>3500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86998182</v>
      </c>
      <c r="D48" s="168">
        <f>+D28+D32+D38+D42+D47</f>
        <v>0</v>
      </c>
      <c r="E48" s="169">
        <f t="shared" si="9"/>
        <v>94006082</v>
      </c>
      <c r="F48" s="73">
        <f t="shared" si="9"/>
        <v>83362598</v>
      </c>
      <c r="G48" s="73">
        <f t="shared" si="9"/>
        <v>6630310</v>
      </c>
      <c r="H48" s="73">
        <f t="shared" si="9"/>
        <v>6817617</v>
      </c>
      <c r="I48" s="73">
        <f t="shared" si="9"/>
        <v>7455138</v>
      </c>
      <c r="J48" s="73">
        <f t="shared" si="9"/>
        <v>20903065</v>
      </c>
      <c r="K48" s="73">
        <f t="shared" si="9"/>
        <v>8343085</v>
      </c>
      <c r="L48" s="73">
        <f t="shared" si="9"/>
        <v>7025273</v>
      </c>
      <c r="M48" s="73">
        <f t="shared" si="9"/>
        <v>8437116</v>
      </c>
      <c r="N48" s="73">
        <f t="shared" si="9"/>
        <v>23805474</v>
      </c>
      <c r="O48" s="73">
        <f t="shared" si="9"/>
        <v>0</v>
      </c>
      <c r="P48" s="73">
        <f t="shared" si="9"/>
        <v>5142925</v>
      </c>
      <c r="Q48" s="73">
        <f t="shared" si="9"/>
        <v>16128719</v>
      </c>
      <c r="R48" s="73">
        <f t="shared" si="9"/>
        <v>21271644</v>
      </c>
      <c r="S48" s="73">
        <f t="shared" si="9"/>
        <v>0</v>
      </c>
      <c r="T48" s="73">
        <f t="shared" si="9"/>
        <v>0</v>
      </c>
      <c r="U48" s="73">
        <f t="shared" si="9"/>
        <v>6844391</v>
      </c>
      <c r="V48" s="73">
        <f t="shared" si="9"/>
        <v>6844391</v>
      </c>
      <c r="W48" s="73">
        <f t="shared" si="9"/>
        <v>72824574</v>
      </c>
      <c r="X48" s="73">
        <f t="shared" si="9"/>
        <v>82679478</v>
      </c>
      <c r="Y48" s="73">
        <f t="shared" si="9"/>
        <v>-9854904</v>
      </c>
      <c r="Z48" s="170">
        <f>+IF(X48&lt;&gt;0,+(Y48/X48)*100,0)</f>
        <v>-11.919407618901513</v>
      </c>
      <c r="AA48" s="168">
        <f>+AA28+AA32+AA38+AA42+AA47</f>
        <v>83362598</v>
      </c>
    </row>
    <row r="49" spans="1:27" ht="12.75">
      <c r="A49" s="148" t="s">
        <v>49</v>
      </c>
      <c r="B49" s="149"/>
      <c r="C49" s="171">
        <f aca="true" t="shared" si="10" ref="C49:Y49">+C25-C48</f>
        <v>-7298095</v>
      </c>
      <c r="D49" s="171">
        <f>+D25-D48</f>
        <v>0</v>
      </c>
      <c r="E49" s="172">
        <f t="shared" si="10"/>
        <v>4949778</v>
      </c>
      <c r="F49" s="173">
        <f t="shared" si="10"/>
        <v>11945776</v>
      </c>
      <c r="G49" s="173">
        <f t="shared" si="10"/>
        <v>30122861</v>
      </c>
      <c r="H49" s="173">
        <f t="shared" si="10"/>
        <v>-3389312</v>
      </c>
      <c r="I49" s="173">
        <f t="shared" si="10"/>
        <v>-4074432</v>
      </c>
      <c r="J49" s="173">
        <f t="shared" si="10"/>
        <v>22659117</v>
      </c>
      <c r="K49" s="173">
        <f t="shared" si="10"/>
        <v>-4672708</v>
      </c>
      <c r="L49" s="173">
        <f t="shared" si="10"/>
        <v>4869628</v>
      </c>
      <c r="M49" s="173">
        <f t="shared" si="10"/>
        <v>-4384902</v>
      </c>
      <c r="N49" s="173">
        <f t="shared" si="10"/>
        <v>-4187982</v>
      </c>
      <c r="O49" s="173">
        <f t="shared" si="10"/>
        <v>0</v>
      </c>
      <c r="P49" s="173">
        <f t="shared" si="10"/>
        <v>-1374861</v>
      </c>
      <c r="Q49" s="173">
        <f t="shared" si="10"/>
        <v>-6149228</v>
      </c>
      <c r="R49" s="173">
        <f t="shared" si="10"/>
        <v>-7524089</v>
      </c>
      <c r="S49" s="173">
        <f t="shared" si="10"/>
        <v>0</v>
      </c>
      <c r="T49" s="173">
        <f t="shared" si="10"/>
        <v>0</v>
      </c>
      <c r="U49" s="173">
        <f t="shared" si="10"/>
        <v>-3084605</v>
      </c>
      <c r="V49" s="173">
        <f t="shared" si="10"/>
        <v>-3084605</v>
      </c>
      <c r="W49" s="173">
        <f t="shared" si="10"/>
        <v>7862441</v>
      </c>
      <c r="X49" s="173">
        <f>IF(F25=F48,0,X25-X48)</f>
        <v>663930</v>
      </c>
      <c r="Y49" s="173">
        <f t="shared" si="10"/>
        <v>7198511</v>
      </c>
      <c r="Z49" s="174">
        <f>+IF(X49&lt;&gt;0,+(Y49/X49)*100,0)</f>
        <v>1084.227403491332</v>
      </c>
      <c r="AA49" s="171">
        <f>+AA25-AA48</f>
        <v>11945776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7960250</v>
      </c>
      <c r="D5" s="155">
        <v>0</v>
      </c>
      <c r="E5" s="156">
        <v>13000000</v>
      </c>
      <c r="F5" s="60">
        <v>12978282</v>
      </c>
      <c r="G5" s="60">
        <v>20460231</v>
      </c>
      <c r="H5" s="60">
        <v>0</v>
      </c>
      <c r="I5" s="60">
        <v>0</v>
      </c>
      <c r="J5" s="60">
        <v>20460231</v>
      </c>
      <c r="K5" s="60">
        <v>0</v>
      </c>
      <c r="L5" s="60">
        <v>81526</v>
      </c>
      <c r="M5" s="60">
        <v>182276</v>
      </c>
      <c r="N5" s="60">
        <v>263802</v>
      </c>
      <c r="O5" s="60">
        <v>0</v>
      </c>
      <c r="P5" s="60">
        <v>1160</v>
      </c>
      <c r="Q5" s="60">
        <v>-1161</v>
      </c>
      <c r="R5" s="60">
        <v>-1</v>
      </c>
      <c r="S5" s="60">
        <v>0</v>
      </c>
      <c r="T5" s="60">
        <v>0</v>
      </c>
      <c r="U5" s="60">
        <v>2651</v>
      </c>
      <c r="V5" s="60">
        <v>2651</v>
      </c>
      <c r="W5" s="60">
        <v>20726683</v>
      </c>
      <c r="X5" s="60">
        <v>12547404</v>
      </c>
      <c r="Y5" s="60">
        <v>8179279</v>
      </c>
      <c r="Z5" s="140">
        <v>65.19</v>
      </c>
      <c r="AA5" s="155">
        <v>12978282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13767608</v>
      </c>
      <c r="D7" s="155">
        <v>0</v>
      </c>
      <c r="E7" s="156">
        <v>24560200</v>
      </c>
      <c r="F7" s="60">
        <v>14299190</v>
      </c>
      <c r="G7" s="60">
        <v>1236632</v>
      </c>
      <c r="H7" s="60">
        <v>1362212</v>
      </c>
      <c r="I7" s="60">
        <v>1235838</v>
      </c>
      <c r="J7" s="60">
        <v>3834682</v>
      </c>
      <c r="K7" s="60">
        <v>1300599</v>
      </c>
      <c r="L7" s="60">
        <v>1303552</v>
      </c>
      <c r="M7" s="60">
        <v>1374673</v>
      </c>
      <c r="N7" s="60">
        <v>3978824</v>
      </c>
      <c r="O7" s="60">
        <v>0</v>
      </c>
      <c r="P7" s="60">
        <v>1368599</v>
      </c>
      <c r="Q7" s="60">
        <v>1444708</v>
      </c>
      <c r="R7" s="60">
        <v>2813307</v>
      </c>
      <c r="S7" s="60">
        <v>0</v>
      </c>
      <c r="T7" s="60">
        <v>0</v>
      </c>
      <c r="U7" s="60">
        <v>1503011</v>
      </c>
      <c r="V7" s="60">
        <v>1503011</v>
      </c>
      <c r="W7" s="60">
        <v>12129824</v>
      </c>
      <c r="X7" s="60">
        <v>15023400</v>
      </c>
      <c r="Y7" s="60">
        <v>-2893576</v>
      </c>
      <c r="Z7" s="140">
        <v>-19.26</v>
      </c>
      <c r="AA7" s="155">
        <v>14299190</v>
      </c>
    </row>
    <row r="8" spans="1:27" ht="12.75">
      <c r="A8" s="183" t="s">
        <v>104</v>
      </c>
      <c r="B8" s="182"/>
      <c r="C8" s="155">
        <v>9171122</v>
      </c>
      <c r="D8" s="155">
        <v>0</v>
      </c>
      <c r="E8" s="156">
        <v>7398100</v>
      </c>
      <c r="F8" s="60">
        <v>9580718</v>
      </c>
      <c r="G8" s="60">
        <v>869261</v>
      </c>
      <c r="H8" s="60">
        <v>841044</v>
      </c>
      <c r="I8" s="60">
        <v>899358</v>
      </c>
      <c r="J8" s="60">
        <v>2609663</v>
      </c>
      <c r="K8" s="60">
        <v>1057954</v>
      </c>
      <c r="L8" s="60">
        <v>1185785</v>
      </c>
      <c r="M8" s="60">
        <v>1158834</v>
      </c>
      <c r="N8" s="60">
        <v>3402573</v>
      </c>
      <c r="O8" s="60">
        <v>0</v>
      </c>
      <c r="P8" s="60">
        <v>1156958</v>
      </c>
      <c r="Q8" s="60">
        <v>1129579</v>
      </c>
      <c r="R8" s="60">
        <v>2286537</v>
      </c>
      <c r="S8" s="60">
        <v>0</v>
      </c>
      <c r="T8" s="60">
        <v>0</v>
      </c>
      <c r="U8" s="60">
        <v>875243</v>
      </c>
      <c r="V8" s="60">
        <v>875243</v>
      </c>
      <c r="W8" s="60">
        <v>9174016</v>
      </c>
      <c r="X8" s="60">
        <v>7985100</v>
      </c>
      <c r="Y8" s="60">
        <v>1188916</v>
      </c>
      <c r="Z8" s="140">
        <v>14.89</v>
      </c>
      <c r="AA8" s="155">
        <v>9580718</v>
      </c>
    </row>
    <row r="9" spans="1:27" ht="12.75">
      <c r="A9" s="183" t="s">
        <v>105</v>
      </c>
      <c r="B9" s="182"/>
      <c r="C9" s="155">
        <v>3226001</v>
      </c>
      <c r="D9" s="155">
        <v>0</v>
      </c>
      <c r="E9" s="156">
        <v>4484000</v>
      </c>
      <c r="F9" s="60">
        <v>3255950</v>
      </c>
      <c r="G9" s="60">
        <v>644192</v>
      </c>
      <c r="H9" s="60">
        <v>639087</v>
      </c>
      <c r="I9" s="60">
        <v>652413</v>
      </c>
      <c r="J9" s="60">
        <v>1935692</v>
      </c>
      <c r="K9" s="60">
        <v>640669</v>
      </c>
      <c r="L9" s="60">
        <v>631911</v>
      </c>
      <c r="M9" s="60">
        <v>637480</v>
      </c>
      <c r="N9" s="60">
        <v>1910060</v>
      </c>
      <c r="O9" s="60">
        <v>0</v>
      </c>
      <c r="P9" s="60">
        <v>640626</v>
      </c>
      <c r="Q9" s="60">
        <v>638199</v>
      </c>
      <c r="R9" s="60">
        <v>1278825</v>
      </c>
      <c r="S9" s="60">
        <v>0</v>
      </c>
      <c r="T9" s="60">
        <v>0</v>
      </c>
      <c r="U9" s="60">
        <v>701969</v>
      </c>
      <c r="V9" s="60">
        <v>701969</v>
      </c>
      <c r="W9" s="60">
        <v>5826546</v>
      </c>
      <c r="X9" s="60">
        <v>3129996</v>
      </c>
      <c r="Y9" s="60">
        <v>2696550</v>
      </c>
      <c r="Z9" s="140">
        <v>86.15</v>
      </c>
      <c r="AA9" s="155">
        <v>3255950</v>
      </c>
    </row>
    <row r="10" spans="1:27" ht="12.75">
      <c r="A10" s="183" t="s">
        <v>106</v>
      </c>
      <c r="B10" s="182"/>
      <c r="C10" s="155">
        <v>1245241</v>
      </c>
      <c r="D10" s="155">
        <v>0</v>
      </c>
      <c r="E10" s="156">
        <v>852700</v>
      </c>
      <c r="F10" s="54">
        <v>1265584</v>
      </c>
      <c r="G10" s="54">
        <v>256898</v>
      </c>
      <c r="H10" s="54">
        <v>255337</v>
      </c>
      <c r="I10" s="54">
        <v>257312</v>
      </c>
      <c r="J10" s="54">
        <v>769547</v>
      </c>
      <c r="K10" s="54">
        <v>257320</v>
      </c>
      <c r="L10" s="54">
        <v>258914</v>
      </c>
      <c r="M10" s="54">
        <v>260746</v>
      </c>
      <c r="N10" s="54">
        <v>776980</v>
      </c>
      <c r="O10" s="54">
        <v>0</v>
      </c>
      <c r="P10" s="54">
        <v>259989</v>
      </c>
      <c r="Q10" s="54">
        <v>259844</v>
      </c>
      <c r="R10" s="54">
        <v>519833</v>
      </c>
      <c r="S10" s="54">
        <v>0</v>
      </c>
      <c r="T10" s="54">
        <v>0</v>
      </c>
      <c r="U10" s="54">
        <v>261427</v>
      </c>
      <c r="V10" s="54">
        <v>261427</v>
      </c>
      <c r="W10" s="54">
        <v>2327787</v>
      </c>
      <c r="X10" s="54">
        <v>1229700</v>
      </c>
      <c r="Y10" s="54">
        <v>1098087</v>
      </c>
      <c r="Z10" s="184">
        <v>89.3</v>
      </c>
      <c r="AA10" s="130">
        <v>1265584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782172</v>
      </c>
      <c r="D12" s="155">
        <v>0</v>
      </c>
      <c r="E12" s="156">
        <v>813400</v>
      </c>
      <c r="F12" s="60">
        <v>0</v>
      </c>
      <c r="G12" s="60">
        <v>81694</v>
      </c>
      <c r="H12" s="60">
        <v>10571</v>
      </c>
      <c r="I12" s="60">
        <v>62978</v>
      </c>
      <c r="J12" s="60">
        <v>155243</v>
      </c>
      <c r="K12" s="60">
        <v>93399</v>
      </c>
      <c r="L12" s="60">
        <v>81323</v>
      </c>
      <c r="M12" s="60">
        <v>148761</v>
      </c>
      <c r="N12" s="60">
        <v>323483</v>
      </c>
      <c r="O12" s="60">
        <v>0</v>
      </c>
      <c r="P12" s="60">
        <v>37451</v>
      </c>
      <c r="Q12" s="60">
        <v>58569</v>
      </c>
      <c r="R12" s="60">
        <v>96020</v>
      </c>
      <c r="S12" s="60">
        <v>0</v>
      </c>
      <c r="T12" s="60">
        <v>0</v>
      </c>
      <c r="U12" s="60">
        <v>86074</v>
      </c>
      <c r="V12" s="60">
        <v>86074</v>
      </c>
      <c r="W12" s="60">
        <v>660820</v>
      </c>
      <c r="X12" s="60">
        <v>813396</v>
      </c>
      <c r="Y12" s="60">
        <v>-152576</v>
      </c>
      <c r="Z12" s="140">
        <v>-18.76</v>
      </c>
      <c r="AA12" s="155">
        <v>0</v>
      </c>
    </row>
    <row r="13" spans="1:27" ht="12.75">
      <c r="A13" s="181" t="s">
        <v>109</v>
      </c>
      <c r="B13" s="185"/>
      <c r="C13" s="155">
        <v>104364</v>
      </c>
      <c r="D13" s="155">
        <v>0</v>
      </c>
      <c r="E13" s="156">
        <v>423900</v>
      </c>
      <c r="F13" s="60">
        <v>103699</v>
      </c>
      <c r="G13" s="60">
        <v>7253</v>
      </c>
      <c r="H13" s="60">
        <v>10589</v>
      </c>
      <c r="I13" s="60">
        <v>8789</v>
      </c>
      <c r="J13" s="60">
        <v>26631</v>
      </c>
      <c r="K13" s="60">
        <v>7104</v>
      </c>
      <c r="L13" s="60">
        <v>9136</v>
      </c>
      <c r="M13" s="60">
        <v>15248</v>
      </c>
      <c r="N13" s="60">
        <v>31488</v>
      </c>
      <c r="O13" s="60">
        <v>0</v>
      </c>
      <c r="P13" s="60">
        <v>8563</v>
      </c>
      <c r="Q13" s="60">
        <v>5829</v>
      </c>
      <c r="R13" s="60">
        <v>14392</v>
      </c>
      <c r="S13" s="60">
        <v>0</v>
      </c>
      <c r="T13" s="60">
        <v>0</v>
      </c>
      <c r="U13" s="60">
        <v>8571</v>
      </c>
      <c r="V13" s="60">
        <v>8571</v>
      </c>
      <c r="W13" s="60">
        <v>81082</v>
      </c>
      <c r="X13" s="60">
        <v>81900</v>
      </c>
      <c r="Y13" s="60">
        <v>-818</v>
      </c>
      <c r="Z13" s="140">
        <v>-1</v>
      </c>
      <c r="AA13" s="155">
        <v>103699</v>
      </c>
    </row>
    <row r="14" spans="1:27" ht="12.75">
      <c r="A14" s="181" t="s">
        <v>110</v>
      </c>
      <c r="B14" s="185"/>
      <c r="C14" s="155">
        <v>1206818</v>
      </c>
      <c r="D14" s="155">
        <v>0</v>
      </c>
      <c r="E14" s="156">
        <v>1480200</v>
      </c>
      <c r="F14" s="60">
        <v>1603702</v>
      </c>
      <c r="G14" s="60">
        <v>77350</v>
      </c>
      <c r="H14" s="60">
        <v>90297</v>
      </c>
      <c r="I14" s="60">
        <v>82611</v>
      </c>
      <c r="J14" s="60">
        <v>250258</v>
      </c>
      <c r="K14" s="60">
        <v>84873</v>
      </c>
      <c r="L14" s="60">
        <v>83085</v>
      </c>
      <c r="M14" s="60">
        <v>84911</v>
      </c>
      <c r="N14" s="60">
        <v>252869</v>
      </c>
      <c r="O14" s="60">
        <v>0</v>
      </c>
      <c r="P14" s="60">
        <v>99484</v>
      </c>
      <c r="Q14" s="60">
        <v>99693</v>
      </c>
      <c r="R14" s="60">
        <v>199177</v>
      </c>
      <c r="S14" s="60">
        <v>0</v>
      </c>
      <c r="T14" s="60">
        <v>0</v>
      </c>
      <c r="U14" s="60">
        <v>100989</v>
      </c>
      <c r="V14" s="60">
        <v>100989</v>
      </c>
      <c r="W14" s="60">
        <v>803293</v>
      </c>
      <c r="X14" s="60">
        <v>1480200</v>
      </c>
      <c r="Y14" s="60">
        <v>-676907</v>
      </c>
      <c r="Z14" s="140">
        <v>-45.73</v>
      </c>
      <c r="AA14" s="155">
        <v>1603702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33591</v>
      </c>
      <c r="D16" s="155">
        <v>0</v>
      </c>
      <c r="E16" s="156">
        <v>429000</v>
      </c>
      <c r="F16" s="60">
        <v>0</v>
      </c>
      <c r="G16" s="60">
        <v>16630</v>
      </c>
      <c r="H16" s="60">
        <v>5370</v>
      </c>
      <c r="I16" s="60">
        <v>8650</v>
      </c>
      <c r="J16" s="60">
        <v>30650</v>
      </c>
      <c r="K16" s="60">
        <v>12950</v>
      </c>
      <c r="L16" s="60">
        <v>4400</v>
      </c>
      <c r="M16" s="60">
        <v>1300</v>
      </c>
      <c r="N16" s="60">
        <v>18650</v>
      </c>
      <c r="O16" s="60">
        <v>0</v>
      </c>
      <c r="P16" s="60">
        <v>1213</v>
      </c>
      <c r="Q16" s="60">
        <v>7433</v>
      </c>
      <c r="R16" s="60">
        <v>8646</v>
      </c>
      <c r="S16" s="60">
        <v>0</v>
      </c>
      <c r="T16" s="60">
        <v>0</v>
      </c>
      <c r="U16" s="60">
        <v>1800</v>
      </c>
      <c r="V16" s="60">
        <v>1800</v>
      </c>
      <c r="W16" s="60">
        <v>59746</v>
      </c>
      <c r="X16" s="60">
        <v>429000</v>
      </c>
      <c r="Y16" s="60">
        <v>-369254</v>
      </c>
      <c r="Z16" s="140">
        <v>-86.07</v>
      </c>
      <c r="AA16" s="155">
        <v>0</v>
      </c>
    </row>
    <row r="17" spans="1:27" ht="12.75">
      <c r="A17" s="181" t="s">
        <v>113</v>
      </c>
      <c r="B17" s="185"/>
      <c r="C17" s="155">
        <v>450</v>
      </c>
      <c r="D17" s="155">
        <v>0</v>
      </c>
      <c r="E17" s="156">
        <v>700</v>
      </c>
      <c r="F17" s="60">
        <v>0</v>
      </c>
      <c r="G17" s="60">
        <v>0</v>
      </c>
      <c r="H17" s="60">
        <v>469</v>
      </c>
      <c r="I17" s="60">
        <v>151</v>
      </c>
      <c r="J17" s="60">
        <v>620</v>
      </c>
      <c r="K17" s="60">
        <v>377</v>
      </c>
      <c r="L17" s="60">
        <v>7200</v>
      </c>
      <c r="M17" s="60">
        <v>4260</v>
      </c>
      <c r="N17" s="60">
        <v>11837</v>
      </c>
      <c r="O17" s="60">
        <v>0</v>
      </c>
      <c r="P17" s="60">
        <v>3776</v>
      </c>
      <c r="Q17" s="60">
        <v>3301</v>
      </c>
      <c r="R17" s="60">
        <v>7077</v>
      </c>
      <c r="S17" s="60">
        <v>0</v>
      </c>
      <c r="T17" s="60">
        <v>0</v>
      </c>
      <c r="U17" s="60">
        <v>1263</v>
      </c>
      <c r="V17" s="60">
        <v>1263</v>
      </c>
      <c r="W17" s="60">
        <v>20797</v>
      </c>
      <c r="X17" s="60">
        <v>696</v>
      </c>
      <c r="Y17" s="60">
        <v>20101</v>
      </c>
      <c r="Z17" s="140">
        <v>2888.07</v>
      </c>
      <c r="AA17" s="155">
        <v>0</v>
      </c>
    </row>
    <row r="18" spans="1:27" ht="12.75">
      <c r="A18" s="183" t="s">
        <v>114</v>
      </c>
      <c r="B18" s="182"/>
      <c r="C18" s="155">
        <v>1084920</v>
      </c>
      <c r="D18" s="155">
        <v>0</v>
      </c>
      <c r="E18" s="156">
        <v>1104000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1104000</v>
      </c>
      <c r="Y18" s="60">
        <v>-1104000</v>
      </c>
      <c r="Z18" s="140">
        <v>-100</v>
      </c>
      <c r="AA18" s="155">
        <v>0</v>
      </c>
    </row>
    <row r="19" spans="1:27" ht="12.75">
      <c r="A19" s="181" t="s">
        <v>34</v>
      </c>
      <c r="B19" s="185"/>
      <c r="C19" s="155">
        <v>25975505</v>
      </c>
      <c r="D19" s="155">
        <v>0</v>
      </c>
      <c r="E19" s="156">
        <v>29395460</v>
      </c>
      <c r="F19" s="60">
        <v>38517873</v>
      </c>
      <c r="G19" s="60">
        <v>2814145</v>
      </c>
      <c r="H19" s="60">
        <v>0</v>
      </c>
      <c r="I19" s="60">
        <v>1144</v>
      </c>
      <c r="J19" s="60">
        <v>2815289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6079000</v>
      </c>
      <c r="R19" s="60">
        <v>6079000</v>
      </c>
      <c r="S19" s="60">
        <v>0</v>
      </c>
      <c r="T19" s="60">
        <v>0</v>
      </c>
      <c r="U19" s="60">
        <v>0</v>
      </c>
      <c r="V19" s="60">
        <v>0</v>
      </c>
      <c r="W19" s="60">
        <v>8894289</v>
      </c>
      <c r="X19" s="60">
        <v>24219996</v>
      </c>
      <c r="Y19" s="60">
        <v>-15325707</v>
      </c>
      <c r="Z19" s="140">
        <v>-63.28</v>
      </c>
      <c r="AA19" s="155">
        <v>38517873</v>
      </c>
    </row>
    <row r="20" spans="1:27" ht="12.75">
      <c r="A20" s="181" t="s">
        <v>35</v>
      </c>
      <c r="B20" s="185"/>
      <c r="C20" s="155">
        <v>2089207</v>
      </c>
      <c r="D20" s="155">
        <v>0</v>
      </c>
      <c r="E20" s="156">
        <v>5360200</v>
      </c>
      <c r="F20" s="54">
        <v>4049376</v>
      </c>
      <c r="G20" s="54">
        <v>196885</v>
      </c>
      <c r="H20" s="54">
        <v>213329</v>
      </c>
      <c r="I20" s="54">
        <v>171462</v>
      </c>
      <c r="J20" s="54">
        <v>581676</v>
      </c>
      <c r="K20" s="54">
        <v>215132</v>
      </c>
      <c r="L20" s="54">
        <v>199069</v>
      </c>
      <c r="M20" s="54">
        <v>183725</v>
      </c>
      <c r="N20" s="54">
        <v>597926</v>
      </c>
      <c r="O20" s="54">
        <v>0</v>
      </c>
      <c r="P20" s="54">
        <v>190245</v>
      </c>
      <c r="Q20" s="54">
        <v>254497</v>
      </c>
      <c r="R20" s="54">
        <v>444742</v>
      </c>
      <c r="S20" s="54">
        <v>0</v>
      </c>
      <c r="T20" s="54">
        <v>0</v>
      </c>
      <c r="U20" s="54">
        <v>216788</v>
      </c>
      <c r="V20" s="54">
        <v>216788</v>
      </c>
      <c r="W20" s="54">
        <v>1841132</v>
      </c>
      <c r="X20" s="54">
        <v>1886304</v>
      </c>
      <c r="Y20" s="54">
        <v>-45172</v>
      </c>
      <c r="Z20" s="184">
        <v>-2.39</v>
      </c>
      <c r="AA20" s="130">
        <v>4049376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66647249</v>
      </c>
      <c r="D22" s="188">
        <f>SUM(D5:D21)</f>
        <v>0</v>
      </c>
      <c r="E22" s="189">
        <f t="shared" si="0"/>
        <v>89301860</v>
      </c>
      <c r="F22" s="190">
        <f t="shared" si="0"/>
        <v>85654374</v>
      </c>
      <c r="G22" s="190">
        <f t="shared" si="0"/>
        <v>26661171</v>
      </c>
      <c r="H22" s="190">
        <f t="shared" si="0"/>
        <v>3428305</v>
      </c>
      <c r="I22" s="190">
        <f t="shared" si="0"/>
        <v>3380706</v>
      </c>
      <c r="J22" s="190">
        <f t="shared" si="0"/>
        <v>33470182</v>
      </c>
      <c r="K22" s="190">
        <f t="shared" si="0"/>
        <v>3670377</v>
      </c>
      <c r="L22" s="190">
        <f t="shared" si="0"/>
        <v>3845901</v>
      </c>
      <c r="M22" s="190">
        <f t="shared" si="0"/>
        <v>4052214</v>
      </c>
      <c r="N22" s="190">
        <f t="shared" si="0"/>
        <v>11568492</v>
      </c>
      <c r="O22" s="190">
        <f t="shared" si="0"/>
        <v>0</v>
      </c>
      <c r="P22" s="190">
        <f t="shared" si="0"/>
        <v>3768064</v>
      </c>
      <c r="Q22" s="190">
        <f t="shared" si="0"/>
        <v>9979491</v>
      </c>
      <c r="R22" s="190">
        <f t="shared" si="0"/>
        <v>13747555</v>
      </c>
      <c r="S22" s="190">
        <f t="shared" si="0"/>
        <v>0</v>
      </c>
      <c r="T22" s="190">
        <f t="shared" si="0"/>
        <v>0</v>
      </c>
      <c r="U22" s="190">
        <f t="shared" si="0"/>
        <v>3759786</v>
      </c>
      <c r="V22" s="190">
        <f t="shared" si="0"/>
        <v>3759786</v>
      </c>
      <c r="W22" s="190">
        <f t="shared" si="0"/>
        <v>62546015</v>
      </c>
      <c r="X22" s="190">
        <f t="shared" si="0"/>
        <v>69931092</v>
      </c>
      <c r="Y22" s="190">
        <f t="shared" si="0"/>
        <v>-7385077</v>
      </c>
      <c r="Z22" s="191">
        <f>+IF(X22&lt;&gt;0,+(Y22/X22)*100,0)</f>
        <v>-10.560505761871987</v>
      </c>
      <c r="AA22" s="188">
        <f>SUM(AA5:AA21)</f>
        <v>85654374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31696052</v>
      </c>
      <c r="D25" s="155">
        <v>0</v>
      </c>
      <c r="E25" s="156">
        <v>41756001</v>
      </c>
      <c r="F25" s="60">
        <v>28270537</v>
      </c>
      <c r="G25" s="60">
        <v>2537006</v>
      </c>
      <c r="H25" s="60">
        <v>2407129</v>
      </c>
      <c r="I25" s="60">
        <v>2859184</v>
      </c>
      <c r="J25" s="60">
        <v>7803319</v>
      </c>
      <c r="K25" s="60">
        <v>2656799</v>
      </c>
      <c r="L25" s="60">
        <v>2407833</v>
      </c>
      <c r="M25" s="60">
        <v>2931264</v>
      </c>
      <c r="N25" s="60">
        <v>7995896</v>
      </c>
      <c r="O25" s="60">
        <v>0</v>
      </c>
      <c r="P25" s="60">
        <v>2747407</v>
      </c>
      <c r="Q25" s="60">
        <v>2645322</v>
      </c>
      <c r="R25" s="60">
        <v>5392729</v>
      </c>
      <c r="S25" s="60">
        <v>0</v>
      </c>
      <c r="T25" s="60">
        <v>0</v>
      </c>
      <c r="U25" s="60">
        <v>2797333</v>
      </c>
      <c r="V25" s="60">
        <v>2797333</v>
      </c>
      <c r="W25" s="60">
        <v>23989277</v>
      </c>
      <c r="X25" s="60">
        <v>38957436</v>
      </c>
      <c r="Y25" s="60">
        <v>-14968159</v>
      </c>
      <c r="Z25" s="140">
        <v>-38.42</v>
      </c>
      <c r="AA25" s="155">
        <v>28270537</v>
      </c>
    </row>
    <row r="26" spans="1:27" ht="12.75">
      <c r="A26" s="183" t="s">
        <v>38</v>
      </c>
      <c r="B26" s="182"/>
      <c r="C26" s="155">
        <v>2456549</v>
      </c>
      <c r="D26" s="155">
        <v>0</v>
      </c>
      <c r="E26" s="156">
        <v>2740281</v>
      </c>
      <c r="F26" s="60">
        <v>2202990</v>
      </c>
      <c r="G26" s="60">
        <v>252005</v>
      </c>
      <c r="H26" s="60">
        <v>277005</v>
      </c>
      <c r="I26" s="60">
        <v>277005</v>
      </c>
      <c r="J26" s="60">
        <v>806015</v>
      </c>
      <c r="K26" s="60">
        <v>277005</v>
      </c>
      <c r="L26" s="60">
        <v>277005</v>
      </c>
      <c r="M26" s="60">
        <v>202005</v>
      </c>
      <c r="N26" s="60">
        <v>756015</v>
      </c>
      <c r="O26" s="60">
        <v>0</v>
      </c>
      <c r="P26" s="60">
        <v>202005</v>
      </c>
      <c r="Q26" s="60">
        <v>237652</v>
      </c>
      <c r="R26" s="60">
        <v>439657</v>
      </c>
      <c r="S26" s="60">
        <v>0</v>
      </c>
      <c r="T26" s="60">
        <v>0</v>
      </c>
      <c r="U26" s="60">
        <v>235062</v>
      </c>
      <c r="V26" s="60">
        <v>235062</v>
      </c>
      <c r="W26" s="60">
        <v>2236749</v>
      </c>
      <c r="X26" s="60">
        <v>2268276</v>
      </c>
      <c r="Y26" s="60">
        <v>-31527</v>
      </c>
      <c r="Z26" s="140">
        <v>-1.39</v>
      </c>
      <c r="AA26" s="155">
        <v>2202990</v>
      </c>
    </row>
    <row r="27" spans="1:27" ht="12.75">
      <c r="A27" s="183" t="s">
        <v>118</v>
      </c>
      <c r="B27" s="182"/>
      <c r="C27" s="155">
        <v>6544289</v>
      </c>
      <c r="D27" s="155">
        <v>0</v>
      </c>
      <c r="E27" s="156">
        <v>3542300</v>
      </c>
      <c r="F27" s="60">
        <v>3542383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3832296</v>
      </c>
      <c r="Y27" s="60">
        <v>-3832296</v>
      </c>
      <c r="Z27" s="140">
        <v>-100</v>
      </c>
      <c r="AA27" s="155">
        <v>3542383</v>
      </c>
    </row>
    <row r="28" spans="1:27" ht="12.75">
      <c r="A28" s="183" t="s">
        <v>39</v>
      </c>
      <c r="B28" s="182"/>
      <c r="C28" s="155">
        <v>16051795</v>
      </c>
      <c r="D28" s="155">
        <v>0</v>
      </c>
      <c r="E28" s="156">
        <v>11547000</v>
      </c>
      <c r="F28" s="60">
        <v>11547413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11882004</v>
      </c>
      <c r="Y28" s="60">
        <v>-11882004</v>
      </c>
      <c r="Z28" s="140">
        <v>-100</v>
      </c>
      <c r="AA28" s="155">
        <v>11547413</v>
      </c>
    </row>
    <row r="29" spans="1:27" ht="12.75">
      <c r="A29" s="183" t="s">
        <v>40</v>
      </c>
      <c r="B29" s="182"/>
      <c r="C29" s="155">
        <v>503021</v>
      </c>
      <c r="D29" s="155">
        <v>0</v>
      </c>
      <c r="E29" s="156">
        <v>791565</v>
      </c>
      <c r="F29" s="60">
        <v>747459</v>
      </c>
      <c r="G29" s="60">
        <v>33816</v>
      </c>
      <c r="H29" s="60">
        <v>716</v>
      </c>
      <c r="I29" s="60">
        <v>716</v>
      </c>
      <c r="J29" s="60">
        <v>35248</v>
      </c>
      <c r="K29" s="60">
        <v>88872</v>
      </c>
      <c r="L29" s="60">
        <v>2778</v>
      </c>
      <c r="M29" s="60">
        <v>595</v>
      </c>
      <c r="N29" s="60">
        <v>92245</v>
      </c>
      <c r="O29" s="60">
        <v>0</v>
      </c>
      <c r="P29" s="60">
        <v>2408</v>
      </c>
      <c r="Q29" s="60">
        <v>464253</v>
      </c>
      <c r="R29" s="60">
        <v>466661</v>
      </c>
      <c r="S29" s="60">
        <v>0</v>
      </c>
      <c r="T29" s="60">
        <v>0</v>
      </c>
      <c r="U29" s="60">
        <v>108834</v>
      </c>
      <c r="V29" s="60">
        <v>108834</v>
      </c>
      <c r="W29" s="60">
        <v>702988</v>
      </c>
      <c r="X29" s="60">
        <v>803628</v>
      </c>
      <c r="Y29" s="60">
        <v>-100640</v>
      </c>
      <c r="Z29" s="140">
        <v>-12.52</v>
      </c>
      <c r="AA29" s="155">
        <v>747459</v>
      </c>
    </row>
    <row r="30" spans="1:27" ht="12.75">
      <c r="A30" s="183" t="s">
        <v>119</v>
      </c>
      <c r="B30" s="182"/>
      <c r="C30" s="155">
        <v>14622647</v>
      </c>
      <c r="D30" s="155">
        <v>0</v>
      </c>
      <c r="E30" s="156">
        <v>15203100</v>
      </c>
      <c r="F30" s="60">
        <v>17311300</v>
      </c>
      <c r="G30" s="60">
        <v>2021287</v>
      </c>
      <c r="H30" s="60">
        <v>2247006</v>
      </c>
      <c r="I30" s="60">
        <v>2582092</v>
      </c>
      <c r="J30" s="60">
        <v>6850385</v>
      </c>
      <c r="K30" s="60">
        <v>2890569</v>
      </c>
      <c r="L30" s="60">
        <v>1402597</v>
      </c>
      <c r="M30" s="60">
        <v>2579267</v>
      </c>
      <c r="N30" s="60">
        <v>6872433</v>
      </c>
      <c r="O30" s="60">
        <v>0</v>
      </c>
      <c r="P30" s="60">
        <v>162448</v>
      </c>
      <c r="Q30" s="60">
        <v>10559007</v>
      </c>
      <c r="R30" s="60">
        <v>10721455</v>
      </c>
      <c r="S30" s="60">
        <v>0</v>
      </c>
      <c r="T30" s="60">
        <v>0</v>
      </c>
      <c r="U30" s="60">
        <v>1397334</v>
      </c>
      <c r="V30" s="60">
        <v>1397334</v>
      </c>
      <c r="W30" s="60">
        <v>25841607</v>
      </c>
      <c r="X30" s="60">
        <v>7694604</v>
      </c>
      <c r="Y30" s="60">
        <v>18147003</v>
      </c>
      <c r="Z30" s="140">
        <v>235.84</v>
      </c>
      <c r="AA30" s="155">
        <v>17311300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97382</v>
      </c>
      <c r="H31" s="60">
        <v>182095</v>
      </c>
      <c r="I31" s="60">
        <v>206642</v>
      </c>
      <c r="J31" s="60">
        <v>486119</v>
      </c>
      <c r="K31" s="60">
        <v>196219</v>
      </c>
      <c r="L31" s="60">
        <v>275021</v>
      </c>
      <c r="M31" s="60">
        <v>213294</v>
      </c>
      <c r="N31" s="60">
        <v>684534</v>
      </c>
      <c r="O31" s="60">
        <v>0</v>
      </c>
      <c r="P31" s="60">
        <v>118706</v>
      </c>
      <c r="Q31" s="60">
        <v>270300</v>
      </c>
      <c r="R31" s="60">
        <v>389006</v>
      </c>
      <c r="S31" s="60">
        <v>0</v>
      </c>
      <c r="T31" s="60">
        <v>0</v>
      </c>
      <c r="U31" s="60">
        <v>176842</v>
      </c>
      <c r="V31" s="60">
        <v>176842</v>
      </c>
      <c r="W31" s="60">
        <v>1736501</v>
      </c>
      <c r="X31" s="60"/>
      <c r="Y31" s="60">
        <v>1736501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3146240</v>
      </c>
      <c r="D32" s="155">
        <v>0</v>
      </c>
      <c r="E32" s="156">
        <v>2139670</v>
      </c>
      <c r="F32" s="60">
        <v>4640923</v>
      </c>
      <c r="G32" s="60">
        <v>130582</v>
      </c>
      <c r="H32" s="60">
        <v>205305</v>
      </c>
      <c r="I32" s="60">
        <v>267124</v>
      </c>
      <c r="J32" s="60">
        <v>603011</v>
      </c>
      <c r="K32" s="60">
        <v>113324</v>
      </c>
      <c r="L32" s="60">
        <v>509710</v>
      </c>
      <c r="M32" s="60">
        <v>332074</v>
      </c>
      <c r="N32" s="60">
        <v>955108</v>
      </c>
      <c r="O32" s="60">
        <v>0</v>
      </c>
      <c r="P32" s="60">
        <v>108099</v>
      </c>
      <c r="Q32" s="60">
        <v>392619</v>
      </c>
      <c r="R32" s="60">
        <v>500718</v>
      </c>
      <c r="S32" s="60">
        <v>0</v>
      </c>
      <c r="T32" s="60">
        <v>0</v>
      </c>
      <c r="U32" s="60">
        <v>332831</v>
      </c>
      <c r="V32" s="60">
        <v>332831</v>
      </c>
      <c r="W32" s="60">
        <v>2391668</v>
      </c>
      <c r="X32" s="60">
        <v>3848568</v>
      </c>
      <c r="Y32" s="60">
        <v>-1456900</v>
      </c>
      <c r="Z32" s="140">
        <v>-37.86</v>
      </c>
      <c r="AA32" s="155">
        <v>4640923</v>
      </c>
    </row>
    <row r="33" spans="1:27" ht="12.75">
      <c r="A33" s="183" t="s">
        <v>42</v>
      </c>
      <c r="B33" s="182"/>
      <c r="C33" s="155">
        <v>56187</v>
      </c>
      <c r="D33" s="155">
        <v>0</v>
      </c>
      <c r="E33" s="156">
        <v>49200</v>
      </c>
      <c r="F33" s="60">
        <v>73346</v>
      </c>
      <c r="G33" s="60">
        <v>1087968</v>
      </c>
      <c r="H33" s="60">
        <v>915048</v>
      </c>
      <c r="I33" s="60">
        <v>819050</v>
      </c>
      <c r="J33" s="60">
        <v>2822066</v>
      </c>
      <c r="K33" s="60">
        <v>1074160</v>
      </c>
      <c r="L33" s="60">
        <v>978971</v>
      </c>
      <c r="M33" s="60">
        <v>1420293</v>
      </c>
      <c r="N33" s="60">
        <v>3473424</v>
      </c>
      <c r="O33" s="60">
        <v>0</v>
      </c>
      <c r="P33" s="60">
        <v>1354525</v>
      </c>
      <c r="Q33" s="60">
        <v>1122772</v>
      </c>
      <c r="R33" s="60">
        <v>2477297</v>
      </c>
      <c r="S33" s="60">
        <v>0</v>
      </c>
      <c r="T33" s="60">
        <v>0</v>
      </c>
      <c r="U33" s="60">
        <v>1331117</v>
      </c>
      <c r="V33" s="60">
        <v>1331117</v>
      </c>
      <c r="W33" s="60">
        <v>10103904</v>
      </c>
      <c r="X33" s="60">
        <v>81096</v>
      </c>
      <c r="Y33" s="60">
        <v>10022808</v>
      </c>
      <c r="Z33" s="140">
        <v>12359.19</v>
      </c>
      <c r="AA33" s="155">
        <v>73346</v>
      </c>
    </row>
    <row r="34" spans="1:27" ht="12.75">
      <c r="A34" s="183" t="s">
        <v>43</v>
      </c>
      <c r="B34" s="182"/>
      <c r="C34" s="155">
        <v>11921402</v>
      </c>
      <c r="D34" s="155">
        <v>0</v>
      </c>
      <c r="E34" s="156">
        <v>16223265</v>
      </c>
      <c r="F34" s="60">
        <v>15026247</v>
      </c>
      <c r="G34" s="60">
        <v>470264</v>
      </c>
      <c r="H34" s="60">
        <v>583313</v>
      </c>
      <c r="I34" s="60">
        <v>443325</v>
      </c>
      <c r="J34" s="60">
        <v>1496902</v>
      </c>
      <c r="K34" s="60">
        <v>1046137</v>
      </c>
      <c r="L34" s="60">
        <v>1171358</v>
      </c>
      <c r="M34" s="60">
        <v>758324</v>
      </c>
      <c r="N34" s="60">
        <v>2975819</v>
      </c>
      <c r="O34" s="60">
        <v>0</v>
      </c>
      <c r="P34" s="60">
        <v>447327</v>
      </c>
      <c r="Q34" s="60">
        <v>436794</v>
      </c>
      <c r="R34" s="60">
        <v>884121</v>
      </c>
      <c r="S34" s="60">
        <v>0</v>
      </c>
      <c r="T34" s="60">
        <v>0</v>
      </c>
      <c r="U34" s="60">
        <v>465038</v>
      </c>
      <c r="V34" s="60">
        <v>465038</v>
      </c>
      <c r="W34" s="60">
        <v>5821880</v>
      </c>
      <c r="X34" s="60">
        <v>13297860</v>
      </c>
      <c r="Y34" s="60">
        <v>-7475980</v>
      </c>
      <c r="Z34" s="140">
        <v>-56.22</v>
      </c>
      <c r="AA34" s="155">
        <v>15026247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13700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13704</v>
      </c>
      <c r="Y35" s="60">
        <v>-13704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86998182</v>
      </c>
      <c r="D36" s="188">
        <f>SUM(D25:D35)</f>
        <v>0</v>
      </c>
      <c r="E36" s="189">
        <f t="shared" si="1"/>
        <v>94006082</v>
      </c>
      <c r="F36" s="190">
        <f t="shared" si="1"/>
        <v>83362598</v>
      </c>
      <c r="G36" s="190">
        <f t="shared" si="1"/>
        <v>6630310</v>
      </c>
      <c r="H36" s="190">
        <f t="shared" si="1"/>
        <v>6817617</v>
      </c>
      <c r="I36" s="190">
        <f t="shared" si="1"/>
        <v>7455138</v>
      </c>
      <c r="J36" s="190">
        <f t="shared" si="1"/>
        <v>20903065</v>
      </c>
      <c r="K36" s="190">
        <f t="shared" si="1"/>
        <v>8343085</v>
      </c>
      <c r="L36" s="190">
        <f t="shared" si="1"/>
        <v>7025273</v>
      </c>
      <c r="M36" s="190">
        <f t="shared" si="1"/>
        <v>8437116</v>
      </c>
      <c r="N36" s="190">
        <f t="shared" si="1"/>
        <v>23805474</v>
      </c>
      <c r="O36" s="190">
        <f t="shared" si="1"/>
        <v>0</v>
      </c>
      <c r="P36" s="190">
        <f t="shared" si="1"/>
        <v>5142925</v>
      </c>
      <c r="Q36" s="190">
        <f t="shared" si="1"/>
        <v>16128719</v>
      </c>
      <c r="R36" s="190">
        <f t="shared" si="1"/>
        <v>21271644</v>
      </c>
      <c r="S36" s="190">
        <f t="shared" si="1"/>
        <v>0</v>
      </c>
      <c r="T36" s="190">
        <f t="shared" si="1"/>
        <v>0</v>
      </c>
      <c r="U36" s="190">
        <f t="shared" si="1"/>
        <v>6844391</v>
      </c>
      <c r="V36" s="190">
        <f t="shared" si="1"/>
        <v>6844391</v>
      </c>
      <c r="W36" s="190">
        <f t="shared" si="1"/>
        <v>72824574</v>
      </c>
      <c r="X36" s="190">
        <f t="shared" si="1"/>
        <v>82679472</v>
      </c>
      <c r="Y36" s="190">
        <f t="shared" si="1"/>
        <v>-9854898</v>
      </c>
      <c r="Z36" s="191">
        <f>+IF(X36&lt;&gt;0,+(Y36/X36)*100,0)</f>
        <v>-11.919401226945427</v>
      </c>
      <c r="AA36" s="188">
        <f>SUM(AA25:AA35)</f>
        <v>83362598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-20350933</v>
      </c>
      <c r="D38" s="199">
        <f>+D22-D36</f>
        <v>0</v>
      </c>
      <c r="E38" s="200">
        <f t="shared" si="2"/>
        <v>-4704222</v>
      </c>
      <c r="F38" s="106">
        <f t="shared" si="2"/>
        <v>2291776</v>
      </c>
      <c r="G38" s="106">
        <f t="shared" si="2"/>
        <v>20030861</v>
      </c>
      <c r="H38" s="106">
        <f t="shared" si="2"/>
        <v>-3389312</v>
      </c>
      <c r="I38" s="106">
        <f t="shared" si="2"/>
        <v>-4074432</v>
      </c>
      <c r="J38" s="106">
        <f t="shared" si="2"/>
        <v>12567117</v>
      </c>
      <c r="K38" s="106">
        <f t="shared" si="2"/>
        <v>-4672708</v>
      </c>
      <c r="L38" s="106">
        <f t="shared" si="2"/>
        <v>-3179372</v>
      </c>
      <c r="M38" s="106">
        <f t="shared" si="2"/>
        <v>-4384902</v>
      </c>
      <c r="N38" s="106">
        <f t="shared" si="2"/>
        <v>-12236982</v>
      </c>
      <c r="O38" s="106">
        <f t="shared" si="2"/>
        <v>0</v>
      </c>
      <c r="P38" s="106">
        <f t="shared" si="2"/>
        <v>-1374861</v>
      </c>
      <c r="Q38" s="106">
        <f t="shared" si="2"/>
        <v>-6149228</v>
      </c>
      <c r="R38" s="106">
        <f t="shared" si="2"/>
        <v>-7524089</v>
      </c>
      <c r="S38" s="106">
        <f t="shared" si="2"/>
        <v>0</v>
      </c>
      <c r="T38" s="106">
        <f t="shared" si="2"/>
        <v>0</v>
      </c>
      <c r="U38" s="106">
        <f t="shared" si="2"/>
        <v>-3084605</v>
      </c>
      <c r="V38" s="106">
        <f t="shared" si="2"/>
        <v>-3084605</v>
      </c>
      <c r="W38" s="106">
        <f t="shared" si="2"/>
        <v>-10278559</v>
      </c>
      <c r="X38" s="106">
        <f>IF(F22=F36,0,X22-X36)</f>
        <v>-12748380</v>
      </c>
      <c r="Y38" s="106">
        <f t="shared" si="2"/>
        <v>2469821</v>
      </c>
      <c r="Z38" s="201">
        <f>+IF(X38&lt;&gt;0,+(Y38/X38)*100,0)</f>
        <v>-19.373606685712225</v>
      </c>
      <c r="AA38" s="199">
        <f>+AA22-AA36</f>
        <v>2291776</v>
      </c>
    </row>
    <row r="39" spans="1:27" ht="12.75">
      <c r="A39" s="181" t="s">
        <v>46</v>
      </c>
      <c r="B39" s="185"/>
      <c r="C39" s="155">
        <v>13052838</v>
      </c>
      <c r="D39" s="155">
        <v>0</v>
      </c>
      <c r="E39" s="156">
        <v>9654000</v>
      </c>
      <c r="F39" s="60">
        <v>9654000</v>
      </c>
      <c r="G39" s="60">
        <v>10092000</v>
      </c>
      <c r="H39" s="60">
        <v>0</v>
      </c>
      <c r="I39" s="60">
        <v>0</v>
      </c>
      <c r="J39" s="60">
        <v>10092000</v>
      </c>
      <c r="K39" s="60">
        <v>0</v>
      </c>
      <c r="L39" s="60">
        <v>8049000</v>
      </c>
      <c r="M39" s="60">
        <v>0</v>
      </c>
      <c r="N39" s="60">
        <v>8049000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18141000</v>
      </c>
      <c r="X39" s="60">
        <v>13412304</v>
      </c>
      <c r="Y39" s="60">
        <v>4728696</v>
      </c>
      <c r="Z39" s="140">
        <v>35.26</v>
      </c>
      <c r="AA39" s="155">
        <v>9654000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5</v>
      </c>
      <c r="Y40" s="54">
        <v>-5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-7298095</v>
      </c>
      <c r="D42" s="206">
        <f>SUM(D38:D41)</f>
        <v>0</v>
      </c>
      <c r="E42" s="207">
        <f t="shared" si="3"/>
        <v>4949778</v>
      </c>
      <c r="F42" s="88">
        <f t="shared" si="3"/>
        <v>11945776</v>
      </c>
      <c r="G42" s="88">
        <f t="shared" si="3"/>
        <v>30122861</v>
      </c>
      <c r="H42" s="88">
        <f t="shared" si="3"/>
        <v>-3389312</v>
      </c>
      <c r="I42" s="88">
        <f t="shared" si="3"/>
        <v>-4074432</v>
      </c>
      <c r="J42" s="88">
        <f t="shared" si="3"/>
        <v>22659117</v>
      </c>
      <c r="K42" s="88">
        <f t="shared" si="3"/>
        <v>-4672708</v>
      </c>
      <c r="L42" s="88">
        <f t="shared" si="3"/>
        <v>4869628</v>
      </c>
      <c r="M42" s="88">
        <f t="shared" si="3"/>
        <v>-4384902</v>
      </c>
      <c r="N42" s="88">
        <f t="shared" si="3"/>
        <v>-4187982</v>
      </c>
      <c r="O42" s="88">
        <f t="shared" si="3"/>
        <v>0</v>
      </c>
      <c r="P42" s="88">
        <f t="shared" si="3"/>
        <v>-1374861</v>
      </c>
      <c r="Q42" s="88">
        <f t="shared" si="3"/>
        <v>-6149228</v>
      </c>
      <c r="R42" s="88">
        <f t="shared" si="3"/>
        <v>-7524089</v>
      </c>
      <c r="S42" s="88">
        <f t="shared" si="3"/>
        <v>0</v>
      </c>
      <c r="T42" s="88">
        <f t="shared" si="3"/>
        <v>0</v>
      </c>
      <c r="U42" s="88">
        <f t="shared" si="3"/>
        <v>-3084605</v>
      </c>
      <c r="V42" s="88">
        <f t="shared" si="3"/>
        <v>-3084605</v>
      </c>
      <c r="W42" s="88">
        <f t="shared" si="3"/>
        <v>7862441</v>
      </c>
      <c r="X42" s="88">
        <f t="shared" si="3"/>
        <v>663929</v>
      </c>
      <c r="Y42" s="88">
        <f t="shared" si="3"/>
        <v>7198512</v>
      </c>
      <c r="Z42" s="208">
        <f>+IF(X42&lt;&gt;0,+(Y42/X42)*100,0)</f>
        <v>1084.2291871570606</v>
      </c>
      <c r="AA42" s="206">
        <f>SUM(AA38:AA41)</f>
        <v>11945776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-7298095</v>
      </c>
      <c r="D44" s="210">
        <f>+D42-D43</f>
        <v>0</v>
      </c>
      <c r="E44" s="211">
        <f t="shared" si="4"/>
        <v>4949778</v>
      </c>
      <c r="F44" s="77">
        <f t="shared" si="4"/>
        <v>11945776</v>
      </c>
      <c r="G44" s="77">
        <f t="shared" si="4"/>
        <v>30122861</v>
      </c>
      <c r="H44" s="77">
        <f t="shared" si="4"/>
        <v>-3389312</v>
      </c>
      <c r="I44" s="77">
        <f t="shared" si="4"/>
        <v>-4074432</v>
      </c>
      <c r="J44" s="77">
        <f t="shared" si="4"/>
        <v>22659117</v>
      </c>
      <c r="K44" s="77">
        <f t="shared" si="4"/>
        <v>-4672708</v>
      </c>
      <c r="L44" s="77">
        <f t="shared" si="4"/>
        <v>4869628</v>
      </c>
      <c r="M44" s="77">
        <f t="shared" si="4"/>
        <v>-4384902</v>
      </c>
      <c r="N44" s="77">
        <f t="shared" si="4"/>
        <v>-4187982</v>
      </c>
      <c r="O44" s="77">
        <f t="shared" si="4"/>
        <v>0</v>
      </c>
      <c r="P44" s="77">
        <f t="shared" si="4"/>
        <v>-1374861</v>
      </c>
      <c r="Q44" s="77">
        <f t="shared" si="4"/>
        <v>-6149228</v>
      </c>
      <c r="R44" s="77">
        <f t="shared" si="4"/>
        <v>-7524089</v>
      </c>
      <c r="S44" s="77">
        <f t="shared" si="4"/>
        <v>0</v>
      </c>
      <c r="T44" s="77">
        <f t="shared" si="4"/>
        <v>0</v>
      </c>
      <c r="U44" s="77">
        <f t="shared" si="4"/>
        <v>-3084605</v>
      </c>
      <c r="V44" s="77">
        <f t="shared" si="4"/>
        <v>-3084605</v>
      </c>
      <c r="W44" s="77">
        <f t="shared" si="4"/>
        <v>7862441</v>
      </c>
      <c r="X44" s="77">
        <f t="shared" si="4"/>
        <v>663929</v>
      </c>
      <c r="Y44" s="77">
        <f t="shared" si="4"/>
        <v>7198512</v>
      </c>
      <c r="Z44" s="212">
        <f>+IF(X44&lt;&gt;0,+(Y44/X44)*100,0)</f>
        <v>1084.2291871570606</v>
      </c>
      <c r="AA44" s="210">
        <f>+AA42-AA43</f>
        <v>11945776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-7298095</v>
      </c>
      <c r="D46" s="206">
        <f>SUM(D44:D45)</f>
        <v>0</v>
      </c>
      <c r="E46" s="207">
        <f t="shared" si="5"/>
        <v>4949778</v>
      </c>
      <c r="F46" s="88">
        <f t="shared" si="5"/>
        <v>11945776</v>
      </c>
      <c r="G46" s="88">
        <f t="shared" si="5"/>
        <v>30122861</v>
      </c>
      <c r="H46" s="88">
        <f t="shared" si="5"/>
        <v>-3389312</v>
      </c>
      <c r="I46" s="88">
        <f t="shared" si="5"/>
        <v>-4074432</v>
      </c>
      <c r="J46" s="88">
        <f t="shared" si="5"/>
        <v>22659117</v>
      </c>
      <c r="K46" s="88">
        <f t="shared" si="5"/>
        <v>-4672708</v>
      </c>
      <c r="L46" s="88">
        <f t="shared" si="5"/>
        <v>4869628</v>
      </c>
      <c r="M46" s="88">
        <f t="shared" si="5"/>
        <v>-4384902</v>
      </c>
      <c r="N46" s="88">
        <f t="shared" si="5"/>
        <v>-4187982</v>
      </c>
      <c r="O46" s="88">
        <f t="shared" si="5"/>
        <v>0</v>
      </c>
      <c r="P46" s="88">
        <f t="shared" si="5"/>
        <v>-1374861</v>
      </c>
      <c r="Q46" s="88">
        <f t="shared" si="5"/>
        <v>-6149228</v>
      </c>
      <c r="R46" s="88">
        <f t="shared" si="5"/>
        <v>-7524089</v>
      </c>
      <c r="S46" s="88">
        <f t="shared" si="5"/>
        <v>0</v>
      </c>
      <c r="T46" s="88">
        <f t="shared" si="5"/>
        <v>0</v>
      </c>
      <c r="U46" s="88">
        <f t="shared" si="5"/>
        <v>-3084605</v>
      </c>
      <c r="V46" s="88">
        <f t="shared" si="5"/>
        <v>-3084605</v>
      </c>
      <c r="W46" s="88">
        <f t="shared" si="5"/>
        <v>7862441</v>
      </c>
      <c r="X46" s="88">
        <f t="shared" si="5"/>
        <v>663929</v>
      </c>
      <c r="Y46" s="88">
        <f t="shared" si="5"/>
        <v>7198512</v>
      </c>
      <c r="Z46" s="208">
        <f>+IF(X46&lt;&gt;0,+(Y46/X46)*100,0)</f>
        <v>1084.2291871570606</v>
      </c>
      <c r="AA46" s="206">
        <f>SUM(AA44:AA45)</f>
        <v>11945776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-7298095</v>
      </c>
      <c r="D48" s="217">
        <f>SUM(D46:D47)</f>
        <v>0</v>
      </c>
      <c r="E48" s="218">
        <f t="shared" si="6"/>
        <v>4949778</v>
      </c>
      <c r="F48" s="219">
        <f t="shared" si="6"/>
        <v>11945776</v>
      </c>
      <c r="G48" s="219">
        <f t="shared" si="6"/>
        <v>30122861</v>
      </c>
      <c r="H48" s="220">
        <f t="shared" si="6"/>
        <v>-3389312</v>
      </c>
      <c r="I48" s="220">
        <f t="shared" si="6"/>
        <v>-4074432</v>
      </c>
      <c r="J48" s="220">
        <f t="shared" si="6"/>
        <v>22659117</v>
      </c>
      <c r="K48" s="220">
        <f t="shared" si="6"/>
        <v>-4672708</v>
      </c>
      <c r="L48" s="220">
        <f t="shared" si="6"/>
        <v>4869628</v>
      </c>
      <c r="M48" s="219">
        <f t="shared" si="6"/>
        <v>-4384902</v>
      </c>
      <c r="N48" s="219">
        <f t="shared" si="6"/>
        <v>-4187982</v>
      </c>
      <c r="O48" s="220">
        <f t="shared" si="6"/>
        <v>0</v>
      </c>
      <c r="P48" s="220">
        <f t="shared" si="6"/>
        <v>-1374861</v>
      </c>
      <c r="Q48" s="220">
        <f t="shared" si="6"/>
        <v>-6149228</v>
      </c>
      <c r="R48" s="220">
        <f t="shared" si="6"/>
        <v>-7524089</v>
      </c>
      <c r="S48" s="220">
        <f t="shared" si="6"/>
        <v>0</v>
      </c>
      <c r="T48" s="219">
        <f t="shared" si="6"/>
        <v>0</v>
      </c>
      <c r="U48" s="219">
        <f t="shared" si="6"/>
        <v>-3084605</v>
      </c>
      <c r="V48" s="220">
        <f t="shared" si="6"/>
        <v>-3084605</v>
      </c>
      <c r="W48" s="220">
        <f t="shared" si="6"/>
        <v>7862441</v>
      </c>
      <c r="X48" s="220">
        <f t="shared" si="6"/>
        <v>663929</v>
      </c>
      <c r="Y48" s="220">
        <f t="shared" si="6"/>
        <v>7198512</v>
      </c>
      <c r="Z48" s="221">
        <f>+IF(X48&lt;&gt;0,+(Y48/X48)*100,0)</f>
        <v>1084.2291871570606</v>
      </c>
      <c r="AA48" s="222">
        <f>SUM(AA46:AA47)</f>
        <v>11945776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70133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70133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965000</v>
      </c>
      <c r="F9" s="100">
        <f t="shared" si="1"/>
        <v>965400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1943018</v>
      </c>
      <c r="N9" s="100">
        <f t="shared" si="1"/>
        <v>1943018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1943018</v>
      </c>
      <c r="X9" s="100">
        <f t="shared" si="1"/>
        <v>0</v>
      </c>
      <c r="Y9" s="100">
        <f t="shared" si="1"/>
        <v>1943018</v>
      </c>
      <c r="Z9" s="137">
        <f>+IF(X9&lt;&gt;0,+(Y9/X9)*100,0)</f>
        <v>0</v>
      </c>
      <c r="AA9" s="102">
        <f>SUM(AA10:AA14)</f>
        <v>965400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>
        <v>965000</v>
      </c>
      <c r="F11" s="60">
        <v>965400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>
        <v>965400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>
        <v>1943018</v>
      </c>
      <c r="N13" s="60">
        <v>1943018</v>
      </c>
      <c r="O13" s="60"/>
      <c r="P13" s="60"/>
      <c r="Q13" s="60"/>
      <c r="R13" s="60"/>
      <c r="S13" s="60"/>
      <c r="T13" s="60"/>
      <c r="U13" s="60"/>
      <c r="V13" s="60"/>
      <c r="W13" s="60">
        <v>1943018</v>
      </c>
      <c r="X13" s="60"/>
      <c r="Y13" s="60">
        <v>1943018</v>
      </c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4234142</v>
      </c>
      <c r="D15" s="153">
        <f>SUM(D16:D18)</f>
        <v>0</v>
      </c>
      <c r="E15" s="154">
        <f t="shared" si="2"/>
        <v>5792000</v>
      </c>
      <c r="F15" s="100">
        <f t="shared" si="2"/>
        <v>5792400</v>
      </c>
      <c r="G15" s="100">
        <f t="shared" si="2"/>
        <v>1640159</v>
      </c>
      <c r="H15" s="100">
        <f t="shared" si="2"/>
        <v>0</v>
      </c>
      <c r="I15" s="100">
        <f t="shared" si="2"/>
        <v>649576</v>
      </c>
      <c r="J15" s="100">
        <f t="shared" si="2"/>
        <v>2289735</v>
      </c>
      <c r="K15" s="100">
        <f t="shared" si="2"/>
        <v>0</v>
      </c>
      <c r="L15" s="100">
        <f t="shared" si="2"/>
        <v>943466</v>
      </c>
      <c r="M15" s="100">
        <f t="shared" si="2"/>
        <v>0</v>
      </c>
      <c r="N15" s="100">
        <f t="shared" si="2"/>
        <v>943466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3233201</v>
      </c>
      <c r="X15" s="100">
        <f t="shared" si="2"/>
        <v>2896200</v>
      </c>
      <c r="Y15" s="100">
        <f t="shared" si="2"/>
        <v>337001</v>
      </c>
      <c r="Z15" s="137">
        <f>+IF(X15&lt;&gt;0,+(Y15/X15)*100,0)</f>
        <v>11.635971272702161</v>
      </c>
      <c r="AA15" s="102">
        <f>SUM(AA16:AA18)</f>
        <v>5792400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4234142</v>
      </c>
      <c r="D17" s="155"/>
      <c r="E17" s="156">
        <v>5792000</v>
      </c>
      <c r="F17" s="60">
        <v>5792400</v>
      </c>
      <c r="G17" s="60">
        <v>1640159</v>
      </c>
      <c r="H17" s="60"/>
      <c r="I17" s="60">
        <v>649576</v>
      </c>
      <c r="J17" s="60">
        <v>2289735</v>
      </c>
      <c r="K17" s="60"/>
      <c r="L17" s="60">
        <v>943466</v>
      </c>
      <c r="M17" s="60"/>
      <c r="N17" s="60">
        <v>943466</v>
      </c>
      <c r="O17" s="60"/>
      <c r="P17" s="60"/>
      <c r="Q17" s="60"/>
      <c r="R17" s="60"/>
      <c r="S17" s="60"/>
      <c r="T17" s="60"/>
      <c r="U17" s="60"/>
      <c r="V17" s="60"/>
      <c r="W17" s="60">
        <v>3233201</v>
      </c>
      <c r="X17" s="60">
        <v>2896200</v>
      </c>
      <c r="Y17" s="60">
        <v>337001</v>
      </c>
      <c r="Z17" s="140">
        <v>11.64</v>
      </c>
      <c r="AA17" s="62">
        <v>5792400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8495350</v>
      </c>
      <c r="D19" s="153">
        <f>SUM(D20:D23)</f>
        <v>0</v>
      </c>
      <c r="E19" s="154">
        <f t="shared" si="3"/>
        <v>2896000</v>
      </c>
      <c r="F19" s="100">
        <f t="shared" si="3"/>
        <v>2896200</v>
      </c>
      <c r="G19" s="100">
        <f t="shared" si="3"/>
        <v>889763</v>
      </c>
      <c r="H19" s="100">
        <f t="shared" si="3"/>
        <v>0</v>
      </c>
      <c r="I19" s="100">
        <f t="shared" si="3"/>
        <v>175858</v>
      </c>
      <c r="J19" s="100">
        <f t="shared" si="3"/>
        <v>1065621</v>
      </c>
      <c r="K19" s="100">
        <f t="shared" si="3"/>
        <v>0</v>
      </c>
      <c r="L19" s="100">
        <f t="shared" si="3"/>
        <v>0</v>
      </c>
      <c r="M19" s="100">
        <f t="shared" si="3"/>
        <v>961012</v>
      </c>
      <c r="N19" s="100">
        <f t="shared" si="3"/>
        <v>961012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2026633</v>
      </c>
      <c r="X19" s="100">
        <f t="shared" si="3"/>
        <v>6757800</v>
      </c>
      <c r="Y19" s="100">
        <f t="shared" si="3"/>
        <v>-4731167</v>
      </c>
      <c r="Z19" s="137">
        <f>+IF(X19&lt;&gt;0,+(Y19/X19)*100,0)</f>
        <v>-70.01046198466958</v>
      </c>
      <c r="AA19" s="102">
        <f>SUM(AA20:AA23)</f>
        <v>2896200</v>
      </c>
    </row>
    <row r="20" spans="1:27" ht="12.75">
      <c r="A20" s="138" t="s">
        <v>89</v>
      </c>
      <c r="B20" s="136"/>
      <c r="C20" s="155">
        <v>590483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4268020</v>
      </c>
      <c r="D21" s="155"/>
      <c r="E21" s="156">
        <v>2896000</v>
      </c>
      <c r="F21" s="60">
        <v>2896200</v>
      </c>
      <c r="G21" s="60">
        <v>889763</v>
      </c>
      <c r="H21" s="60"/>
      <c r="I21" s="60">
        <v>175858</v>
      </c>
      <c r="J21" s="60">
        <v>1065621</v>
      </c>
      <c r="K21" s="60"/>
      <c r="L21" s="60"/>
      <c r="M21" s="60">
        <v>961012</v>
      </c>
      <c r="N21" s="60">
        <v>961012</v>
      </c>
      <c r="O21" s="60"/>
      <c r="P21" s="60"/>
      <c r="Q21" s="60"/>
      <c r="R21" s="60"/>
      <c r="S21" s="60"/>
      <c r="T21" s="60"/>
      <c r="U21" s="60"/>
      <c r="V21" s="60"/>
      <c r="W21" s="60">
        <v>2026633</v>
      </c>
      <c r="X21" s="60">
        <v>3378900</v>
      </c>
      <c r="Y21" s="60">
        <v>-1352267</v>
      </c>
      <c r="Z21" s="140">
        <v>-40.02</v>
      </c>
      <c r="AA21" s="62">
        <v>2896200</v>
      </c>
    </row>
    <row r="22" spans="1:27" ht="12.75">
      <c r="A22" s="138" t="s">
        <v>91</v>
      </c>
      <c r="B22" s="136"/>
      <c r="C22" s="157">
        <v>3636847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3378900</v>
      </c>
      <c r="Y22" s="159">
        <v>-3378900</v>
      </c>
      <c r="Z22" s="141">
        <v>-100</v>
      </c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12799625</v>
      </c>
      <c r="D25" s="217">
        <f>+D5+D9+D15+D19+D24</f>
        <v>0</v>
      </c>
      <c r="E25" s="230">
        <f t="shared" si="4"/>
        <v>9653000</v>
      </c>
      <c r="F25" s="219">
        <f t="shared" si="4"/>
        <v>9654000</v>
      </c>
      <c r="G25" s="219">
        <f t="shared" si="4"/>
        <v>2529922</v>
      </c>
      <c r="H25" s="219">
        <f t="shared" si="4"/>
        <v>0</v>
      </c>
      <c r="I25" s="219">
        <f t="shared" si="4"/>
        <v>825434</v>
      </c>
      <c r="J25" s="219">
        <f t="shared" si="4"/>
        <v>3355356</v>
      </c>
      <c r="K25" s="219">
        <f t="shared" si="4"/>
        <v>0</v>
      </c>
      <c r="L25" s="219">
        <f t="shared" si="4"/>
        <v>943466</v>
      </c>
      <c r="M25" s="219">
        <f t="shared" si="4"/>
        <v>2904030</v>
      </c>
      <c r="N25" s="219">
        <f t="shared" si="4"/>
        <v>3847496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7202852</v>
      </c>
      <c r="X25" s="219">
        <f t="shared" si="4"/>
        <v>9654000</v>
      </c>
      <c r="Y25" s="219">
        <f t="shared" si="4"/>
        <v>-2451148</v>
      </c>
      <c r="Z25" s="231">
        <f>+IF(X25&lt;&gt;0,+(Y25/X25)*100,0)</f>
        <v>-25.389973068158277</v>
      </c>
      <c r="AA25" s="232">
        <f>+AA5+AA9+AA15+AA19+AA24</f>
        <v>9654000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12729492</v>
      </c>
      <c r="D28" s="155"/>
      <c r="E28" s="156">
        <v>9653000</v>
      </c>
      <c r="F28" s="60">
        <v>9654000</v>
      </c>
      <c r="G28" s="60">
        <v>2529922</v>
      </c>
      <c r="H28" s="60"/>
      <c r="I28" s="60">
        <v>825434</v>
      </c>
      <c r="J28" s="60">
        <v>3355356</v>
      </c>
      <c r="K28" s="60"/>
      <c r="L28" s="60">
        <v>943466</v>
      </c>
      <c r="M28" s="60">
        <v>2904030</v>
      </c>
      <c r="N28" s="60">
        <v>3847496</v>
      </c>
      <c r="O28" s="60"/>
      <c r="P28" s="60"/>
      <c r="Q28" s="60"/>
      <c r="R28" s="60"/>
      <c r="S28" s="60"/>
      <c r="T28" s="60"/>
      <c r="U28" s="60"/>
      <c r="V28" s="60"/>
      <c r="W28" s="60">
        <v>7202852</v>
      </c>
      <c r="X28" s="60">
        <v>9654000</v>
      </c>
      <c r="Y28" s="60">
        <v>-2451148</v>
      </c>
      <c r="Z28" s="140">
        <v>-25.39</v>
      </c>
      <c r="AA28" s="155">
        <v>9654000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12729492</v>
      </c>
      <c r="D32" s="210">
        <f>SUM(D28:D31)</f>
        <v>0</v>
      </c>
      <c r="E32" s="211">
        <f t="shared" si="5"/>
        <v>9653000</v>
      </c>
      <c r="F32" s="77">
        <f t="shared" si="5"/>
        <v>9654000</v>
      </c>
      <c r="G32" s="77">
        <f t="shared" si="5"/>
        <v>2529922</v>
      </c>
      <c r="H32" s="77">
        <f t="shared" si="5"/>
        <v>0</v>
      </c>
      <c r="I32" s="77">
        <f t="shared" si="5"/>
        <v>825434</v>
      </c>
      <c r="J32" s="77">
        <f t="shared" si="5"/>
        <v>3355356</v>
      </c>
      <c r="K32" s="77">
        <f t="shared" si="5"/>
        <v>0</v>
      </c>
      <c r="L32" s="77">
        <f t="shared" si="5"/>
        <v>943466</v>
      </c>
      <c r="M32" s="77">
        <f t="shared" si="5"/>
        <v>2904030</v>
      </c>
      <c r="N32" s="77">
        <f t="shared" si="5"/>
        <v>3847496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7202852</v>
      </c>
      <c r="X32" s="77">
        <f t="shared" si="5"/>
        <v>9654000</v>
      </c>
      <c r="Y32" s="77">
        <f t="shared" si="5"/>
        <v>-2451148</v>
      </c>
      <c r="Z32" s="212">
        <f>+IF(X32&lt;&gt;0,+(Y32/X32)*100,0)</f>
        <v>-25.389973068158277</v>
      </c>
      <c r="AA32" s="79">
        <f>SUM(AA28:AA31)</f>
        <v>9654000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70133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12799625</v>
      </c>
      <c r="D36" s="222">
        <f>SUM(D32:D35)</f>
        <v>0</v>
      </c>
      <c r="E36" s="218">
        <f t="shared" si="6"/>
        <v>9653000</v>
      </c>
      <c r="F36" s="220">
        <f t="shared" si="6"/>
        <v>9654000</v>
      </c>
      <c r="G36" s="220">
        <f t="shared" si="6"/>
        <v>2529922</v>
      </c>
      <c r="H36" s="220">
        <f t="shared" si="6"/>
        <v>0</v>
      </c>
      <c r="I36" s="220">
        <f t="shared" si="6"/>
        <v>825434</v>
      </c>
      <c r="J36" s="220">
        <f t="shared" si="6"/>
        <v>3355356</v>
      </c>
      <c r="K36" s="220">
        <f t="shared" si="6"/>
        <v>0</v>
      </c>
      <c r="L36" s="220">
        <f t="shared" si="6"/>
        <v>943466</v>
      </c>
      <c r="M36" s="220">
        <f t="shared" si="6"/>
        <v>2904030</v>
      </c>
      <c r="N36" s="220">
        <f t="shared" si="6"/>
        <v>3847496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7202852</v>
      </c>
      <c r="X36" s="220">
        <f t="shared" si="6"/>
        <v>9654000</v>
      </c>
      <c r="Y36" s="220">
        <f t="shared" si="6"/>
        <v>-2451148</v>
      </c>
      <c r="Z36" s="221">
        <f>+IF(X36&lt;&gt;0,+(Y36/X36)*100,0)</f>
        <v>-25.389973068158277</v>
      </c>
      <c r="AA36" s="239">
        <f>SUM(AA32:AA35)</f>
        <v>9654000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2910224</v>
      </c>
      <c r="D6" s="155"/>
      <c r="E6" s="59">
        <v>1000000</v>
      </c>
      <c r="F6" s="60">
        <v>1000000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1000000</v>
      </c>
      <c r="Y6" s="60">
        <v>-1000000</v>
      </c>
      <c r="Z6" s="140">
        <v>-100</v>
      </c>
      <c r="AA6" s="62">
        <v>1000000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10436243</v>
      </c>
      <c r="D8" s="155"/>
      <c r="E8" s="59">
        <v>3382000</v>
      </c>
      <c r="F8" s="60">
        <v>3382000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3382000</v>
      </c>
      <c r="Y8" s="60">
        <v>-3382000</v>
      </c>
      <c r="Z8" s="140">
        <v>-100</v>
      </c>
      <c r="AA8" s="62">
        <v>3382000</v>
      </c>
    </row>
    <row r="9" spans="1:27" ht="12.75">
      <c r="A9" s="249" t="s">
        <v>146</v>
      </c>
      <c r="B9" s="182"/>
      <c r="C9" s="155">
        <v>21764</v>
      </c>
      <c r="D9" s="155"/>
      <c r="E9" s="59">
        <v>4000000</v>
      </c>
      <c r="F9" s="60">
        <v>4000000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4000000</v>
      </c>
      <c r="Y9" s="60">
        <v>-4000000</v>
      </c>
      <c r="Z9" s="140">
        <v>-100</v>
      </c>
      <c r="AA9" s="62">
        <v>4000000</v>
      </c>
    </row>
    <row r="10" spans="1:27" ht="12.75">
      <c r="A10" s="249" t="s">
        <v>147</v>
      </c>
      <c r="B10" s="182"/>
      <c r="C10" s="155">
        <v>2482</v>
      </c>
      <c r="D10" s="155"/>
      <c r="E10" s="59">
        <v>25000</v>
      </c>
      <c r="F10" s="60">
        <v>25000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25000</v>
      </c>
      <c r="Y10" s="159">
        <v>-25000</v>
      </c>
      <c r="Z10" s="141">
        <v>-100</v>
      </c>
      <c r="AA10" s="225">
        <v>25000</v>
      </c>
    </row>
    <row r="11" spans="1:27" ht="12.75">
      <c r="A11" s="249" t="s">
        <v>148</v>
      </c>
      <c r="B11" s="182"/>
      <c r="C11" s="155">
        <v>575495</v>
      </c>
      <c r="D11" s="155"/>
      <c r="E11" s="59">
        <v>400000</v>
      </c>
      <c r="F11" s="60">
        <v>400000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400000</v>
      </c>
      <c r="Y11" s="60">
        <v>-400000</v>
      </c>
      <c r="Z11" s="140">
        <v>-100</v>
      </c>
      <c r="AA11" s="62">
        <v>400000</v>
      </c>
    </row>
    <row r="12" spans="1:27" ht="12.75">
      <c r="A12" s="250" t="s">
        <v>56</v>
      </c>
      <c r="B12" s="251"/>
      <c r="C12" s="168">
        <f aca="true" t="shared" si="0" ref="C12:Y12">SUM(C6:C11)</f>
        <v>13946208</v>
      </c>
      <c r="D12" s="168">
        <f>SUM(D6:D11)</f>
        <v>0</v>
      </c>
      <c r="E12" s="72">
        <f t="shared" si="0"/>
        <v>8807000</v>
      </c>
      <c r="F12" s="73">
        <f t="shared" si="0"/>
        <v>8807000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8807000</v>
      </c>
      <c r="Y12" s="73">
        <f t="shared" si="0"/>
        <v>-8807000</v>
      </c>
      <c r="Z12" s="170">
        <f>+IF(X12&lt;&gt;0,+(Y12/X12)*100,0)</f>
        <v>-100</v>
      </c>
      <c r="AA12" s="74">
        <f>SUM(AA6:AA11)</f>
        <v>8807000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21107</v>
      </c>
      <c r="D15" s="155"/>
      <c r="E15" s="59">
        <v>70000</v>
      </c>
      <c r="F15" s="60">
        <v>70000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70000</v>
      </c>
      <c r="Y15" s="60">
        <v>-70000</v>
      </c>
      <c r="Z15" s="140">
        <v>-100</v>
      </c>
      <c r="AA15" s="62">
        <v>70000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25584000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438973149</v>
      </c>
      <c r="D19" s="155"/>
      <c r="E19" s="59">
        <v>437953208</v>
      </c>
      <c r="F19" s="60">
        <v>437953208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437953208</v>
      </c>
      <c r="Y19" s="60">
        <v>-437953208</v>
      </c>
      <c r="Z19" s="140">
        <v>-100</v>
      </c>
      <c r="AA19" s="62">
        <v>437953208</v>
      </c>
    </row>
    <row r="20" spans="1:27" ht="12.75">
      <c r="A20" s="249" t="s">
        <v>155</v>
      </c>
      <c r="B20" s="182"/>
      <c r="C20" s="155">
        <v>1226200</v>
      </c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1408257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467212713</v>
      </c>
      <c r="D24" s="168">
        <f>SUM(D15:D23)</f>
        <v>0</v>
      </c>
      <c r="E24" s="76">
        <f t="shared" si="1"/>
        <v>438023208</v>
      </c>
      <c r="F24" s="77">
        <f t="shared" si="1"/>
        <v>438023208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438023208</v>
      </c>
      <c r="Y24" s="77">
        <f t="shared" si="1"/>
        <v>-438023208</v>
      </c>
      <c r="Z24" s="212">
        <f>+IF(X24&lt;&gt;0,+(Y24/X24)*100,0)</f>
        <v>-100</v>
      </c>
      <c r="AA24" s="79">
        <f>SUM(AA15:AA23)</f>
        <v>438023208</v>
      </c>
    </row>
    <row r="25" spans="1:27" ht="12.75">
      <c r="A25" s="250" t="s">
        <v>159</v>
      </c>
      <c r="B25" s="251"/>
      <c r="C25" s="168">
        <f aca="true" t="shared" si="2" ref="C25:Y25">+C12+C24</f>
        <v>481158921</v>
      </c>
      <c r="D25" s="168">
        <f>+D12+D24</f>
        <v>0</v>
      </c>
      <c r="E25" s="72">
        <f t="shared" si="2"/>
        <v>446830208</v>
      </c>
      <c r="F25" s="73">
        <f t="shared" si="2"/>
        <v>446830208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446830208</v>
      </c>
      <c r="Y25" s="73">
        <f t="shared" si="2"/>
        <v>-446830208</v>
      </c>
      <c r="Z25" s="170">
        <f>+IF(X25&lt;&gt;0,+(Y25/X25)*100,0)</f>
        <v>-100</v>
      </c>
      <c r="AA25" s="74">
        <f>+AA12+AA24</f>
        <v>446830208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421476</v>
      </c>
      <c r="D30" s="155"/>
      <c r="E30" s="59">
        <v>478000</v>
      </c>
      <c r="F30" s="60">
        <v>478000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478000</v>
      </c>
      <c r="Y30" s="60">
        <v>-478000</v>
      </c>
      <c r="Z30" s="140">
        <v>-100</v>
      </c>
      <c r="AA30" s="62">
        <v>478000</v>
      </c>
    </row>
    <row r="31" spans="1:27" ht="12.75">
      <c r="A31" s="249" t="s">
        <v>163</v>
      </c>
      <c r="B31" s="182"/>
      <c r="C31" s="155">
        <v>646825</v>
      </c>
      <c r="D31" s="155"/>
      <c r="E31" s="59">
        <v>500000</v>
      </c>
      <c r="F31" s="60">
        <v>500000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500000</v>
      </c>
      <c r="Y31" s="60">
        <v>-500000</v>
      </c>
      <c r="Z31" s="140">
        <v>-100</v>
      </c>
      <c r="AA31" s="62">
        <v>500000</v>
      </c>
    </row>
    <row r="32" spans="1:27" ht="12.75">
      <c r="A32" s="249" t="s">
        <v>164</v>
      </c>
      <c r="B32" s="182"/>
      <c r="C32" s="155">
        <v>32698022</v>
      </c>
      <c r="D32" s="155"/>
      <c r="E32" s="59">
        <v>11000000</v>
      </c>
      <c r="F32" s="60">
        <v>11000000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11000000</v>
      </c>
      <c r="Y32" s="60">
        <v>-11000000</v>
      </c>
      <c r="Z32" s="140">
        <v>-100</v>
      </c>
      <c r="AA32" s="62">
        <v>11000000</v>
      </c>
    </row>
    <row r="33" spans="1:27" ht="12.75">
      <c r="A33" s="249" t="s">
        <v>165</v>
      </c>
      <c r="B33" s="182"/>
      <c r="C33" s="155">
        <v>757262</v>
      </c>
      <c r="D33" s="155"/>
      <c r="E33" s="59">
        <v>3019141</v>
      </c>
      <c r="F33" s="60">
        <v>3019141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3019141</v>
      </c>
      <c r="Y33" s="60">
        <v>-3019141</v>
      </c>
      <c r="Z33" s="140">
        <v>-100</v>
      </c>
      <c r="AA33" s="62">
        <v>3019141</v>
      </c>
    </row>
    <row r="34" spans="1:27" ht="12.75">
      <c r="A34" s="250" t="s">
        <v>58</v>
      </c>
      <c r="B34" s="251"/>
      <c r="C34" s="168">
        <f aca="true" t="shared" si="3" ref="C34:Y34">SUM(C29:C33)</f>
        <v>34523585</v>
      </c>
      <c r="D34" s="168">
        <f>SUM(D29:D33)</f>
        <v>0</v>
      </c>
      <c r="E34" s="72">
        <f t="shared" si="3"/>
        <v>14997141</v>
      </c>
      <c r="F34" s="73">
        <f t="shared" si="3"/>
        <v>14997141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14997141</v>
      </c>
      <c r="Y34" s="73">
        <f t="shared" si="3"/>
        <v>-14997141</v>
      </c>
      <c r="Z34" s="170">
        <f>+IF(X34&lt;&gt;0,+(Y34/X34)*100,0)</f>
        <v>-100</v>
      </c>
      <c r="AA34" s="74">
        <f>SUM(AA29:AA33)</f>
        <v>14997141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1091036</v>
      </c>
      <c r="D37" s="155"/>
      <c r="E37" s="59">
        <v>942000</v>
      </c>
      <c r="F37" s="60">
        <v>942000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942000</v>
      </c>
      <c r="Y37" s="60">
        <v>-942000</v>
      </c>
      <c r="Z37" s="140">
        <v>-100</v>
      </c>
      <c r="AA37" s="62">
        <v>942000</v>
      </c>
    </row>
    <row r="38" spans="1:27" ht="12.75">
      <c r="A38" s="249" t="s">
        <v>165</v>
      </c>
      <c r="B38" s="182"/>
      <c r="C38" s="155">
        <v>17313589</v>
      </c>
      <c r="D38" s="155"/>
      <c r="E38" s="59">
        <v>15204000</v>
      </c>
      <c r="F38" s="60">
        <v>15204000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15204000</v>
      </c>
      <c r="Y38" s="60">
        <v>-15204000</v>
      </c>
      <c r="Z38" s="140">
        <v>-100</v>
      </c>
      <c r="AA38" s="62">
        <v>15204000</v>
      </c>
    </row>
    <row r="39" spans="1:27" ht="12.75">
      <c r="A39" s="250" t="s">
        <v>59</v>
      </c>
      <c r="B39" s="253"/>
      <c r="C39" s="168">
        <f aca="true" t="shared" si="4" ref="C39:Y39">SUM(C37:C38)</f>
        <v>18404625</v>
      </c>
      <c r="D39" s="168">
        <f>SUM(D37:D38)</f>
        <v>0</v>
      </c>
      <c r="E39" s="76">
        <f t="shared" si="4"/>
        <v>16146000</v>
      </c>
      <c r="F39" s="77">
        <f t="shared" si="4"/>
        <v>16146000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16146000</v>
      </c>
      <c r="Y39" s="77">
        <f t="shared" si="4"/>
        <v>-16146000</v>
      </c>
      <c r="Z39" s="212">
        <f>+IF(X39&lt;&gt;0,+(Y39/X39)*100,0)</f>
        <v>-100</v>
      </c>
      <c r="AA39" s="79">
        <f>SUM(AA37:AA38)</f>
        <v>16146000</v>
      </c>
    </row>
    <row r="40" spans="1:27" ht="12.75">
      <c r="A40" s="250" t="s">
        <v>167</v>
      </c>
      <c r="B40" s="251"/>
      <c r="C40" s="168">
        <f aca="true" t="shared" si="5" ref="C40:Y40">+C34+C39</f>
        <v>52928210</v>
      </c>
      <c r="D40" s="168">
        <f>+D34+D39</f>
        <v>0</v>
      </c>
      <c r="E40" s="72">
        <f t="shared" si="5"/>
        <v>31143141</v>
      </c>
      <c r="F40" s="73">
        <f t="shared" si="5"/>
        <v>31143141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31143141</v>
      </c>
      <c r="Y40" s="73">
        <f t="shared" si="5"/>
        <v>-31143141</v>
      </c>
      <c r="Z40" s="170">
        <f>+IF(X40&lt;&gt;0,+(Y40/X40)*100,0)</f>
        <v>-100</v>
      </c>
      <c r="AA40" s="74">
        <f>+AA34+AA39</f>
        <v>31143141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428230711</v>
      </c>
      <c r="D42" s="257">
        <f>+D25-D40</f>
        <v>0</v>
      </c>
      <c r="E42" s="258">
        <f t="shared" si="6"/>
        <v>415687067</v>
      </c>
      <c r="F42" s="259">
        <f t="shared" si="6"/>
        <v>415687067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415687067</v>
      </c>
      <c r="Y42" s="259">
        <f t="shared" si="6"/>
        <v>-415687067</v>
      </c>
      <c r="Z42" s="260">
        <f>+IF(X42&lt;&gt;0,+(Y42/X42)*100,0)</f>
        <v>-100</v>
      </c>
      <c r="AA42" s="261">
        <f>+AA25-AA40</f>
        <v>415687067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428230711</v>
      </c>
      <c r="D45" s="155"/>
      <c r="E45" s="59">
        <v>415687067</v>
      </c>
      <c r="F45" s="60">
        <v>415687067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415687067</v>
      </c>
      <c r="Y45" s="60">
        <v>-415687067</v>
      </c>
      <c r="Z45" s="139">
        <v>-100</v>
      </c>
      <c r="AA45" s="62">
        <v>415687067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428230711</v>
      </c>
      <c r="D48" s="217">
        <f>SUM(D45:D47)</f>
        <v>0</v>
      </c>
      <c r="E48" s="264">
        <f t="shared" si="7"/>
        <v>415687067</v>
      </c>
      <c r="F48" s="219">
        <f t="shared" si="7"/>
        <v>415687067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415687067</v>
      </c>
      <c r="Y48" s="219">
        <f t="shared" si="7"/>
        <v>-415687067</v>
      </c>
      <c r="Z48" s="265">
        <f>+IF(X48&lt;&gt;0,+(Y48/X48)*100,0)</f>
        <v>-100</v>
      </c>
      <c r="AA48" s="232">
        <f>SUM(AA45:AA47)</f>
        <v>415687067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6642153</v>
      </c>
      <c r="D6" s="155"/>
      <c r="E6" s="59">
        <v>9100000</v>
      </c>
      <c r="F6" s="60">
        <v>12978282</v>
      </c>
      <c r="G6" s="60">
        <v>20459150</v>
      </c>
      <c r="H6" s="60">
        <v>-10916907</v>
      </c>
      <c r="I6" s="60">
        <v>7401</v>
      </c>
      <c r="J6" s="60">
        <v>9549644</v>
      </c>
      <c r="K6" s="60">
        <v>-605630</v>
      </c>
      <c r="L6" s="60">
        <v>80366</v>
      </c>
      <c r="M6" s="60">
        <v>181116</v>
      </c>
      <c r="N6" s="60">
        <v>-344148</v>
      </c>
      <c r="O6" s="60">
        <v>-6983</v>
      </c>
      <c r="P6" s="60">
        <v>-885</v>
      </c>
      <c r="Q6" s="60">
        <v>-2646</v>
      </c>
      <c r="R6" s="60">
        <v>-10514</v>
      </c>
      <c r="S6" s="60">
        <v>-28</v>
      </c>
      <c r="T6" s="60">
        <v>23521</v>
      </c>
      <c r="U6" s="60">
        <v>1176</v>
      </c>
      <c r="V6" s="60">
        <v>24669</v>
      </c>
      <c r="W6" s="60">
        <v>9219651</v>
      </c>
      <c r="X6" s="60">
        <v>12978282</v>
      </c>
      <c r="Y6" s="60">
        <v>-3758631</v>
      </c>
      <c r="Z6" s="140">
        <v>-28.96</v>
      </c>
      <c r="AA6" s="62">
        <v>12978282</v>
      </c>
    </row>
    <row r="7" spans="1:27" ht="12.75">
      <c r="A7" s="249" t="s">
        <v>32</v>
      </c>
      <c r="B7" s="182"/>
      <c r="C7" s="155">
        <v>21266659</v>
      </c>
      <c r="D7" s="155"/>
      <c r="E7" s="59">
        <v>27225000</v>
      </c>
      <c r="F7" s="60">
        <v>28401441</v>
      </c>
      <c r="G7" s="60">
        <v>3007013</v>
      </c>
      <c r="H7" s="60">
        <v>3097680</v>
      </c>
      <c r="I7" s="60">
        <v>3044921</v>
      </c>
      <c r="J7" s="60">
        <v>9149614</v>
      </c>
      <c r="K7" s="60">
        <v>3256542</v>
      </c>
      <c r="L7" s="60">
        <v>3380163</v>
      </c>
      <c r="M7" s="60">
        <v>3431733</v>
      </c>
      <c r="N7" s="60">
        <v>10068438</v>
      </c>
      <c r="O7" s="60">
        <v>3894312</v>
      </c>
      <c r="P7" s="60">
        <v>3426172</v>
      </c>
      <c r="Q7" s="60">
        <v>3472330</v>
      </c>
      <c r="R7" s="60">
        <v>10792814</v>
      </c>
      <c r="S7" s="60">
        <v>3410807</v>
      </c>
      <c r="T7" s="60">
        <v>3095991</v>
      </c>
      <c r="U7" s="60">
        <v>3341650</v>
      </c>
      <c r="V7" s="60">
        <v>9848448</v>
      </c>
      <c r="W7" s="60">
        <v>39859314</v>
      </c>
      <c r="X7" s="60">
        <v>28401441</v>
      </c>
      <c r="Y7" s="60">
        <v>11457873</v>
      </c>
      <c r="Z7" s="140">
        <v>40.34</v>
      </c>
      <c r="AA7" s="62">
        <v>28401441</v>
      </c>
    </row>
    <row r="8" spans="1:27" ht="12.75">
      <c r="A8" s="249" t="s">
        <v>178</v>
      </c>
      <c r="B8" s="182"/>
      <c r="C8" s="155">
        <v>4534620</v>
      </c>
      <c r="D8" s="155"/>
      <c r="E8" s="59">
        <v>7706696</v>
      </c>
      <c r="F8" s="60">
        <v>4049374</v>
      </c>
      <c r="G8" s="60">
        <v>295208</v>
      </c>
      <c r="H8" s="60">
        <v>229739</v>
      </c>
      <c r="I8" s="60">
        <v>243240</v>
      </c>
      <c r="J8" s="60">
        <v>768187</v>
      </c>
      <c r="K8" s="60">
        <v>321857</v>
      </c>
      <c r="L8" s="60">
        <v>292500</v>
      </c>
      <c r="M8" s="60">
        <v>338047</v>
      </c>
      <c r="N8" s="60">
        <v>952404</v>
      </c>
      <c r="O8" s="60">
        <v>226811</v>
      </c>
      <c r="P8" s="60">
        <v>232683</v>
      </c>
      <c r="Q8" s="60">
        <v>323799</v>
      </c>
      <c r="R8" s="60">
        <v>783293</v>
      </c>
      <c r="S8" s="60">
        <v>392790</v>
      </c>
      <c r="T8" s="60">
        <v>552431</v>
      </c>
      <c r="U8" s="60">
        <v>305923</v>
      </c>
      <c r="V8" s="60">
        <v>1251144</v>
      </c>
      <c r="W8" s="60">
        <v>3755028</v>
      </c>
      <c r="X8" s="60">
        <v>4049374</v>
      </c>
      <c r="Y8" s="60">
        <v>-294346</v>
      </c>
      <c r="Z8" s="140">
        <v>-7.27</v>
      </c>
      <c r="AA8" s="62">
        <v>4049374</v>
      </c>
    </row>
    <row r="9" spans="1:27" ht="12.75">
      <c r="A9" s="249" t="s">
        <v>179</v>
      </c>
      <c r="B9" s="182"/>
      <c r="C9" s="155">
        <v>25975067</v>
      </c>
      <c r="D9" s="155"/>
      <c r="E9" s="59">
        <v>29395000</v>
      </c>
      <c r="F9" s="60">
        <v>26075363</v>
      </c>
      <c r="G9" s="60">
        <v>2814145</v>
      </c>
      <c r="H9" s="60"/>
      <c r="I9" s="60">
        <v>1144</v>
      </c>
      <c r="J9" s="60">
        <v>2815289</v>
      </c>
      <c r="K9" s="60"/>
      <c r="L9" s="60"/>
      <c r="M9" s="60"/>
      <c r="N9" s="60"/>
      <c r="O9" s="60">
        <v>-112</v>
      </c>
      <c r="P9" s="60"/>
      <c r="Q9" s="60"/>
      <c r="R9" s="60">
        <v>-112</v>
      </c>
      <c r="S9" s="60">
        <v>1128310</v>
      </c>
      <c r="T9" s="60"/>
      <c r="U9" s="60"/>
      <c r="V9" s="60">
        <v>1128310</v>
      </c>
      <c r="W9" s="60">
        <v>3943487</v>
      </c>
      <c r="X9" s="60">
        <v>26075363</v>
      </c>
      <c r="Y9" s="60">
        <v>-22131876</v>
      </c>
      <c r="Z9" s="140">
        <v>-84.88</v>
      </c>
      <c r="AA9" s="62">
        <v>26075363</v>
      </c>
    </row>
    <row r="10" spans="1:27" ht="12.75">
      <c r="A10" s="249" t="s">
        <v>180</v>
      </c>
      <c r="B10" s="182"/>
      <c r="C10" s="155">
        <v>12688787</v>
      </c>
      <c r="D10" s="155"/>
      <c r="E10" s="59">
        <v>9654500</v>
      </c>
      <c r="F10" s="60">
        <v>9654000</v>
      </c>
      <c r="G10" s="60">
        <v>10092000</v>
      </c>
      <c r="H10" s="60"/>
      <c r="I10" s="60"/>
      <c r="J10" s="60">
        <v>10092000</v>
      </c>
      <c r="K10" s="60"/>
      <c r="L10" s="60">
        <v>8049000</v>
      </c>
      <c r="M10" s="60"/>
      <c r="N10" s="60">
        <v>8049000</v>
      </c>
      <c r="O10" s="60"/>
      <c r="P10" s="60"/>
      <c r="Q10" s="60"/>
      <c r="R10" s="60"/>
      <c r="S10" s="60"/>
      <c r="T10" s="60"/>
      <c r="U10" s="60"/>
      <c r="V10" s="60"/>
      <c r="W10" s="60">
        <v>18141000</v>
      </c>
      <c r="X10" s="60">
        <v>9654000</v>
      </c>
      <c r="Y10" s="60">
        <v>8487000</v>
      </c>
      <c r="Z10" s="140">
        <v>87.91</v>
      </c>
      <c r="AA10" s="62">
        <v>9654000</v>
      </c>
    </row>
    <row r="11" spans="1:27" ht="12.75">
      <c r="A11" s="249" t="s">
        <v>181</v>
      </c>
      <c r="B11" s="182"/>
      <c r="C11" s="155">
        <v>104364</v>
      </c>
      <c r="D11" s="155"/>
      <c r="E11" s="59">
        <v>1904000</v>
      </c>
      <c r="F11" s="60">
        <v>1707402</v>
      </c>
      <c r="G11" s="60">
        <v>84603</v>
      </c>
      <c r="H11" s="60">
        <v>100886</v>
      </c>
      <c r="I11" s="60">
        <v>91400</v>
      </c>
      <c r="J11" s="60">
        <v>276889</v>
      </c>
      <c r="K11" s="60">
        <v>91977</v>
      </c>
      <c r="L11" s="60">
        <v>92221</v>
      </c>
      <c r="M11" s="60">
        <v>100159</v>
      </c>
      <c r="N11" s="60">
        <v>284357</v>
      </c>
      <c r="O11" s="60">
        <v>108993</v>
      </c>
      <c r="P11" s="60">
        <v>108047</v>
      </c>
      <c r="Q11" s="60">
        <v>105522</v>
      </c>
      <c r="R11" s="60">
        <v>322562</v>
      </c>
      <c r="S11" s="60">
        <v>122731</v>
      </c>
      <c r="T11" s="60">
        <v>6521</v>
      </c>
      <c r="U11" s="60">
        <v>109560</v>
      </c>
      <c r="V11" s="60">
        <v>238812</v>
      </c>
      <c r="W11" s="60">
        <v>1122620</v>
      </c>
      <c r="X11" s="60">
        <v>1707402</v>
      </c>
      <c r="Y11" s="60">
        <v>-584782</v>
      </c>
      <c r="Z11" s="140">
        <v>-34.25</v>
      </c>
      <c r="AA11" s="62">
        <v>1707402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-53727245</v>
      </c>
      <c r="D14" s="155"/>
      <c r="E14" s="59">
        <v>-78062996</v>
      </c>
      <c r="F14" s="60">
        <v>-37361913</v>
      </c>
      <c r="G14" s="60">
        <v>-5509061</v>
      </c>
      <c r="H14" s="60">
        <v>-6337051</v>
      </c>
      <c r="I14" s="60">
        <v>-6653624</v>
      </c>
      <c r="J14" s="60">
        <v>-18499736</v>
      </c>
      <c r="K14" s="60">
        <v>-7215469</v>
      </c>
      <c r="L14" s="60">
        <v>-6043604</v>
      </c>
      <c r="M14" s="60">
        <v>-7016225</v>
      </c>
      <c r="N14" s="60">
        <v>-20275298</v>
      </c>
      <c r="O14" s="60">
        <v>-3953391</v>
      </c>
      <c r="P14" s="60">
        <v>-3908417</v>
      </c>
      <c r="Q14" s="60">
        <v>-14599228</v>
      </c>
      <c r="R14" s="60">
        <v>-22461036</v>
      </c>
      <c r="S14" s="60">
        <v>-6068807</v>
      </c>
      <c r="T14" s="60">
        <v>-3303888</v>
      </c>
      <c r="U14" s="60">
        <v>-4970142</v>
      </c>
      <c r="V14" s="60">
        <v>-14342837</v>
      </c>
      <c r="W14" s="60">
        <v>-75578907</v>
      </c>
      <c r="X14" s="60">
        <v>-37361913</v>
      </c>
      <c r="Y14" s="60">
        <v>-38216994</v>
      </c>
      <c r="Z14" s="140">
        <v>102.29</v>
      </c>
      <c r="AA14" s="62">
        <v>-37361913</v>
      </c>
    </row>
    <row r="15" spans="1:27" ht="12.75">
      <c r="A15" s="249" t="s">
        <v>40</v>
      </c>
      <c r="B15" s="182"/>
      <c r="C15" s="155">
        <v>-503021</v>
      </c>
      <c r="D15" s="155"/>
      <c r="E15" s="59">
        <v>-792000</v>
      </c>
      <c r="F15" s="60">
        <v>-15811299</v>
      </c>
      <c r="G15" s="60">
        <v>-33816</v>
      </c>
      <c r="H15" s="60">
        <v>-716</v>
      </c>
      <c r="I15" s="60"/>
      <c r="J15" s="60">
        <v>-34532</v>
      </c>
      <c r="K15" s="60">
        <v>-88872</v>
      </c>
      <c r="L15" s="60">
        <v>-2778</v>
      </c>
      <c r="M15" s="60">
        <v>-595</v>
      </c>
      <c r="N15" s="60">
        <v>-92245</v>
      </c>
      <c r="O15" s="60">
        <v>-1187</v>
      </c>
      <c r="P15" s="60">
        <v>-2408</v>
      </c>
      <c r="Q15" s="60">
        <v>-464253</v>
      </c>
      <c r="R15" s="60">
        <v>-467848</v>
      </c>
      <c r="S15" s="60">
        <v>-94891</v>
      </c>
      <c r="T15" s="60">
        <v>-335</v>
      </c>
      <c r="U15" s="60">
        <v>-102929</v>
      </c>
      <c r="V15" s="60">
        <v>-198155</v>
      </c>
      <c r="W15" s="60">
        <v>-792780</v>
      </c>
      <c r="X15" s="60">
        <v>-15811299</v>
      </c>
      <c r="Y15" s="60">
        <v>15018519</v>
      </c>
      <c r="Z15" s="140">
        <v>-94.99</v>
      </c>
      <c r="AA15" s="62">
        <v>-15811299</v>
      </c>
    </row>
    <row r="16" spans="1:27" ht="12.75">
      <c r="A16" s="249" t="s">
        <v>42</v>
      </c>
      <c r="B16" s="182"/>
      <c r="C16" s="155">
        <v>-56187</v>
      </c>
      <c r="D16" s="155"/>
      <c r="E16" s="59">
        <v>-49000</v>
      </c>
      <c r="F16" s="60">
        <v>-15099592</v>
      </c>
      <c r="G16" s="60">
        <v>-1087967</v>
      </c>
      <c r="H16" s="60">
        <v>-915048</v>
      </c>
      <c r="I16" s="60">
        <v>-819049</v>
      </c>
      <c r="J16" s="60">
        <v>-2822064</v>
      </c>
      <c r="K16" s="60">
        <v>-1074158</v>
      </c>
      <c r="L16" s="60">
        <v>-978972</v>
      </c>
      <c r="M16" s="60">
        <v>-1420293</v>
      </c>
      <c r="N16" s="60">
        <v>-3473423</v>
      </c>
      <c r="O16" s="60">
        <v>-980009</v>
      </c>
      <c r="P16" s="60">
        <v>-1291580</v>
      </c>
      <c r="Q16" s="60">
        <v>-1122772</v>
      </c>
      <c r="R16" s="60">
        <v>-3394361</v>
      </c>
      <c r="S16" s="60">
        <v>-1471749</v>
      </c>
      <c r="T16" s="60">
        <v>-880623</v>
      </c>
      <c r="U16" s="60">
        <v>-864617</v>
      </c>
      <c r="V16" s="60">
        <v>-3216989</v>
      </c>
      <c r="W16" s="60">
        <v>-12906837</v>
      </c>
      <c r="X16" s="60">
        <v>-15099592</v>
      </c>
      <c r="Y16" s="60">
        <v>2192755</v>
      </c>
      <c r="Z16" s="140">
        <v>-14.52</v>
      </c>
      <c r="AA16" s="62">
        <v>-15099592</v>
      </c>
    </row>
    <row r="17" spans="1:27" ht="12.75">
      <c r="A17" s="250" t="s">
        <v>185</v>
      </c>
      <c r="B17" s="251"/>
      <c r="C17" s="168">
        <f aca="true" t="shared" si="0" ref="C17:Y17">SUM(C6:C16)</f>
        <v>16925197</v>
      </c>
      <c r="D17" s="168">
        <f t="shared" si="0"/>
        <v>0</v>
      </c>
      <c r="E17" s="72">
        <f t="shared" si="0"/>
        <v>6081200</v>
      </c>
      <c r="F17" s="73">
        <f t="shared" si="0"/>
        <v>14593058</v>
      </c>
      <c r="G17" s="73">
        <f t="shared" si="0"/>
        <v>30121275</v>
      </c>
      <c r="H17" s="73">
        <f t="shared" si="0"/>
        <v>-14741417</v>
      </c>
      <c r="I17" s="73">
        <f t="shared" si="0"/>
        <v>-4084567</v>
      </c>
      <c r="J17" s="73">
        <f t="shared" si="0"/>
        <v>11295291</v>
      </c>
      <c r="K17" s="73">
        <f t="shared" si="0"/>
        <v>-5313753</v>
      </c>
      <c r="L17" s="73">
        <f t="shared" si="0"/>
        <v>4868896</v>
      </c>
      <c r="M17" s="73">
        <f t="shared" si="0"/>
        <v>-4386058</v>
      </c>
      <c r="N17" s="73">
        <f t="shared" si="0"/>
        <v>-4830915</v>
      </c>
      <c r="O17" s="73">
        <f t="shared" si="0"/>
        <v>-711566</v>
      </c>
      <c r="P17" s="73">
        <f t="shared" si="0"/>
        <v>-1436388</v>
      </c>
      <c r="Q17" s="73">
        <f t="shared" si="0"/>
        <v>-12287248</v>
      </c>
      <c r="R17" s="73">
        <f t="shared" si="0"/>
        <v>-14435202</v>
      </c>
      <c r="S17" s="73">
        <f t="shared" si="0"/>
        <v>-2580837</v>
      </c>
      <c r="T17" s="73">
        <f t="shared" si="0"/>
        <v>-506382</v>
      </c>
      <c r="U17" s="73">
        <f t="shared" si="0"/>
        <v>-2179379</v>
      </c>
      <c r="V17" s="73">
        <f t="shared" si="0"/>
        <v>-5266598</v>
      </c>
      <c r="W17" s="73">
        <f t="shared" si="0"/>
        <v>-13237424</v>
      </c>
      <c r="X17" s="73">
        <f t="shared" si="0"/>
        <v>14593058</v>
      </c>
      <c r="Y17" s="73">
        <f t="shared" si="0"/>
        <v>-27830482</v>
      </c>
      <c r="Z17" s="170">
        <f>+IF(X17&lt;&gt;0,+(Y17/X17)*100,0)</f>
        <v>-190.71041861136987</v>
      </c>
      <c r="AA17" s="74">
        <f>SUM(AA6:AA16)</f>
        <v>14593058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4603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-12799626</v>
      </c>
      <c r="D26" s="155"/>
      <c r="E26" s="59">
        <v>-9654000</v>
      </c>
      <c r="F26" s="60">
        <v>-9654001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-9654001</v>
      </c>
      <c r="Y26" s="60">
        <v>9654001</v>
      </c>
      <c r="Z26" s="140">
        <v>-100</v>
      </c>
      <c r="AA26" s="62">
        <v>-9654001</v>
      </c>
    </row>
    <row r="27" spans="1:27" ht="12.75">
      <c r="A27" s="250" t="s">
        <v>192</v>
      </c>
      <c r="B27" s="251"/>
      <c r="C27" s="168">
        <f aca="true" t="shared" si="1" ref="C27:Y27">SUM(C21:C26)</f>
        <v>-12795023</v>
      </c>
      <c r="D27" s="168">
        <f>SUM(D21:D26)</f>
        <v>0</v>
      </c>
      <c r="E27" s="72">
        <f t="shared" si="1"/>
        <v>-9654000</v>
      </c>
      <c r="F27" s="73">
        <f t="shared" si="1"/>
        <v>-9654001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-9654001</v>
      </c>
      <c r="Y27" s="73">
        <f t="shared" si="1"/>
        <v>9654001</v>
      </c>
      <c r="Z27" s="170">
        <f>+IF(X27&lt;&gt;0,+(Y27/X27)*100,0)</f>
        <v>-100</v>
      </c>
      <c r="AA27" s="74">
        <f>SUM(AA21:AA26)</f>
        <v>-9654001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-45410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-570347</v>
      </c>
      <c r="D35" s="155"/>
      <c r="E35" s="59">
        <v>-300000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-615757</v>
      </c>
      <c r="D36" s="168">
        <f>SUM(D31:D35)</f>
        <v>0</v>
      </c>
      <c r="E36" s="72">
        <f t="shared" si="2"/>
        <v>-300000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3514417</v>
      </c>
      <c r="D38" s="153">
        <f>+D17+D27+D36</f>
        <v>0</v>
      </c>
      <c r="E38" s="99">
        <f t="shared" si="3"/>
        <v>-3872800</v>
      </c>
      <c r="F38" s="100">
        <f t="shared" si="3"/>
        <v>4939057</v>
      </c>
      <c r="G38" s="100">
        <f t="shared" si="3"/>
        <v>30121275</v>
      </c>
      <c r="H38" s="100">
        <f t="shared" si="3"/>
        <v>-14741417</v>
      </c>
      <c r="I38" s="100">
        <f t="shared" si="3"/>
        <v>-4084567</v>
      </c>
      <c r="J38" s="100">
        <f t="shared" si="3"/>
        <v>11295291</v>
      </c>
      <c r="K38" s="100">
        <f t="shared" si="3"/>
        <v>-5313753</v>
      </c>
      <c r="L38" s="100">
        <f t="shared" si="3"/>
        <v>4868896</v>
      </c>
      <c r="M38" s="100">
        <f t="shared" si="3"/>
        <v>-4386058</v>
      </c>
      <c r="N38" s="100">
        <f t="shared" si="3"/>
        <v>-4830915</v>
      </c>
      <c r="O38" s="100">
        <f t="shared" si="3"/>
        <v>-711566</v>
      </c>
      <c r="P38" s="100">
        <f t="shared" si="3"/>
        <v>-1436388</v>
      </c>
      <c r="Q38" s="100">
        <f t="shared" si="3"/>
        <v>-12287248</v>
      </c>
      <c r="R38" s="100">
        <f t="shared" si="3"/>
        <v>-14435202</v>
      </c>
      <c r="S38" s="100">
        <f t="shared" si="3"/>
        <v>-2580837</v>
      </c>
      <c r="T38" s="100">
        <f t="shared" si="3"/>
        <v>-506382</v>
      </c>
      <c r="U38" s="100">
        <f t="shared" si="3"/>
        <v>-2179379</v>
      </c>
      <c r="V38" s="100">
        <f t="shared" si="3"/>
        <v>-5266598</v>
      </c>
      <c r="W38" s="100">
        <f t="shared" si="3"/>
        <v>-13237424</v>
      </c>
      <c r="X38" s="100">
        <f t="shared" si="3"/>
        <v>4939057</v>
      </c>
      <c r="Y38" s="100">
        <f t="shared" si="3"/>
        <v>-18176481</v>
      </c>
      <c r="Z38" s="137">
        <f>+IF(X38&lt;&gt;0,+(Y38/X38)*100,0)</f>
        <v>-368.0152101909332</v>
      </c>
      <c r="AA38" s="102">
        <f>+AA17+AA27+AA36</f>
        <v>4939057</v>
      </c>
    </row>
    <row r="39" spans="1:27" ht="12.75">
      <c r="A39" s="249" t="s">
        <v>200</v>
      </c>
      <c r="B39" s="182"/>
      <c r="C39" s="153">
        <v>-604193</v>
      </c>
      <c r="D39" s="153"/>
      <c r="E39" s="99">
        <v>-400000</v>
      </c>
      <c r="F39" s="100">
        <v>-1580133</v>
      </c>
      <c r="G39" s="100">
        <v>-1580133</v>
      </c>
      <c r="H39" s="100">
        <v>28541142</v>
      </c>
      <c r="I39" s="100">
        <v>13799725</v>
      </c>
      <c r="J39" s="100">
        <v>-1580133</v>
      </c>
      <c r="K39" s="100">
        <v>9715158</v>
      </c>
      <c r="L39" s="100">
        <v>4401405</v>
      </c>
      <c r="M39" s="100">
        <v>9270301</v>
      </c>
      <c r="N39" s="100">
        <v>9715158</v>
      </c>
      <c r="O39" s="100">
        <v>4884243</v>
      </c>
      <c r="P39" s="100">
        <v>4172677</v>
      </c>
      <c r="Q39" s="100">
        <v>2736289</v>
      </c>
      <c r="R39" s="100">
        <v>4884243</v>
      </c>
      <c r="S39" s="100">
        <v>-9550959</v>
      </c>
      <c r="T39" s="100">
        <v>-12131796</v>
      </c>
      <c r="U39" s="100">
        <v>-12638178</v>
      </c>
      <c r="V39" s="100">
        <v>-9550959</v>
      </c>
      <c r="W39" s="100">
        <v>-1580133</v>
      </c>
      <c r="X39" s="100">
        <v>-1580133</v>
      </c>
      <c r="Y39" s="100"/>
      <c r="Z39" s="137"/>
      <c r="AA39" s="102">
        <v>-1580133</v>
      </c>
    </row>
    <row r="40" spans="1:27" ht="12.75">
      <c r="A40" s="269" t="s">
        <v>201</v>
      </c>
      <c r="B40" s="256"/>
      <c r="C40" s="257">
        <v>2910224</v>
      </c>
      <c r="D40" s="257"/>
      <c r="E40" s="258">
        <v>-4272800</v>
      </c>
      <c r="F40" s="259">
        <v>3358924</v>
      </c>
      <c r="G40" s="259">
        <v>28541142</v>
      </c>
      <c r="H40" s="259">
        <v>13799725</v>
      </c>
      <c r="I40" s="259">
        <v>9715158</v>
      </c>
      <c r="J40" s="259">
        <v>9715158</v>
      </c>
      <c r="K40" s="259">
        <v>4401405</v>
      </c>
      <c r="L40" s="259">
        <v>9270301</v>
      </c>
      <c r="M40" s="259">
        <v>4884243</v>
      </c>
      <c r="N40" s="259">
        <v>4884243</v>
      </c>
      <c r="O40" s="259">
        <v>4172677</v>
      </c>
      <c r="P40" s="259">
        <v>2736289</v>
      </c>
      <c r="Q40" s="259">
        <v>-9550959</v>
      </c>
      <c r="R40" s="259">
        <v>4172677</v>
      </c>
      <c r="S40" s="259">
        <v>-12131796</v>
      </c>
      <c r="T40" s="259">
        <v>-12638178</v>
      </c>
      <c r="U40" s="259">
        <v>-14817557</v>
      </c>
      <c r="V40" s="259">
        <v>-14817557</v>
      </c>
      <c r="W40" s="259">
        <v>-14817557</v>
      </c>
      <c r="X40" s="259">
        <v>3358924</v>
      </c>
      <c r="Y40" s="259">
        <v>-18176481</v>
      </c>
      <c r="Z40" s="260">
        <v>-541.14</v>
      </c>
      <c r="AA40" s="261">
        <v>3358924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12799625</v>
      </c>
      <c r="D5" s="200">
        <f t="shared" si="0"/>
        <v>0</v>
      </c>
      <c r="E5" s="106">
        <f t="shared" si="0"/>
        <v>9653000</v>
      </c>
      <c r="F5" s="106">
        <f t="shared" si="0"/>
        <v>9654000</v>
      </c>
      <c r="G5" s="106">
        <f t="shared" si="0"/>
        <v>2529922</v>
      </c>
      <c r="H5" s="106">
        <f t="shared" si="0"/>
        <v>0</v>
      </c>
      <c r="I5" s="106">
        <f t="shared" si="0"/>
        <v>825434</v>
      </c>
      <c r="J5" s="106">
        <f t="shared" si="0"/>
        <v>3355356</v>
      </c>
      <c r="K5" s="106">
        <f t="shared" si="0"/>
        <v>0</v>
      </c>
      <c r="L5" s="106">
        <f t="shared" si="0"/>
        <v>943466</v>
      </c>
      <c r="M5" s="106">
        <f t="shared" si="0"/>
        <v>2904030</v>
      </c>
      <c r="N5" s="106">
        <f t="shared" si="0"/>
        <v>3847496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7202852</v>
      </c>
      <c r="X5" s="106">
        <f t="shared" si="0"/>
        <v>9654000</v>
      </c>
      <c r="Y5" s="106">
        <f t="shared" si="0"/>
        <v>-2451148</v>
      </c>
      <c r="Z5" s="201">
        <f>+IF(X5&lt;&gt;0,+(Y5/X5)*100,0)</f>
        <v>-25.389973068158277</v>
      </c>
      <c r="AA5" s="199">
        <f>SUM(AA11:AA18)</f>
        <v>9654000</v>
      </c>
    </row>
    <row r="6" spans="1:27" ht="12.75">
      <c r="A6" s="291" t="s">
        <v>205</v>
      </c>
      <c r="B6" s="142"/>
      <c r="C6" s="62">
        <v>4234142</v>
      </c>
      <c r="D6" s="156"/>
      <c r="E6" s="60">
        <v>5792000</v>
      </c>
      <c r="F6" s="60">
        <v>5792400</v>
      </c>
      <c r="G6" s="60">
        <v>1640159</v>
      </c>
      <c r="H6" s="60"/>
      <c r="I6" s="60">
        <v>649576</v>
      </c>
      <c r="J6" s="60">
        <v>2289735</v>
      </c>
      <c r="K6" s="60"/>
      <c r="L6" s="60">
        <v>943466</v>
      </c>
      <c r="M6" s="60"/>
      <c r="N6" s="60">
        <v>943466</v>
      </c>
      <c r="O6" s="60"/>
      <c r="P6" s="60"/>
      <c r="Q6" s="60"/>
      <c r="R6" s="60"/>
      <c r="S6" s="60"/>
      <c r="T6" s="60"/>
      <c r="U6" s="60"/>
      <c r="V6" s="60"/>
      <c r="W6" s="60">
        <v>3233201</v>
      </c>
      <c r="X6" s="60">
        <v>5792400</v>
      </c>
      <c r="Y6" s="60">
        <v>-2559199</v>
      </c>
      <c r="Z6" s="140">
        <v>-44.18</v>
      </c>
      <c r="AA6" s="155">
        <v>5792400</v>
      </c>
    </row>
    <row r="7" spans="1:27" ht="12.75">
      <c r="A7" s="291" t="s">
        <v>206</v>
      </c>
      <c r="B7" s="142"/>
      <c r="C7" s="62">
        <v>590483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4268020</v>
      </c>
      <c r="D8" s="156"/>
      <c r="E8" s="60">
        <v>2896000</v>
      </c>
      <c r="F8" s="60">
        <v>2896200</v>
      </c>
      <c r="G8" s="60">
        <v>889763</v>
      </c>
      <c r="H8" s="60"/>
      <c r="I8" s="60">
        <v>175858</v>
      </c>
      <c r="J8" s="60">
        <v>1065621</v>
      </c>
      <c r="K8" s="60"/>
      <c r="L8" s="60"/>
      <c r="M8" s="60">
        <v>961012</v>
      </c>
      <c r="N8" s="60">
        <v>961012</v>
      </c>
      <c r="O8" s="60"/>
      <c r="P8" s="60"/>
      <c r="Q8" s="60"/>
      <c r="R8" s="60"/>
      <c r="S8" s="60"/>
      <c r="T8" s="60"/>
      <c r="U8" s="60"/>
      <c r="V8" s="60"/>
      <c r="W8" s="60">
        <v>2026633</v>
      </c>
      <c r="X8" s="60">
        <v>2896200</v>
      </c>
      <c r="Y8" s="60">
        <v>-869567</v>
      </c>
      <c r="Z8" s="140">
        <v>-30.02</v>
      </c>
      <c r="AA8" s="155">
        <v>2896200</v>
      </c>
    </row>
    <row r="9" spans="1:27" ht="12.75">
      <c r="A9" s="291" t="s">
        <v>208</v>
      </c>
      <c r="B9" s="142"/>
      <c r="C9" s="62">
        <v>3636847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>
        <v>1943018</v>
      </c>
      <c r="N10" s="60">
        <v>1943018</v>
      </c>
      <c r="O10" s="60"/>
      <c r="P10" s="60"/>
      <c r="Q10" s="60"/>
      <c r="R10" s="60"/>
      <c r="S10" s="60"/>
      <c r="T10" s="60"/>
      <c r="U10" s="60"/>
      <c r="V10" s="60"/>
      <c r="W10" s="60">
        <v>1943018</v>
      </c>
      <c r="X10" s="60"/>
      <c r="Y10" s="60">
        <v>1943018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12729492</v>
      </c>
      <c r="D11" s="294">
        <f t="shared" si="1"/>
        <v>0</v>
      </c>
      <c r="E11" s="295">
        <f t="shared" si="1"/>
        <v>8688000</v>
      </c>
      <c r="F11" s="295">
        <f t="shared" si="1"/>
        <v>8688600</v>
      </c>
      <c r="G11" s="295">
        <f t="shared" si="1"/>
        <v>2529922</v>
      </c>
      <c r="H11" s="295">
        <f t="shared" si="1"/>
        <v>0</v>
      </c>
      <c r="I11" s="295">
        <f t="shared" si="1"/>
        <v>825434</v>
      </c>
      <c r="J11" s="295">
        <f t="shared" si="1"/>
        <v>3355356</v>
      </c>
      <c r="K11" s="295">
        <f t="shared" si="1"/>
        <v>0</v>
      </c>
      <c r="L11" s="295">
        <f t="shared" si="1"/>
        <v>943466</v>
      </c>
      <c r="M11" s="295">
        <f t="shared" si="1"/>
        <v>2904030</v>
      </c>
      <c r="N11" s="295">
        <f t="shared" si="1"/>
        <v>3847496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7202852</v>
      </c>
      <c r="X11" s="295">
        <f t="shared" si="1"/>
        <v>8688600</v>
      </c>
      <c r="Y11" s="295">
        <f t="shared" si="1"/>
        <v>-1485748</v>
      </c>
      <c r="Z11" s="296">
        <f>+IF(X11&lt;&gt;0,+(Y11/X11)*100,0)</f>
        <v>-17.09997007573142</v>
      </c>
      <c r="AA11" s="297">
        <f>SUM(AA6:AA10)</f>
        <v>8688600</v>
      </c>
    </row>
    <row r="12" spans="1:27" ht="12.75">
      <c r="A12" s="298" t="s">
        <v>211</v>
      </c>
      <c r="B12" s="136"/>
      <c r="C12" s="62">
        <v>70133</v>
      </c>
      <c r="D12" s="156"/>
      <c r="E12" s="60">
        <v>965000</v>
      </c>
      <c r="F12" s="60">
        <v>965400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965400</v>
      </c>
      <c r="Y12" s="60">
        <v>-965400</v>
      </c>
      <c r="Z12" s="140">
        <v>-100</v>
      </c>
      <c r="AA12" s="155">
        <v>965400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4234142</v>
      </c>
      <c r="D36" s="156">
        <f t="shared" si="4"/>
        <v>0</v>
      </c>
      <c r="E36" s="60">
        <f t="shared" si="4"/>
        <v>5792000</v>
      </c>
      <c r="F36" s="60">
        <f t="shared" si="4"/>
        <v>5792400</v>
      </c>
      <c r="G36" s="60">
        <f t="shared" si="4"/>
        <v>1640159</v>
      </c>
      <c r="H36" s="60">
        <f t="shared" si="4"/>
        <v>0</v>
      </c>
      <c r="I36" s="60">
        <f t="shared" si="4"/>
        <v>649576</v>
      </c>
      <c r="J36" s="60">
        <f t="shared" si="4"/>
        <v>2289735</v>
      </c>
      <c r="K36" s="60">
        <f t="shared" si="4"/>
        <v>0</v>
      </c>
      <c r="L36" s="60">
        <f t="shared" si="4"/>
        <v>943466</v>
      </c>
      <c r="M36" s="60">
        <f t="shared" si="4"/>
        <v>0</v>
      </c>
      <c r="N36" s="60">
        <f t="shared" si="4"/>
        <v>943466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3233201</v>
      </c>
      <c r="X36" s="60">
        <f t="shared" si="4"/>
        <v>5792400</v>
      </c>
      <c r="Y36" s="60">
        <f t="shared" si="4"/>
        <v>-2559199</v>
      </c>
      <c r="Z36" s="140">
        <f aca="true" t="shared" si="5" ref="Z36:Z49">+IF(X36&lt;&gt;0,+(Y36/X36)*100,0)</f>
        <v>-44.18201436364892</v>
      </c>
      <c r="AA36" s="155">
        <f>AA6+AA21</f>
        <v>5792400</v>
      </c>
    </row>
    <row r="37" spans="1:27" ht="12.75">
      <c r="A37" s="291" t="s">
        <v>206</v>
      </c>
      <c r="B37" s="142"/>
      <c r="C37" s="62">
        <f t="shared" si="4"/>
        <v>590483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4268020</v>
      </c>
      <c r="D38" s="156">
        <f t="shared" si="4"/>
        <v>0</v>
      </c>
      <c r="E38" s="60">
        <f t="shared" si="4"/>
        <v>2896000</v>
      </c>
      <c r="F38" s="60">
        <f t="shared" si="4"/>
        <v>2896200</v>
      </c>
      <c r="G38" s="60">
        <f t="shared" si="4"/>
        <v>889763</v>
      </c>
      <c r="H38" s="60">
        <f t="shared" si="4"/>
        <v>0</v>
      </c>
      <c r="I38" s="60">
        <f t="shared" si="4"/>
        <v>175858</v>
      </c>
      <c r="J38" s="60">
        <f t="shared" si="4"/>
        <v>1065621</v>
      </c>
      <c r="K38" s="60">
        <f t="shared" si="4"/>
        <v>0</v>
      </c>
      <c r="L38" s="60">
        <f t="shared" si="4"/>
        <v>0</v>
      </c>
      <c r="M38" s="60">
        <f t="shared" si="4"/>
        <v>961012</v>
      </c>
      <c r="N38" s="60">
        <f t="shared" si="4"/>
        <v>961012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2026633</v>
      </c>
      <c r="X38" s="60">
        <f t="shared" si="4"/>
        <v>2896200</v>
      </c>
      <c r="Y38" s="60">
        <f t="shared" si="4"/>
        <v>-869567</v>
      </c>
      <c r="Z38" s="140">
        <f t="shared" si="5"/>
        <v>-30.024411297562324</v>
      </c>
      <c r="AA38" s="155">
        <f>AA8+AA23</f>
        <v>2896200</v>
      </c>
    </row>
    <row r="39" spans="1:27" ht="12.75">
      <c r="A39" s="291" t="s">
        <v>208</v>
      </c>
      <c r="B39" s="142"/>
      <c r="C39" s="62">
        <f t="shared" si="4"/>
        <v>3636847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1943018</v>
      </c>
      <c r="N40" s="60">
        <f t="shared" si="4"/>
        <v>1943018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1943018</v>
      </c>
      <c r="X40" s="60">
        <f t="shared" si="4"/>
        <v>0</v>
      </c>
      <c r="Y40" s="60">
        <f t="shared" si="4"/>
        <v>1943018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12729492</v>
      </c>
      <c r="D41" s="294">
        <f t="shared" si="6"/>
        <v>0</v>
      </c>
      <c r="E41" s="295">
        <f t="shared" si="6"/>
        <v>8688000</v>
      </c>
      <c r="F41" s="295">
        <f t="shared" si="6"/>
        <v>8688600</v>
      </c>
      <c r="G41" s="295">
        <f t="shared" si="6"/>
        <v>2529922</v>
      </c>
      <c r="H41" s="295">
        <f t="shared" si="6"/>
        <v>0</v>
      </c>
      <c r="I41" s="295">
        <f t="shared" si="6"/>
        <v>825434</v>
      </c>
      <c r="J41" s="295">
        <f t="shared" si="6"/>
        <v>3355356</v>
      </c>
      <c r="K41" s="295">
        <f t="shared" si="6"/>
        <v>0</v>
      </c>
      <c r="L41" s="295">
        <f t="shared" si="6"/>
        <v>943466</v>
      </c>
      <c r="M41" s="295">
        <f t="shared" si="6"/>
        <v>2904030</v>
      </c>
      <c r="N41" s="295">
        <f t="shared" si="6"/>
        <v>3847496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7202852</v>
      </c>
      <c r="X41" s="295">
        <f t="shared" si="6"/>
        <v>8688600</v>
      </c>
      <c r="Y41" s="295">
        <f t="shared" si="6"/>
        <v>-1485748</v>
      </c>
      <c r="Z41" s="296">
        <f t="shared" si="5"/>
        <v>-17.09997007573142</v>
      </c>
      <c r="AA41" s="297">
        <f>SUM(AA36:AA40)</f>
        <v>8688600</v>
      </c>
    </row>
    <row r="42" spans="1:27" ht="12.75">
      <c r="A42" s="298" t="s">
        <v>211</v>
      </c>
      <c r="B42" s="136"/>
      <c r="C42" s="95">
        <f aca="true" t="shared" si="7" ref="C42:Y48">C12+C27</f>
        <v>70133</v>
      </c>
      <c r="D42" s="129">
        <f t="shared" si="7"/>
        <v>0</v>
      </c>
      <c r="E42" s="54">
        <f t="shared" si="7"/>
        <v>965000</v>
      </c>
      <c r="F42" s="54">
        <f t="shared" si="7"/>
        <v>965400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965400</v>
      </c>
      <c r="Y42" s="54">
        <f t="shared" si="7"/>
        <v>-965400</v>
      </c>
      <c r="Z42" s="184">
        <f t="shared" si="5"/>
        <v>-100</v>
      </c>
      <c r="AA42" s="130">
        <f aca="true" t="shared" si="8" ref="AA42:AA48">AA12+AA27</f>
        <v>965400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12799625</v>
      </c>
      <c r="D49" s="218">
        <f t="shared" si="9"/>
        <v>0</v>
      </c>
      <c r="E49" s="220">
        <f t="shared" si="9"/>
        <v>9653000</v>
      </c>
      <c r="F49" s="220">
        <f t="shared" si="9"/>
        <v>9654000</v>
      </c>
      <c r="G49" s="220">
        <f t="shared" si="9"/>
        <v>2529922</v>
      </c>
      <c r="H49" s="220">
        <f t="shared" si="9"/>
        <v>0</v>
      </c>
      <c r="I49" s="220">
        <f t="shared" si="9"/>
        <v>825434</v>
      </c>
      <c r="J49" s="220">
        <f t="shared" si="9"/>
        <v>3355356</v>
      </c>
      <c r="K49" s="220">
        <f t="shared" si="9"/>
        <v>0</v>
      </c>
      <c r="L49" s="220">
        <f t="shared" si="9"/>
        <v>943466</v>
      </c>
      <c r="M49" s="220">
        <f t="shared" si="9"/>
        <v>2904030</v>
      </c>
      <c r="N49" s="220">
        <f t="shared" si="9"/>
        <v>3847496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7202852</v>
      </c>
      <c r="X49" s="220">
        <f t="shared" si="9"/>
        <v>9654000</v>
      </c>
      <c r="Y49" s="220">
        <f t="shared" si="9"/>
        <v>-2451148</v>
      </c>
      <c r="Z49" s="221">
        <f t="shared" si="5"/>
        <v>-25.389973068158277</v>
      </c>
      <c r="AA49" s="222">
        <f>SUM(AA41:AA48)</f>
        <v>9654000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3145000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3145000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>
        <v>2407129</v>
      </c>
      <c r="I65" s="60">
        <v>3136189</v>
      </c>
      <c r="J65" s="60">
        <v>5543318</v>
      </c>
      <c r="K65" s="60">
        <v>2933804</v>
      </c>
      <c r="L65" s="60">
        <v>2684838</v>
      </c>
      <c r="M65" s="60">
        <v>3133269</v>
      </c>
      <c r="N65" s="60">
        <v>8751911</v>
      </c>
      <c r="O65" s="60"/>
      <c r="P65" s="60">
        <v>2949412</v>
      </c>
      <c r="Q65" s="60"/>
      <c r="R65" s="60">
        <v>2949412</v>
      </c>
      <c r="S65" s="60"/>
      <c r="T65" s="60"/>
      <c r="U65" s="60">
        <v>2770169</v>
      </c>
      <c r="V65" s="60">
        <v>2770169</v>
      </c>
      <c r="W65" s="60">
        <v>20014810</v>
      </c>
      <c r="X65" s="60"/>
      <c r="Y65" s="60">
        <v>20014810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>
        <v>182095</v>
      </c>
      <c r="I66" s="275">
        <v>206642</v>
      </c>
      <c r="J66" s="275">
        <v>388737</v>
      </c>
      <c r="K66" s="275">
        <v>196219</v>
      </c>
      <c r="L66" s="275">
        <v>275021</v>
      </c>
      <c r="M66" s="275">
        <v>213294</v>
      </c>
      <c r="N66" s="275">
        <v>684534</v>
      </c>
      <c r="O66" s="275"/>
      <c r="P66" s="275">
        <v>118706</v>
      </c>
      <c r="Q66" s="275"/>
      <c r="R66" s="275">
        <v>118706</v>
      </c>
      <c r="S66" s="275"/>
      <c r="T66" s="275"/>
      <c r="U66" s="275">
        <v>176842</v>
      </c>
      <c r="V66" s="275">
        <v>176842</v>
      </c>
      <c r="W66" s="275">
        <v>1368819</v>
      </c>
      <c r="X66" s="275"/>
      <c r="Y66" s="275">
        <v>1368819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>
        <v>205305</v>
      </c>
      <c r="I67" s="60">
        <v>267124</v>
      </c>
      <c r="J67" s="60">
        <v>472429</v>
      </c>
      <c r="K67" s="60">
        <v>113324</v>
      </c>
      <c r="L67" s="60">
        <v>509710</v>
      </c>
      <c r="M67" s="60">
        <v>332074</v>
      </c>
      <c r="N67" s="60">
        <v>955108</v>
      </c>
      <c r="O67" s="60"/>
      <c r="P67" s="60">
        <v>108099</v>
      </c>
      <c r="Q67" s="60"/>
      <c r="R67" s="60">
        <v>108099</v>
      </c>
      <c r="S67" s="60"/>
      <c r="T67" s="60"/>
      <c r="U67" s="60">
        <v>332831</v>
      </c>
      <c r="V67" s="60">
        <v>332831</v>
      </c>
      <c r="W67" s="60">
        <v>1868467</v>
      </c>
      <c r="X67" s="60"/>
      <c r="Y67" s="60">
        <v>1868467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>
        <v>1799244</v>
      </c>
      <c r="G68" s="60"/>
      <c r="H68" s="60">
        <v>583313</v>
      </c>
      <c r="I68" s="60">
        <v>819050</v>
      </c>
      <c r="J68" s="60">
        <v>1402363</v>
      </c>
      <c r="K68" s="60">
        <v>1046137</v>
      </c>
      <c r="L68" s="60">
        <v>1171358</v>
      </c>
      <c r="M68" s="60">
        <v>758324</v>
      </c>
      <c r="N68" s="60">
        <v>2975819</v>
      </c>
      <c r="O68" s="60"/>
      <c r="P68" s="60">
        <v>447327</v>
      </c>
      <c r="Q68" s="60"/>
      <c r="R68" s="60">
        <v>447327</v>
      </c>
      <c r="S68" s="60"/>
      <c r="T68" s="60"/>
      <c r="U68" s="60">
        <v>465038</v>
      </c>
      <c r="V68" s="60">
        <v>465038</v>
      </c>
      <c r="W68" s="60">
        <v>5290547</v>
      </c>
      <c r="X68" s="60">
        <v>1799244</v>
      </c>
      <c r="Y68" s="60">
        <v>3491303</v>
      </c>
      <c r="Z68" s="140">
        <v>194.04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1799244</v>
      </c>
      <c r="G69" s="220">
        <f t="shared" si="12"/>
        <v>0</v>
      </c>
      <c r="H69" s="220">
        <f t="shared" si="12"/>
        <v>3377842</v>
      </c>
      <c r="I69" s="220">
        <f t="shared" si="12"/>
        <v>4429005</v>
      </c>
      <c r="J69" s="220">
        <f t="shared" si="12"/>
        <v>7806847</v>
      </c>
      <c r="K69" s="220">
        <f t="shared" si="12"/>
        <v>4289484</v>
      </c>
      <c r="L69" s="220">
        <f t="shared" si="12"/>
        <v>4640927</v>
      </c>
      <c r="M69" s="220">
        <f t="shared" si="12"/>
        <v>4436961</v>
      </c>
      <c r="N69" s="220">
        <f t="shared" si="12"/>
        <v>13367372</v>
      </c>
      <c r="O69" s="220">
        <f t="shared" si="12"/>
        <v>0</v>
      </c>
      <c r="P69" s="220">
        <f t="shared" si="12"/>
        <v>3623544</v>
      </c>
      <c r="Q69" s="220">
        <f t="shared" si="12"/>
        <v>0</v>
      </c>
      <c r="R69" s="220">
        <f t="shared" si="12"/>
        <v>3623544</v>
      </c>
      <c r="S69" s="220">
        <f t="shared" si="12"/>
        <v>0</v>
      </c>
      <c r="T69" s="220">
        <f t="shared" si="12"/>
        <v>0</v>
      </c>
      <c r="U69" s="220">
        <f t="shared" si="12"/>
        <v>3744880</v>
      </c>
      <c r="V69" s="220">
        <f t="shared" si="12"/>
        <v>3744880</v>
      </c>
      <c r="W69" s="220">
        <f t="shared" si="12"/>
        <v>28542643</v>
      </c>
      <c r="X69" s="220">
        <f t="shared" si="12"/>
        <v>1799244</v>
      </c>
      <c r="Y69" s="220">
        <f t="shared" si="12"/>
        <v>26743399</v>
      </c>
      <c r="Z69" s="221">
        <f>+IF(X69&lt;&gt;0,+(Y69/X69)*100,0)</f>
        <v>1486.3686637276546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12729492</v>
      </c>
      <c r="D5" s="357">
        <f t="shared" si="0"/>
        <v>0</v>
      </c>
      <c r="E5" s="356">
        <f t="shared" si="0"/>
        <v>8688000</v>
      </c>
      <c r="F5" s="358">
        <f t="shared" si="0"/>
        <v>8688600</v>
      </c>
      <c r="G5" s="358">
        <f t="shared" si="0"/>
        <v>2529922</v>
      </c>
      <c r="H5" s="356">
        <f t="shared" si="0"/>
        <v>0</v>
      </c>
      <c r="I5" s="356">
        <f t="shared" si="0"/>
        <v>825434</v>
      </c>
      <c r="J5" s="358">
        <f t="shared" si="0"/>
        <v>3355356</v>
      </c>
      <c r="K5" s="358">
        <f t="shared" si="0"/>
        <v>0</v>
      </c>
      <c r="L5" s="356">
        <f t="shared" si="0"/>
        <v>943466</v>
      </c>
      <c r="M5" s="356">
        <f t="shared" si="0"/>
        <v>2904030</v>
      </c>
      <c r="N5" s="358">
        <f t="shared" si="0"/>
        <v>3847496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7202852</v>
      </c>
      <c r="X5" s="356">
        <f t="shared" si="0"/>
        <v>8688600</v>
      </c>
      <c r="Y5" s="358">
        <f t="shared" si="0"/>
        <v>-1485748</v>
      </c>
      <c r="Z5" s="359">
        <f>+IF(X5&lt;&gt;0,+(Y5/X5)*100,0)</f>
        <v>-17.09997007573142</v>
      </c>
      <c r="AA5" s="360">
        <f>+AA6+AA8+AA11+AA13+AA15</f>
        <v>8688600</v>
      </c>
    </row>
    <row r="6" spans="1:27" ht="12.75">
      <c r="A6" s="361" t="s">
        <v>205</v>
      </c>
      <c r="B6" s="142"/>
      <c r="C6" s="60">
        <f>+C7</f>
        <v>4234142</v>
      </c>
      <c r="D6" s="340">
        <f aca="true" t="shared" si="1" ref="D6:AA6">+D7</f>
        <v>0</v>
      </c>
      <c r="E6" s="60">
        <f t="shared" si="1"/>
        <v>5792000</v>
      </c>
      <c r="F6" s="59">
        <f t="shared" si="1"/>
        <v>5792400</v>
      </c>
      <c r="G6" s="59">
        <f t="shared" si="1"/>
        <v>1640159</v>
      </c>
      <c r="H6" s="60">
        <f t="shared" si="1"/>
        <v>0</v>
      </c>
      <c r="I6" s="60">
        <f t="shared" si="1"/>
        <v>649576</v>
      </c>
      <c r="J6" s="59">
        <f t="shared" si="1"/>
        <v>2289735</v>
      </c>
      <c r="K6" s="59">
        <f t="shared" si="1"/>
        <v>0</v>
      </c>
      <c r="L6" s="60">
        <f t="shared" si="1"/>
        <v>943466</v>
      </c>
      <c r="M6" s="60">
        <f t="shared" si="1"/>
        <v>0</v>
      </c>
      <c r="N6" s="59">
        <f t="shared" si="1"/>
        <v>943466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3233201</v>
      </c>
      <c r="X6" s="60">
        <f t="shared" si="1"/>
        <v>5792400</v>
      </c>
      <c r="Y6" s="59">
        <f t="shared" si="1"/>
        <v>-2559199</v>
      </c>
      <c r="Z6" s="61">
        <f>+IF(X6&lt;&gt;0,+(Y6/X6)*100,0)</f>
        <v>-44.18201436364892</v>
      </c>
      <c r="AA6" s="62">
        <f t="shared" si="1"/>
        <v>5792400</v>
      </c>
    </row>
    <row r="7" spans="1:27" ht="12.75">
      <c r="A7" s="291" t="s">
        <v>229</v>
      </c>
      <c r="B7" s="142"/>
      <c r="C7" s="60">
        <v>4234142</v>
      </c>
      <c r="D7" s="340"/>
      <c r="E7" s="60">
        <v>5792000</v>
      </c>
      <c r="F7" s="59">
        <v>5792400</v>
      </c>
      <c r="G7" s="59">
        <v>1640159</v>
      </c>
      <c r="H7" s="60"/>
      <c r="I7" s="60">
        <v>649576</v>
      </c>
      <c r="J7" s="59">
        <v>2289735</v>
      </c>
      <c r="K7" s="59"/>
      <c r="L7" s="60">
        <v>943466</v>
      </c>
      <c r="M7" s="60"/>
      <c r="N7" s="59">
        <v>943466</v>
      </c>
      <c r="O7" s="59"/>
      <c r="P7" s="60"/>
      <c r="Q7" s="60"/>
      <c r="R7" s="59"/>
      <c r="S7" s="59"/>
      <c r="T7" s="60"/>
      <c r="U7" s="60"/>
      <c r="V7" s="59"/>
      <c r="W7" s="59">
        <v>3233201</v>
      </c>
      <c r="X7" s="60">
        <v>5792400</v>
      </c>
      <c r="Y7" s="59">
        <v>-2559199</v>
      </c>
      <c r="Z7" s="61">
        <v>-44.18</v>
      </c>
      <c r="AA7" s="62">
        <v>5792400</v>
      </c>
    </row>
    <row r="8" spans="1:27" ht="12.75">
      <c r="A8" s="361" t="s">
        <v>206</v>
      </c>
      <c r="B8" s="142"/>
      <c r="C8" s="60">
        <f aca="true" t="shared" si="2" ref="C8:Y8">SUM(C9:C10)</f>
        <v>590483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590483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4268020</v>
      </c>
      <c r="D11" s="363">
        <f aca="true" t="shared" si="3" ref="D11:AA11">+D12</f>
        <v>0</v>
      </c>
      <c r="E11" s="362">
        <f t="shared" si="3"/>
        <v>2896000</v>
      </c>
      <c r="F11" s="364">
        <f t="shared" si="3"/>
        <v>2896200</v>
      </c>
      <c r="G11" s="364">
        <f t="shared" si="3"/>
        <v>889763</v>
      </c>
      <c r="H11" s="362">
        <f t="shared" si="3"/>
        <v>0</v>
      </c>
      <c r="I11" s="362">
        <f t="shared" si="3"/>
        <v>175858</v>
      </c>
      <c r="J11" s="364">
        <f t="shared" si="3"/>
        <v>1065621</v>
      </c>
      <c r="K11" s="364">
        <f t="shared" si="3"/>
        <v>0</v>
      </c>
      <c r="L11" s="362">
        <f t="shared" si="3"/>
        <v>0</v>
      </c>
      <c r="M11" s="362">
        <f t="shared" si="3"/>
        <v>961012</v>
      </c>
      <c r="N11" s="364">
        <f t="shared" si="3"/>
        <v>961012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2026633</v>
      </c>
      <c r="X11" s="362">
        <f t="shared" si="3"/>
        <v>2896200</v>
      </c>
      <c r="Y11" s="364">
        <f t="shared" si="3"/>
        <v>-869567</v>
      </c>
      <c r="Z11" s="365">
        <f>+IF(X11&lt;&gt;0,+(Y11/X11)*100,0)</f>
        <v>-30.024411297562324</v>
      </c>
      <c r="AA11" s="366">
        <f t="shared" si="3"/>
        <v>2896200</v>
      </c>
    </row>
    <row r="12" spans="1:27" ht="12.75">
      <c r="A12" s="291" t="s">
        <v>232</v>
      </c>
      <c r="B12" s="136"/>
      <c r="C12" s="60">
        <v>4268020</v>
      </c>
      <c r="D12" s="340"/>
      <c r="E12" s="60">
        <v>2896000</v>
      </c>
      <c r="F12" s="59">
        <v>2896200</v>
      </c>
      <c r="G12" s="59">
        <v>889763</v>
      </c>
      <c r="H12" s="60"/>
      <c r="I12" s="60">
        <v>175858</v>
      </c>
      <c r="J12" s="59">
        <v>1065621</v>
      </c>
      <c r="K12" s="59"/>
      <c r="L12" s="60"/>
      <c r="M12" s="60">
        <v>961012</v>
      </c>
      <c r="N12" s="59">
        <v>961012</v>
      </c>
      <c r="O12" s="59"/>
      <c r="P12" s="60"/>
      <c r="Q12" s="60"/>
      <c r="R12" s="59"/>
      <c r="S12" s="59"/>
      <c r="T12" s="60"/>
      <c r="U12" s="60"/>
      <c r="V12" s="59"/>
      <c r="W12" s="59">
        <v>2026633</v>
      </c>
      <c r="X12" s="60">
        <v>2896200</v>
      </c>
      <c r="Y12" s="59">
        <v>-869567</v>
      </c>
      <c r="Z12" s="61">
        <v>-30.02</v>
      </c>
      <c r="AA12" s="62">
        <v>2896200</v>
      </c>
    </row>
    <row r="13" spans="1:27" ht="12.75">
      <c r="A13" s="361" t="s">
        <v>208</v>
      </c>
      <c r="B13" s="136"/>
      <c r="C13" s="275">
        <f>+C14</f>
        <v>3636847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3636847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1943018</v>
      </c>
      <c r="N15" s="59">
        <f t="shared" si="5"/>
        <v>1943018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1943018</v>
      </c>
      <c r="X15" s="60">
        <f t="shared" si="5"/>
        <v>0</v>
      </c>
      <c r="Y15" s="59">
        <f t="shared" si="5"/>
        <v>1943018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>
        <v>1943018</v>
      </c>
      <c r="N18" s="59">
        <v>1943018</v>
      </c>
      <c r="O18" s="59"/>
      <c r="P18" s="60"/>
      <c r="Q18" s="60"/>
      <c r="R18" s="59"/>
      <c r="S18" s="59"/>
      <c r="T18" s="60"/>
      <c r="U18" s="60"/>
      <c r="V18" s="59"/>
      <c r="W18" s="59">
        <v>1943018</v>
      </c>
      <c r="X18" s="60"/>
      <c r="Y18" s="59">
        <v>1943018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70133</v>
      </c>
      <c r="D22" s="344">
        <f t="shared" si="6"/>
        <v>0</v>
      </c>
      <c r="E22" s="343">
        <f t="shared" si="6"/>
        <v>965000</v>
      </c>
      <c r="F22" s="345">
        <f t="shared" si="6"/>
        <v>965400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965400</v>
      </c>
      <c r="Y22" s="345">
        <f t="shared" si="6"/>
        <v>-965400</v>
      </c>
      <c r="Z22" s="336">
        <f>+IF(X22&lt;&gt;0,+(Y22/X22)*100,0)</f>
        <v>-100</v>
      </c>
      <c r="AA22" s="350">
        <f>SUM(AA23:AA32)</f>
        <v>965400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965000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70133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965400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965400</v>
      </c>
      <c r="Y32" s="59">
        <v>-965400</v>
      </c>
      <c r="Z32" s="61">
        <v>-100</v>
      </c>
      <c r="AA32" s="62">
        <v>965400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12799625</v>
      </c>
      <c r="D60" s="346">
        <f t="shared" si="14"/>
        <v>0</v>
      </c>
      <c r="E60" s="219">
        <f t="shared" si="14"/>
        <v>9653000</v>
      </c>
      <c r="F60" s="264">
        <f t="shared" si="14"/>
        <v>9654000</v>
      </c>
      <c r="G60" s="264">
        <f t="shared" si="14"/>
        <v>2529922</v>
      </c>
      <c r="H60" s="219">
        <f t="shared" si="14"/>
        <v>0</v>
      </c>
      <c r="I60" s="219">
        <f t="shared" si="14"/>
        <v>825434</v>
      </c>
      <c r="J60" s="264">
        <f t="shared" si="14"/>
        <v>3355356</v>
      </c>
      <c r="K60" s="264">
        <f t="shared" si="14"/>
        <v>0</v>
      </c>
      <c r="L60" s="219">
        <f t="shared" si="14"/>
        <v>943466</v>
      </c>
      <c r="M60" s="219">
        <f t="shared" si="14"/>
        <v>2904030</v>
      </c>
      <c r="N60" s="264">
        <f t="shared" si="14"/>
        <v>3847496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7202852</v>
      </c>
      <c r="X60" s="219">
        <f t="shared" si="14"/>
        <v>9654000</v>
      </c>
      <c r="Y60" s="264">
        <f t="shared" si="14"/>
        <v>-2451148</v>
      </c>
      <c r="Z60" s="337">
        <f>+IF(X60&lt;&gt;0,+(Y60/X60)*100,0)</f>
        <v>-25.389973068158277</v>
      </c>
      <c r="AA60" s="232">
        <f>+AA57+AA54+AA51+AA40+AA37+AA34+AA22+AA5</f>
        <v>9654000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2017-07-27T12:08:15Z</dcterms:created>
  <dcterms:modified xsi:type="dcterms:W3CDTF">2017-07-27T12:08:18Z</dcterms:modified>
  <cp:category/>
  <cp:version/>
  <cp:contentType/>
  <cp:contentStatus/>
</cp:coreProperties>
</file>