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<sst xmlns="http://schemas.openxmlformats.org/spreadsheetml/2006/main" count="857" uniqueCount="303">
  <si>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Ratlou(NW381)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</si>
  <si>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</si>
  <si>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</si>
  <si>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</si>
  <si>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</si>
  <si>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</si>
  <si>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</si>
  <si>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</si>
  <si>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</si>
  <si>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</si>
  <si>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</si>
  <si>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</si>
  <si>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</si>
  <si>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</si>
  <si>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</si>
  <si>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</si>
  <si>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</si>
  <si>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</si>
  <si>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</si>
  <si>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</si>
  <si>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</si>
  <si>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</si>
  <si>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</si>
  <si>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</si>
  <si>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</si>
  <si>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</si>
  <si>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</si>
  <si>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</si>
  <si>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</si>
  <si>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</si>
  <si>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</si>
  <si>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</si>
  <si>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</si>
  <si>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</si>
  <si>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</si>
  <si>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</si>
  <si>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</si>
  <si>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</si>
  <si>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</si>
  <si>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</si>
  <si>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</si>
  <si>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</si>
  <si>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</si>
  <si>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</si>
  <si>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</si>
  <si>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</si>
  <si>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</si>
  <si>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</si>
  <si>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</si>
  <si>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</si>
  <si>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</si>
  <si>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</si>
  <si>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</si>
  <si>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</si>
  <si>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</si>
  <si>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</si>
  <si>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</si>
  <si>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</si>
  <si>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</si>
  <si>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</si>
  <si>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</si>
  <si>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</si>
  <si>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</si>
  <si>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</si>
  <si>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</si>
  <si>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</si>
  <si>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</si>
  <si>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</si>
  <si>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</si>
  <si>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</si>
  <si>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Ratlou(NW381)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</si>
  <si>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</si>
  <si>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</si>
  <si>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</si>
  <si>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</si>
  <si>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</si>
  <si>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</si>
  <si>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</si>
  <si>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</si>
  <si>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</si>
  <si>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</si>
  <si>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</si>
  <si>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</si>
  <si>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</si>
  <si>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</si>
  <si>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</si>
  <si>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</si>
  <si>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</si>
  <si>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</si>
  <si>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</si>
  <si>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</si>
  <si>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</si>
  <si>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</si>
  <si>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</si>
  <si>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</si>
  <si>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</si>
  <si>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</si>
  <si>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</si>
  <si>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</si>
  <si>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</si>
  <si>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Ratlou(NW381)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</si>
  <si>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</si>
  <si>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</si>
  <si>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</si>
  <si>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</si>
  <si>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</si>
  <si>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</si>
  <si>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</si>
  <si>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</si>
  <si>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</si>
  <si>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</si>
  <si>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</si>
  <si>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</si>
  <si>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</si>
  <si>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</si>
  <si>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</si>
  <si>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</si>
  <si>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</si>
  <si>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</si>
  <si>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</si>
  <si>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</si>
  <si>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</si>
  <si>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</si>
  <si>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</si>
  <si>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</si>
  <si>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</si>
  <si>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</si>
  <si>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</si>
  <si>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</si>
  <si>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Ratlou(NW381)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</si>
  <si>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</si>
  <si>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</si>
  <si>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</si>
  <si>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</si>
  <si>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</si>
  <si>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</si>
  <si>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</si>
  <si>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</si>
  <si>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</si>
  <si>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</si>
  <si>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Ratlou(NW381)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</si>
  <si>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</si>
  <si>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</si>
  <si>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</si>
  <si>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</si>
  <si>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</si>
  <si>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</si>
  <si>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</si>
  <si>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</si>
  <si>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</si>
  <si>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</si>
  <si>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</si>
  <si>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</si>
  <si>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</si>
  <si>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</si>
  <si>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</si>
  <si>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</si>
  <si>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</si>
  <si>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</si>
  <si>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</si>
  <si>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</si>
  <si>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</si>
  <si>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</si>
  <si>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</si>
  <si>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</si>
  <si>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</si>
  <si>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</si>
  <si>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</si>
  <si>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</si>
  <si>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</si>
  <si>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</si>
  <si>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</si>
  <si>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</si>
  <si>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</si>
  <si>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Ratlou(NW381)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</si>
  <si>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</si>
  <si>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</si>
  <si>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</si>
  <si>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</si>
  <si>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</si>
  <si>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</si>
  <si>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</si>
  <si>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</si>
  <si>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</si>
  <si>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</si>
  <si>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</si>
  <si>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</si>
  <si>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</si>
  <si>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</si>
  <si>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</si>
  <si>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</si>
  <si>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</si>
  <si>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</si>
  <si>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</si>
  <si>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</si>
  <si>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</si>
  <si>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</si>
  <si>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</si>
  <si>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</si>
  <si>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</si>
  <si>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</si>
  <si>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</si>
  <si>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Ratlou(NW381)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</si>
  <si>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</si>
  <si>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</si>
  <si>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</si>
  <si>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</si>
  <si>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</si>
  <si>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</si>
  <si>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</si>
  <si>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</si>
  <si>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</si>
  <si>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</si>
  <si>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</si>
  <si>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</si>
  <si>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</si>
  <si>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</si>
  <si>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</si>
  <si>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</si>
  <si>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</si>
  <si>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</si>
  <si>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</si>
  <si>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</si>
  <si>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</si>
  <si>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</si>
  <si>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</si>
  <si>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</si>
  <si>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Ratlou(NW381)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</si>
  <si>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</si>
  <si>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</si>
  <si>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</si>
  <si>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</si>
  <si>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</si>
  <si>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</si>
  <si>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</si>
  <si>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</si>
  <si>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</si>
  <si>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</si>
  <si>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</si>
  <si>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</si>
  <si>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</si>
  <si>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</si>
  <si>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</si>
  <si>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</si>
  <si>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</si>
  <si>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</si>
  <si>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</si>
  <si>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</si>
  <si>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</si>
  <si>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</si>
  <si>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</si>
  <si>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</si>
  <si>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</si>
  <si>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</si>
  <si>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</si>
  <si>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</si>
  <si>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</si>
  <si>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</si>
  <si>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</si>
  <si>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</si>
  <si>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</si>
  <si>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</si>
  <si>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</si>
  <si>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Ratlou(NW381)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</si>
  <si>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</si>
  <si>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</si>
  <si>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North West: Ratlou(NW381)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</si>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</sst>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38168504</v>
      </c>
      <c r="C5" s="19">
        <v>0</v>
      </c>
      <c r="D5" s="59">
        <v>8497991</v>
      </c>
      <c r="E5" s="60">
        <v>21696000</v>
      </c>
      <c r="F5" s="60">
        <v>4000</v>
      </c>
      <c r="G5" s="60">
        <v>0</v>
      </c>
      <c r="H5" s="60">
        <v>4824776</v>
      </c>
      <c r="I5" s="60">
        <v>4828776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4828776</v>
      </c>
      <c r="W5" s="60">
        <v>1189782</v>
      </c>
      <c r="X5" s="60">
        <v>3638994</v>
      </c>
      <c r="Y5" s="61">
        <v>305.85</v>
      </c>
      <c r="Z5" s="62">
        <v>21696000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1625672</v>
      </c>
      <c r="C7" s="19">
        <v>0</v>
      </c>
      <c r="D7" s="59">
        <v>1527950</v>
      </c>
      <c r="E7" s="60">
        <v>1527950</v>
      </c>
      <c r="F7" s="60">
        <v>0</v>
      </c>
      <c r="G7" s="60">
        <v>391036</v>
      </c>
      <c r="H7" s="60">
        <v>227932</v>
      </c>
      <c r="I7" s="60">
        <v>618968</v>
      </c>
      <c r="J7" s="60">
        <v>177649</v>
      </c>
      <c r="K7" s="60">
        <v>108265</v>
      </c>
      <c r="L7" s="60">
        <v>138920</v>
      </c>
      <c r="M7" s="60">
        <v>424834</v>
      </c>
      <c r="N7" s="60">
        <v>148022</v>
      </c>
      <c r="O7" s="60">
        <v>119019</v>
      </c>
      <c r="P7" s="60">
        <v>141765</v>
      </c>
      <c r="Q7" s="60">
        <v>408806</v>
      </c>
      <c r="R7" s="60">
        <v>223642</v>
      </c>
      <c r="S7" s="60">
        <v>150723</v>
      </c>
      <c r="T7" s="60">
        <v>266995</v>
      </c>
      <c r="U7" s="60">
        <v>641360</v>
      </c>
      <c r="V7" s="60">
        <v>2093968</v>
      </c>
      <c r="W7" s="60">
        <v>1527950</v>
      </c>
      <c r="X7" s="60">
        <v>566018</v>
      </c>
      <c r="Y7" s="61">
        <v>37.04</v>
      </c>
      <c r="Z7" s="62">
        <v>1527950</v>
      </c>
    </row>
    <row r="8" spans="1:26" ht="13.5">
      <c r="A8" s="58" t="s">
        <v>34</v>
      </c>
      <c r="B8" s="19">
        <v>88563343</v>
      </c>
      <c r="C8" s="19">
        <v>0</v>
      </c>
      <c r="D8" s="59">
        <v>106487000</v>
      </c>
      <c r="E8" s="60">
        <v>109953400</v>
      </c>
      <c r="F8" s="60">
        <v>44351497</v>
      </c>
      <c r="G8" s="60">
        <v>1184000</v>
      </c>
      <c r="H8" s="60">
        <v>1022757</v>
      </c>
      <c r="I8" s="60">
        <v>46558254</v>
      </c>
      <c r="J8" s="60">
        <v>788936</v>
      </c>
      <c r="K8" s="60">
        <v>33445000</v>
      </c>
      <c r="L8" s="60">
        <v>462504</v>
      </c>
      <c r="M8" s="60">
        <v>34696440</v>
      </c>
      <c r="N8" s="60">
        <v>0</v>
      </c>
      <c r="O8" s="60">
        <v>586200</v>
      </c>
      <c r="P8" s="60">
        <v>25310069</v>
      </c>
      <c r="Q8" s="60">
        <v>25896269</v>
      </c>
      <c r="R8" s="60">
        <v>81480</v>
      </c>
      <c r="S8" s="60">
        <v>0</v>
      </c>
      <c r="T8" s="60">
        <v>0</v>
      </c>
      <c r="U8" s="60">
        <v>81480</v>
      </c>
      <c r="V8" s="60">
        <v>107232443</v>
      </c>
      <c r="W8" s="60">
        <v>106487000</v>
      </c>
      <c r="X8" s="60">
        <v>745443</v>
      </c>
      <c r="Y8" s="61">
        <v>0.7</v>
      </c>
      <c r="Z8" s="62">
        <v>109953400</v>
      </c>
    </row>
    <row r="9" spans="1:26" ht="13.5">
      <c r="A9" s="58" t="s">
        <v>35</v>
      </c>
      <c r="B9" s="19">
        <v>7756822</v>
      </c>
      <c r="C9" s="19">
        <v>0</v>
      </c>
      <c r="D9" s="59">
        <v>2224307</v>
      </c>
      <c r="E9" s="60">
        <v>49335692</v>
      </c>
      <c r="F9" s="60">
        <v>1883021</v>
      </c>
      <c r="G9" s="60">
        <v>263379</v>
      </c>
      <c r="H9" s="60">
        <v>182841</v>
      </c>
      <c r="I9" s="60">
        <v>2329241</v>
      </c>
      <c r="J9" s="60">
        <v>157337</v>
      </c>
      <c r="K9" s="60">
        <v>916593</v>
      </c>
      <c r="L9" s="60">
        <v>134941</v>
      </c>
      <c r="M9" s="60">
        <v>1208871</v>
      </c>
      <c r="N9" s="60">
        <v>320387</v>
      </c>
      <c r="O9" s="60">
        <v>452815</v>
      </c>
      <c r="P9" s="60">
        <v>4235190</v>
      </c>
      <c r="Q9" s="60">
        <v>5008392</v>
      </c>
      <c r="R9" s="60">
        <v>156549</v>
      </c>
      <c r="S9" s="60">
        <v>214908</v>
      </c>
      <c r="T9" s="60">
        <v>2036788</v>
      </c>
      <c r="U9" s="60">
        <v>2408245</v>
      </c>
      <c r="V9" s="60">
        <v>10954749</v>
      </c>
      <c r="W9" s="60">
        <v>2067692</v>
      </c>
      <c r="X9" s="60">
        <v>8887057</v>
      </c>
      <c r="Y9" s="61">
        <v>429.81</v>
      </c>
      <c r="Z9" s="62">
        <v>49335692</v>
      </c>
    </row>
    <row r="10" spans="1:26" ht="25.5">
      <c r="A10" s="63" t="s">
        <v>278</v>
      </c>
      <c r="B10" s="64">
        <f>SUM(B5:B9)</f>
        <v>136114341</v>
      </c>
      <c r="C10" s="64">
        <f>SUM(C5:C9)</f>
        <v>0</v>
      </c>
      <c r="D10" s="65">
        <f aca="true" t="shared" si="0" ref="D10:Z10">SUM(D5:D9)</f>
        <v>118737248</v>
      </c>
      <c r="E10" s="66">
        <f t="shared" si="0"/>
        <v>182513042</v>
      </c>
      <c r="F10" s="66">
        <f t="shared" si="0"/>
        <v>46238518</v>
      </c>
      <c r="G10" s="66">
        <f t="shared" si="0"/>
        <v>1838415</v>
      </c>
      <c r="H10" s="66">
        <f t="shared" si="0"/>
        <v>6258306</v>
      </c>
      <c r="I10" s="66">
        <f t="shared" si="0"/>
        <v>54335239</v>
      </c>
      <c r="J10" s="66">
        <f t="shared" si="0"/>
        <v>1123922</v>
      </c>
      <c r="K10" s="66">
        <f t="shared" si="0"/>
        <v>34469858</v>
      </c>
      <c r="L10" s="66">
        <f t="shared" si="0"/>
        <v>736365</v>
      </c>
      <c r="M10" s="66">
        <f t="shared" si="0"/>
        <v>36330145</v>
      </c>
      <c r="N10" s="66">
        <f t="shared" si="0"/>
        <v>468409</v>
      </c>
      <c r="O10" s="66">
        <f t="shared" si="0"/>
        <v>1158034</v>
      </c>
      <c r="P10" s="66">
        <f t="shared" si="0"/>
        <v>29687024</v>
      </c>
      <c r="Q10" s="66">
        <f t="shared" si="0"/>
        <v>31313467</v>
      </c>
      <c r="R10" s="66">
        <f t="shared" si="0"/>
        <v>461671</v>
      </c>
      <c r="S10" s="66">
        <f t="shared" si="0"/>
        <v>365631</v>
      </c>
      <c r="T10" s="66">
        <f t="shared" si="0"/>
        <v>2303783</v>
      </c>
      <c r="U10" s="66">
        <f t="shared" si="0"/>
        <v>3131085</v>
      </c>
      <c r="V10" s="66">
        <f t="shared" si="0"/>
        <v>125109936</v>
      </c>
      <c r="W10" s="66">
        <f t="shared" si="0"/>
        <v>111272424</v>
      </c>
      <c r="X10" s="66">
        <f t="shared" si="0"/>
        <v>13837512</v>
      </c>
      <c r="Y10" s="67">
        <f>+IF(W10&lt;&gt;0,(X10/W10)*100,0)</f>
        <v>12.435706442415597</v>
      </c>
      <c r="Z10" s="68">
        <f t="shared" si="0"/>
        <v>182513042</v>
      </c>
    </row>
    <row r="11" spans="1:26" ht="13.5">
      <c r="A11" s="58" t="s">
        <v>37</v>
      </c>
      <c r="B11" s="19">
        <v>41647825</v>
      </c>
      <c r="C11" s="19">
        <v>0</v>
      </c>
      <c r="D11" s="59">
        <v>46636359</v>
      </c>
      <c r="E11" s="60">
        <v>49196000</v>
      </c>
      <c r="F11" s="60">
        <v>3301105</v>
      </c>
      <c r="G11" s="60">
        <v>3346658</v>
      </c>
      <c r="H11" s="60">
        <v>3746018</v>
      </c>
      <c r="I11" s="60">
        <v>10393781</v>
      </c>
      <c r="J11" s="60">
        <v>3593962</v>
      </c>
      <c r="K11" s="60">
        <v>4959190</v>
      </c>
      <c r="L11" s="60">
        <v>3849217</v>
      </c>
      <c r="M11" s="60">
        <v>12402369</v>
      </c>
      <c r="N11" s="60">
        <v>3841728</v>
      </c>
      <c r="O11" s="60">
        <v>3862601</v>
      </c>
      <c r="P11" s="60">
        <v>3884749</v>
      </c>
      <c r="Q11" s="60">
        <v>11589078</v>
      </c>
      <c r="R11" s="60">
        <v>3922706</v>
      </c>
      <c r="S11" s="60">
        <v>3986581</v>
      </c>
      <c r="T11" s="60">
        <v>3979773</v>
      </c>
      <c r="U11" s="60">
        <v>11889060</v>
      </c>
      <c r="V11" s="60">
        <v>46274288</v>
      </c>
      <c r="W11" s="60">
        <v>46636359</v>
      </c>
      <c r="X11" s="60">
        <v>-362071</v>
      </c>
      <c r="Y11" s="61">
        <v>-0.78</v>
      </c>
      <c r="Z11" s="62">
        <v>49196000</v>
      </c>
    </row>
    <row r="12" spans="1:26" ht="13.5">
      <c r="A12" s="58" t="s">
        <v>38</v>
      </c>
      <c r="B12" s="19">
        <v>9311716</v>
      </c>
      <c r="C12" s="19">
        <v>0</v>
      </c>
      <c r="D12" s="59">
        <v>8805448</v>
      </c>
      <c r="E12" s="60">
        <v>9490970</v>
      </c>
      <c r="F12" s="60">
        <v>741285</v>
      </c>
      <c r="G12" s="60">
        <v>741286</v>
      </c>
      <c r="H12" s="60">
        <v>741286</v>
      </c>
      <c r="I12" s="60">
        <v>2223857</v>
      </c>
      <c r="J12" s="60">
        <v>741287</v>
      </c>
      <c r="K12" s="60">
        <v>727933</v>
      </c>
      <c r="L12" s="60">
        <v>743416</v>
      </c>
      <c r="M12" s="60">
        <v>2212636</v>
      </c>
      <c r="N12" s="60">
        <v>722429</v>
      </c>
      <c r="O12" s="60">
        <v>731820</v>
      </c>
      <c r="P12" s="60">
        <v>1070515</v>
      </c>
      <c r="Q12" s="60">
        <v>2524764</v>
      </c>
      <c r="R12" s="60">
        <v>772408</v>
      </c>
      <c r="S12" s="60">
        <v>772687</v>
      </c>
      <c r="T12" s="60">
        <v>769338</v>
      </c>
      <c r="U12" s="60">
        <v>2314433</v>
      </c>
      <c r="V12" s="60">
        <v>9275690</v>
      </c>
      <c r="W12" s="60">
        <v>8805448</v>
      </c>
      <c r="X12" s="60">
        <v>470242</v>
      </c>
      <c r="Y12" s="61">
        <v>5.34</v>
      </c>
      <c r="Z12" s="62">
        <v>9490970</v>
      </c>
    </row>
    <row r="13" spans="1:26" ht="13.5">
      <c r="A13" s="58" t="s">
        <v>279</v>
      </c>
      <c r="B13" s="19">
        <v>8706580</v>
      </c>
      <c r="C13" s="19">
        <v>0</v>
      </c>
      <c r="D13" s="59">
        <v>7900000</v>
      </c>
      <c r="E13" s="60">
        <v>7900000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7900000</v>
      </c>
      <c r="X13" s="60">
        <v>-7900000</v>
      </c>
      <c r="Y13" s="61">
        <v>-100</v>
      </c>
      <c r="Z13" s="62">
        <v>7900000</v>
      </c>
    </row>
    <row r="14" spans="1:26" ht="13.5">
      <c r="A14" s="58" t="s">
        <v>40</v>
      </c>
      <c r="B14" s="19">
        <v>143800</v>
      </c>
      <c r="C14" s="19">
        <v>0</v>
      </c>
      <c r="D14" s="59">
        <v>70000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69500</v>
      </c>
      <c r="X14" s="60">
        <v>-69500</v>
      </c>
      <c r="Y14" s="61">
        <v>-100</v>
      </c>
      <c r="Z14" s="62">
        <v>0</v>
      </c>
    </row>
    <row r="15" spans="1:26" ht="13.5">
      <c r="A15" s="58" t="s">
        <v>41</v>
      </c>
      <c r="B15" s="19">
        <v>4441148</v>
      </c>
      <c r="C15" s="19">
        <v>0</v>
      </c>
      <c r="D15" s="59">
        <v>7350000</v>
      </c>
      <c r="E15" s="60">
        <v>6830000</v>
      </c>
      <c r="F15" s="60">
        <v>20902</v>
      </c>
      <c r="G15" s="60">
        <v>449463</v>
      </c>
      <c r="H15" s="60">
        <v>545261</v>
      </c>
      <c r="I15" s="60">
        <v>1015626</v>
      </c>
      <c r="J15" s="60">
        <v>872051</v>
      </c>
      <c r="K15" s="60">
        <v>527839</v>
      </c>
      <c r="L15" s="60">
        <v>556442</v>
      </c>
      <c r="M15" s="60">
        <v>1956332</v>
      </c>
      <c r="N15" s="60">
        <v>115672</v>
      </c>
      <c r="O15" s="60">
        <v>706256</v>
      </c>
      <c r="P15" s="60">
        <v>387861</v>
      </c>
      <c r="Q15" s="60">
        <v>1209789</v>
      </c>
      <c r="R15" s="60">
        <v>310621</v>
      </c>
      <c r="S15" s="60">
        <v>1247265</v>
      </c>
      <c r="T15" s="60">
        <v>870273</v>
      </c>
      <c r="U15" s="60">
        <v>2428159</v>
      </c>
      <c r="V15" s="60">
        <v>6609906</v>
      </c>
      <c r="W15" s="60">
        <v>7350000</v>
      </c>
      <c r="X15" s="60">
        <v>-740094</v>
      </c>
      <c r="Y15" s="61">
        <v>-10.07</v>
      </c>
      <c r="Z15" s="62">
        <v>6830000</v>
      </c>
    </row>
    <row r="16" spans="1:26" ht="13.5">
      <c r="A16" s="69" t="s">
        <v>42</v>
      </c>
      <c r="B16" s="19">
        <v>0</v>
      </c>
      <c r="C16" s="19">
        <v>0</v>
      </c>
      <c r="D16" s="59">
        <v>1900000</v>
      </c>
      <c r="E16" s="60">
        <v>1800000</v>
      </c>
      <c r="F16" s="60">
        <v>0</v>
      </c>
      <c r="G16" s="60">
        <v>0</v>
      </c>
      <c r="H16" s="60">
        <v>0</v>
      </c>
      <c r="I16" s="60">
        <v>0</v>
      </c>
      <c r="J16" s="60">
        <v>305048</v>
      </c>
      <c r="K16" s="60">
        <v>0</v>
      </c>
      <c r="L16" s="60">
        <v>161632</v>
      </c>
      <c r="M16" s="60">
        <v>466680</v>
      </c>
      <c r="N16" s="60">
        <v>154498</v>
      </c>
      <c r="O16" s="60">
        <v>0</v>
      </c>
      <c r="P16" s="60">
        <v>154974</v>
      </c>
      <c r="Q16" s="60">
        <v>309472</v>
      </c>
      <c r="R16" s="60">
        <v>163978</v>
      </c>
      <c r="S16" s="60">
        <v>164383</v>
      </c>
      <c r="T16" s="60">
        <v>163209</v>
      </c>
      <c r="U16" s="60">
        <v>491570</v>
      </c>
      <c r="V16" s="60">
        <v>1267722</v>
      </c>
      <c r="W16" s="60">
        <v>1900000</v>
      </c>
      <c r="X16" s="60">
        <v>-632278</v>
      </c>
      <c r="Y16" s="61">
        <v>-33.28</v>
      </c>
      <c r="Z16" s="62">
        <v>1800000</v>
      </c>
    </row>
    <row r="17" spans="1:26" ht="13.5">
      <c r="A17" s="58" t="s">
        <v>43</v>
      </c>
      <c r="B17" s="19">
        <v>48761617</v>
      </c>
      <c r="C17" s="19">
        <v>0</v>
      </c>
      <c r="D17" s="59">
        <v>32815779</v>
      </c>
      <c r="E17" s="60">
        <v>49306481</v>
      </c>
      <c r="F17" s="60">
        <v>4388970</v>
      </c>
      <c r="G17" s="60">
        <v>2149696</v>
      </c>
      <c r="H17" s="60">
        <v>2907848</v>
      </c>
      <c r="I17" s="60">
        <v>9446514</v>
      </c>
      <c r="J17" s="60">
        <v>4233203</v>
      </c>
      <c r="K17" s="60">
        <v>3127915</v>
      </c>
      <c r="L17" s="60">
        <v>3493426</v>
      </c>
      <c r="M17" s="60">
        <v>10854544</v>
      </c>
      <c r="N17" s="60">
        <v>2027148</v>
      </c>
      <c r="O17" s="60">
        <v>3210952</v>
      </c>
      <c r="P17" s="60">
        <v>5318141</v>
      </c>
      <c r="Q17" s="60">
        <v>10556241</v>
      </c>
      <c r="R17" s="60">
        <v>2608860</v>
      </c>
      <c r="S17" s="60">
        <v>2635144</v>
      </c>
      <c r="T17" s="60">
        <v>6077072</v>
      </c>
      <c r="U17" s="60">
        <v>11321076</v>
      </c>
      <c r="V17" s="60">
        <v>42178375</v>
      </c>
      <c r="W17" s="60">
        <v>32816902</v>
      </c>
      <c r="X17" s="60">
        <v>9361473</v>
      </c>
      <c r="Y17" s="61">
        <v>28.53</v>
      </c>
      <c r="Z17" s="62">
        <v>49306481</v>
      </c>
    </row>
    <row r="18" spans="1:26" ht="13.5">
      <c r="A18" s="70" t="s">
        <v>44</v>
      </c>
      <c r="B18" s="71">
        <f>SUM(B11:B17)</f>
        <v>113012686</v>
      </c>
      <c r="C18" s="71">
        <f>SUM(C11:C17)</f>
        <v>0</v>
      </c>
      <c r="D18" s="72">
        <f aca="true" t="shared" si="1" ref="D18:Z18">SUM(D11:D17)</f>
        <v>105477586</v>
      </c>
      <c r="E18" s="73">
        <f t="shared" si="1"/>
        <v>124523451</v>
      </c>
      <c r="F18" s="73">
        <f t="shared" si="1"/>
        <v>8452262</v>
      </c>
      <c r="G18" s="73">
        <f t="shared" si="1"/>
        <v>6687103</v>
      </c>
      <c r="H18" s="73">
        <f t="shared" si="1"/>
        <v>7940413</v>
      </c>
      <c r="I18" s="73">
        <f t="shared" si="1"/>
        <v>23079778</v>
      </c>
      <c r="J18" s="73">
        <f t="shared" si="1"/>
        <v>9745551</v>
      </c>
      <c r="K18" s="73">
        <f t="shared" si="1"/>
        <v>9342877</v>
      </c>
      <c r="L18" s="73">
        <f t="shared" si="1"/>
        <v>8804133</v>
      </c>
      <c r="M18" s="73">
        <f t="shared" si="1"/>
        <v>27892561</v>
      </c>
      <c r="N18" s="73">
        <f t="shared" si="1"/>
        <v>6861475</v>
      </c>
      <c r="O18" s="73">
        <f t="shared" si="1"/>
        <v>8511629</v>
      </c>
      <c r="P18" s="73">
        <f t="shared" si="1"/>
        <v>10816240</v>
      </c>
      <c r="Q18" s="73">
        <f t="shared" si="1"/>
        <v>26189344</v>
      </c>
      <c r="R18" s="73">
        <f t="shared" si="1"/>
        <v>7778573</v>
      </c>
      <c r="S18" s="73">
        <f t="shared" si="1"/>
        <v>8806060</v>
      </c>
      <c r="T18" s="73">
        <f t="shared" si="1"/>
        <v>11859665</v>
      </c>
      <c r="U18" s="73">
        <f t="shared" si="1"/>
        <v>28444298</v>
      </c>
      <c r="V18" s="73">
        <f t="shared" si="1"/>
        <v>105605981</v>
      </c>
      <c r="W18" s="73">
        <f t="shared" si="1"/>
        <v>105478209</v>
      </c>
      <c r="X18" s="73">
        <f t="shared" si="1"/>
        <v>127772</v>
      </c>
      <c r="Y18" s="67">
        <f>+IF(W18&lt;&gt;0,(X18/W18)*100,0)</f>
        <v>0.12113592106972541</v>
      </c>
      <c r="Z18" s="74">
        <f t="shared" si="1"/>
        <v>124523451</v>
      </c>
    </row>
    <row r="19" spans="1:26" ht="13.5">
      <c r="A19" s="70" t="s">
        <v>45</v>
      </c>
      <c r="B19" s="75">
        <f>+B10-B18</f>
        <v>23101655</v>
      </c>
      <c r="C19" s="75">
        <f>+C10-C18</f>
        <v>0</v>
      </c>
      <c r="D19" s="76">
        <f aca="true" t="shared" si="2" ref="D19:Z19">+D10-D18</f>
        <v>13259662</v>
      </c>
      <c r="E19" s="77">
        <f t="shared" si="2"/>
        <v>57989591</v>
      </c>
      <c r="F19" s="77">
        <f t="shared" si="2"/>
        <v>37786256</v>
      </c>
      <c r="G19" s="77">
        <f t="shared" si="2"/>
        <v>-4848688</v>
      </c>
      <c r="H19" s="77">
        <f t="shared" si="2"/>
        <v>-1682107</v>
      </c>
      <c r="I19" s="77">
        <f t="shared" si="2"/>
        <v>31255461</v>
      </c>
      <c r="J19" s="77">
        <f t="shared" si="2"/>
        <v>-8621629</v>
      </c>
      <c r="K19" s="77">
        <f t="shared" si="2"/>
        <v>25126981</v>
      </c>
      <c r="L19" s="77">
        <f t="shared" si="2"/>
        <v>-8067768</v>
      </c>
      <c r="M19" s="77">
        <f t="shared" si="2"/>
        <v>8437584</v>
      </c>
      <c r="N19" s="77">
        <f t="shared" si="2"/>
        <v>-6393066</v>
      </c>
      <c r="O19" s="77">
        <f t="shared" si="2"/>
        <v>-7353595</v>
      </c>
      <c r="P19" s="77">
        <f t="shared" si="2"/>
        <v>18870784</v>
      </c>
      <c r="Q19" s="77">
        <f t="shared" si="2"/>
        <v>5124123</v>
      </c>
      <c r="R19" s="77">
        <f t="shared" si="2"/>
        <v>-7316902</v>
      </c>
      <c r="S19" s="77">
        <f t="shared" si="2"/>
        <v>-8440429</v>
      </c>
      <c r="T19" s="77">
        <f t="shared" si="2"/>
        <v>-9555882</v>
      </c>
      <c r="U19" s="77">
        <f t="shared" si="2"/>
        <v>-25313213</v>
      </c>
      <c r="V19" s="77">
        <f t="shared" si="2"/>
        <v>19503955</v>
      </c>
      <c r="W19" s="77">
        <f>IF(E10=E18,0,W10-W18)</f>
        <v>5794215</v>
      </c>
      <c r="X19" s="77">
        <f t="shared" si="2"/>
        <v>13709740</v>
      </c>
      <c r="Y19" s="78">
        <f>+IF(W19&lt;&gt;0,(X19/W19)*100,0)</f>
        <v>236.61082648814377</v>
      </c>
      <c r="Z19" s="79">
        <f t="shared" si="2"/>
        <v>57989591</v>
      </c>
    </row>
    <row r="20" spans="1:26" ht="13.5">
      <c r="A20" s="58" t="s">
        <v>46</v>
      </c>
      <c r="B20" s="19">
        <v>33281752</v>
      </c>
      <c r="C20" s="19">
        <v>0</v>
      </c>
      <c r="D20" s="59">
        <v>27411000</v>
      </c>
      <c r="E20" s="60">
        <v>27911000</v>
      </c>
      <c r="F20" s="60">
        <v>9837000</v>
      </c>
      <c r="G20" s="60">
        <v>0</v>
      </c>
      <c r="H20" s="60">
        <v>0</v>
      </c>
      <c r="I20" s="60">
        <v>9837000</v>
      </c>
      <c r="J20" s="60">
        <v>0</v>
      </c>
      <c r="K20" s="60">
        <v>9837000</v>
      </c>
      <c r="L20" s="60">
        <v>0</v>
      </c>
      <c r="M20" s="60">
        <v>9837000</v>
      </c>
      <c r="N20" s="60">
        <v>0</v>
      </c>
      <c r="O20" s="60">
        <v>0</v>
      </c>
      <c r="P20" s="60">
        <v>8837000</v>
      </c>
      <c r="Q20" s="60">
        <v>8837000</v>
      </c>
      <c r="R20" s="60">
        <v>0</v>
      </c>
      <c r="S20" s="60">
        <v>36300000</v>
      </c>
      <c r="T20" s="60">
        <v>0</v>
      </c>
      <c r="U20" s="60">
        <v>36300000</v>
      </c>
      <c r="V20" s="60">
        <v>64811000</v>
      </c>
      <c r="W20" s="60">
        <v>27411000</v>
      </c>
      <c r="X20" s="60">
        <v>37400000</v>
      </c>
      <c r="Y20" s="61">
        <v>136.44</v>
      </c>
      <c r="Z20" s="62">
        <v>27911000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56383407</v>
      </c>
      <c r="C22" s="86">
        <f>SUM(C19:C21)</f>
        <v>0</v>
      </c>
      <c r="D22" s="87">
        <f aca="true" t="shared" si="3" ref="D22:Z22">SUM(D19:D21)</f>
        <v>40670662</v>
      </c>
      <c r="E22" s="88">
        <f t="shared" si="3"/>
        <v>85900591</v>
      </c>
      <c r="F22" s="88">
        <f t="shared" si="3"/>
        <v>47623256</v>
      </c>
      <c r="G22" s="88">
        <f t="shared" si="3"/>
        <v>-4848688</v>
      </c>
      <c r="H22" s="88">
        <f t="shared" si="3"/>
        <v>-1682107</v>
      </c>
      <c r="I22" s="88">
        <f t="shared" si="3"/>
        <v>41092461</v>
      </c>
      <c r="J22" s="88">
        <f t="shared" si="3"/>
        <v>-8621629</v>
      </c>
      <c r="K22" s="88">
        <f t="shared" si="3"/>
        <v>34963981</v>
      </c>
      <c r="L22" s="88">
        <f t="shared" si="3"/>
        <v>-8067768</v>
      </c>
      <c r="M22" s="88">
        <f t="shared" si="3"/>
        <v>18274584</v>
      </c>
      <c r="N22" s="88">
        <f t="shared" si="3"/>
        <v>-6393066</v>
      </c>
      <c r="O22" s="88">
        <f t="shared" si="3"/>
        <v>-7353595</v>
      </c>
      <c r="P22" s="88">
        <f t="shared" si="3"/>
        <v>27707784</v>
      </c>
      <c r="Q22" s="88">
        <f t="shared" si="3"/>
        <v>13961123</v>
      </c>
      <c r="R22" s="88">
        <f t="shared" si="3"/>
        <v>-7316902</v>
      </c>
      <c r="S22" s="88">
        <f t="shared" si="3"/>
        <v>27859571</v>
      </c>
      <c r="T22" s="88">
        <f t="shared" si="3"/>
        <v>-9555882</v>
      </c>
      <c r="U22" s="88">
        <f t="shared" si="3"/>
        <v>10986787</v>
      </c>
      <c r="V22" s="88">
        <f t="shared" si="3"/>
        <v>84314955</v>
      </c>
      <c r="W22" s="88">
        <f t="shared" si="3"/>
        <v>33205215</v>
      </c>
      <c r="X22" s="88">
        <f t="shared" si="3"/>
        <v>51109740</v>
      </c>
      <c r="Y22" s="89">
        <f>+IF(W22&lt;&gt;0,(X22/W22)*100,0)</f>
        <v>153.92082237684653</v>
      </c>
      <c r="Z22" s="90">
        <f t="shared" si="3"/>
        <v>85900591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56383407</v>
      </c>
      <c r="C24" s="75">
        <f>SUM(C22:C23)</f>
        <v>0</v>
      </c>
      <c r="D24" s="76">
        <f aca="true" t="shared" si="4" ref="D24:Z24">SUM(D22:D23)</f>
        <v>40670662</v>
      </c>
      <c r="E24" s="77">
        <f t="shared" si="4"/>
        <v>85900591</v>
      </c>
      <c r="F24" s="77">
        <f t="shared" si="4"/>
        <v>47623256</v>
      </c>
      <c r="G24" s="77">
        <f t="shared" si="4"/>
        <v>-4848688</v>
      </c>
      <c r="H24" s="77">
        <f t="shared" si="4"/>
        <v>-1682107</v>
      </c>
      <c r="I24" s="77">
        <f t="shared" si="4"/>
        <v>41092461</v>
      </c>
      <c r="J24" s="77">
        <f t="shared" si="4"/>
        <v>-8621629</v>
      </c>
      <c r="K24" s="77">
        <f t="shared" si="4"/>
        <v>34963981</v>
      </c>
      <c r="L24" s="77">
        <f t="shared" si="4"/>
        <v>-8067768</v>
      </c>
      <c r="M24" s="77">
        <f t="shared" si="4"/>
        <v>18274584</v>
      </c>
      <c r="N24" s="77">
        <f t="shared" si="4"/>
        <v>-6393066</v>
      </c>
      <c r="O24" s="77">
        <f t="shared" si="4"/>
        <v>-7353595</v>
      </c>
      <c r="P24" s="77">
        <f t="shared" si="4"/>
        <v>27707784</v>
      </c>
      <c r="Q24" s="77">
        <f t="shared" si="4"/>
        <v>13961123</v>
      </c>
      <c r="R24" s="77">
        <f t="shared" si="4"/>
        <v>-7316902</v>
      </c>
      <c r="S24" s="77">
        <f t="shared" si="4"/>
        <v>27859571</v>
      </c>
      <c r="T24" s="77">
        <f t="shared" si="4"/>
        <v>-9555882</v>
      </c>
      <c r="U24" s="77">
        <f t="shared" si="4"/>
        <v>10986787</v>
      </c>
      <c r="V24" s="77">
        <f t="shared" si="4"/>
        <v>84314955</v>
      </c>
      <c r="W24" s="77">
        <f t="shared" si="4"/>
        <v>33205215</v>
      </c>
      <c r="X24" s="77">
        <f t="shared" si="4"/>
        <v>51109740</v>
      </c>
      <c r="Y24" s="78">
        <f>+IF(W24&lt;&gt;0,(X24/W24)*100,0)</f>
        <v>153.92082237684653</v>
      </c>
      <c r="Z24" s="79">
        <f t="shared" si="4"/>
        <v>85900591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40931090</v>
      </c>
      <c r="C27" s="22">
        <v>0</v>
      </c>
      <c r="D27" s="99">
        <v>33205000</v>
      </c>
      <c r="E27" s="100">
        <v>80599000</v>
      </c>
      <c r="F27" s="100">
        <v>3566791</v>
      </c>
      <c r="G27" s="100">
        <v>1463052</v>
      </c>
      <c r="H27" s="100">
        <v>2784150</v>
      </c>
      <c r="I27" s="100">
        <v>7813993</v>
      </c>
      <c r="J27" s="100">
        <v>16658798</v>
      </c>
      <c r="K27" s="100">
        <v>9680689</v>
      </c>
      <c r="L27" s="100">
        <v>3865812</v>
      </c>
      <c r="M27" s="100">
        <v>30205299</v>
      </c>
      <c r="N27" s="100">
        <v>3094370</v>
      </c>
      <c r="O27" s="100">
        <v>790856</v>
      </c>
      <c r="P27" s="100">
        <v>4753980</v>
      </c>
      <c r="Q27" s="100">
        <v>8639206</v>
      </c>
      <c r="R27" s="100">
        <v>2210099</v>
      </c>
      <c r="S27" s="100">
        <v>9143278</v>
      </c>
      <c r="T27" s="100">
        <v>15495418</v>
      </c>
      <c r="U27" s="100">
        <v>26848795</v>
      </c>
      <c r="V27" s="100">
        <v>73507293</v>
      </c>
      <c r="W27" s="100">
        <v>80599000</v>
      </c>
      <c r="X27" s="100">
        <v>-7091707</v>
      </c>
      <c r="Y27" s="101">
        <v>-8.8</v>
      </c>
      <c r="Z27" s="102">
        <v>80599000</v>
      </c>
    </row>
    <row r="28" spans="1:26" ht="13.5">
      <c r="A28" s="103" t="s">
        <v>46</v>
      </c>
      <c r="B28" s="19">
        <v>23332000</v>
      </c>
      <c r="C28" s="19">
        <v>0</v>
      </c>
      <c r="D28" s="59">
        <v>27411000</v>
      </c>
      <c r="E28" s="60">
        <v>27411000</v>
      </c>
      <c r="F28" s="60">
        <v>1937631</v>
      </c>
      <c r="G28" s="60">
        <v>1170478</v>
      </c>
      <c r="H28" s="60">
        <v>1987596</v>
      </c>
      <c r="I28" s="60">
        <v>5095705</v>
      </c>
      <c r="J28" s="60">
        <v>11518447</v>
      </c>
      <c r="K28" s="60">
        <v>4108783</v>
      </c>
      <c r="L28" s="60">
        <v>2955220</v>
      </c>
      <c r="M28" s="60">
        <v>18582450</v>
      </c>
      <c r="N28" s="60">
        <v>2449334</v>
      </c>
      <c r="O28" s="60">
        <v>478952</v>
      </c>
      <c r="P28" s="60">
        <v>0</v>
      </c>
      <c r="Q28" s="60">
        <v>2928286</v>
      </c>
      <c r="R28" s="60">
        <v>212542</v>
      </c>
      <c r="S28" s="60">
        <v>0</v>
      </c>
      <c r="T28" s="60">
        <v>549900</v>
      </c>
      <c r="U28" s="60">
        <v>762442</v>
      </c>
      <c r="V28" s="60">
        <v>27368883</v>
      </c>
      <c r="W28" s="60">
        <v>27411000</v>
      </c>
      <c r="X28" s="60">
        <v>-42117</v>
      </c>
      <c r="Y28" s="61">
        <v>-0.15</v>
      </c>
      <c r="Z28" s="62">
        <v>27411000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500000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500000</v>
      </c>
      <c r="X29" s="60">
        <v>-500000</v>
      </c>
      <c r="Y29" s="61">
        <v>-100</v>
      </c>
      <c r="Z29" s="62">
        <v>500000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1465039</v>
      </c>
      <c r="S30" s="60">
        <v>8917958</v>
      </c>
      <c r="T30" s="60">
        <v>14187679</v>
      </c>
      <c r="U30" s="60">
        <v>24570676</v>
      </c>
      <c r="V30" s="60">
        <v>24570676</v>
      </c>
      <c r="W30" s="60"/>
      <c r="X30" s="60">
        <v>24570676</v>
      </c>
      <c r="Y30" s="61">
        <v>0</v>
      </c>
      <c r="Z30" s="62">
        <v>0</v>
      </c>
    </row>
    <row r="31" spans="1:26" ht="13.5">
      <c r="A31" s="58" t="s">
        <v>53</v>
      </c>
      <c r="B31" s="19">
        <v>17599090</v>
      </c>
      <c r="C31" s="19">
        <v>0</v>
      </c>
      <c r="D31" s="59">
        <v>5794000</v>
      </c>
      <c r="E31" s="60">
        <v>52688000</v>
      </c>
      <c r="F31" s="60">
        <v>1629160</v>
      </c>
      <c r="G31" s="60">
        <v>292574</v>
      </c>
      <c r="H31" s="60">
        <v>796554</v>
      </c>
      <c r="I31" s="60">
        <v>2718288</v>
      </c>
      <c r="J31" s="60">
        <v>5140351</v>
      </c>
      <c r="K31" s="60">
        <v>5571906</v>
      </c>
      <c r="L31" s="60">
        <v>910592</v>
      </c>
      <c r="M31" s="60">
        <v>11622849</v>
      </c>
      <c r="N31" s="60">
        <v>645036</v>
      </c>
      <c r="O31" s="60">
        <v>311904</v>
      </c>
      <c r="P31" s="60">
        <v>0</v>
      </c>
      <c r="Q31" s="60">
        <v>956940</v>
      </c>
      <c r="R31" s="60">
        <v>532518</v>
      </c>
      <c r="S31" s="60">
        <v>225320</v>
      </c>
      <c r="T31" s="60">
        <v>757839</v>
      </c>
      <c r="U31" s="60">
        <v>1515677</v>
      </c>
      <c r="V31" s="60">
        <v>16813754</v>
      </c>
      <c r="W31" s="60">
        <v>52688000</v>
      </c>
      <c r="X31" s="60">
        <v>-35874246</v>
      </c>
      <c r="Y31" s="61">
        <v>-68.09</v>
      </c>
      <c r="Z31" s="62">
        <v>52688000</v>
      </c>
    </row>
    <row r="32" spans="1:26" ht="13.5">
      <c r="A32" s="70" t="s">
        <v>54</v>
      </c>
      <c r="B32" s="22">
        <f>SUM(B28:B31)</f>
        <v>40931090</v>
      </c>
      <c r="C32" s="22">
        <f>SUM(C28:C31)</f>
        <v>0</v>
      </c>
      <c r="D32" s="99">
        <f aca="true" t="shared" si="5" ref="D32:Z32">SUM(D28:D31)</f>
        <v>33205000</v>
      </c>
      <c r="E32" s="100">
        <f t="shared" si="5"/>
        <v>80599000</v>
      </c>
      <c r="F32" s="100">
        <f t="shared" si="5"/>
        <v>3566791</v>
      </c>
      <c r="G32" s="100">
        <f t="shared" si="5"/>
        <v>1463052</v>
      </c>
      <c r="H32" s="100">
        <f t="shared" si="5"/>
        <v>2784150</v>
      </c>
      <c r="I32" s="100">
        <f t="shared" si="5"/>
        <v>7813993</v>
      </c>
      <c r="J32" s="100">
        <f t="shared" si="5"/>
        <v>16658798</v>
      </c>
      <c r="K32" s="100">
        <f t="shared" si="5"/>
        <v>9680689</v>
      </c>
      <c r="L32" s="100">
        <f t="shared" si="5"/>
        <v>3865812</v>
      </c>
      <c r="M32" s="100">
        <f t="shared" si="5"/>
        <v>30205299</v>
      </c>
      <c r="N32" s="100">
        <f t="shared" si="5"/>
        <v>3094370</v>
      </c>
      <c r="O32" s="100">
        <f t="shared" si="5"/>
        <v>790856</v>
      </c>
      <c r="P32" s="100">
        <f t="shared" si="5"/>
        <v>0</v>
      </c>
      <c r="Q32" s="100">
        <f t="shared" si="5"/>
        <v>3885226</v>
      </c>
      <c r="R32" s="100">
        <f t="shared" si="5"/>
        <v>2210099</v>
      </c>
      <c r="S32" s="100">
        <f t="shared" si="5"/>
        <v>9143278</v>
      </c>
      <c r="T32" s="100">
        <f t="shared" si="5"/>
        <v>15495418</v>
      </c>
      <c r="U32" s="100">
        <f t="shared" si="5"/>
        <v>26848795</v>
      </c>
      <c r="V32" s="100">
        <f t="shared" si="5"/>
        <v>68753313</v>
      </c>
      <c r="W32" s="100">
        <f t="shared" si="5"/>
        <v>80599000</v>
      </c>
      <c r="X32" s="100">
        <f t="shared" si="5"/>
        <v>-11845687</v>
      </c>
      <c r="Y32" s="101">
        <f>+IF(W32&lt;&gt;0,(X32/W32)*100,0)</f>
        <v>-14.697064479708185</v>
      </c>
      <c r="Z32" s="102">
        <f t="shared" si="5"/>
        <v>80599000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95617212</v>
      </c>
      <c r="C35" s="19">
        <v>0</v>
      </c>
      <c r="D35" s="59">
        <v>104806776</v>
      </c>
      <c r="E35" s="60">
        <v>95616890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95616890</v>
      </c>
      <c r="X35" s="60">
        <v>-95616890</v>
      </c>
      <c r="Y35" s="61">
        <v>-100</v>
      </c>
      <c r="Z35" s="62">
        <v>95616890</v>
      </c>
    </row>
    <row r="36" spans="1:26" ht="13.5">
      <c r="A36" s="58" t="s">
        <v>57</v>
      </c>
      <c r="B36" s="19">
        <v>233914469</v>
      </c>
      <c r="C36" s="19">
        <v>0</v>
      </c>
      <c r="D36" s="59">
        <v>259198000</v>
      </c>
      <c r="E36" s="60">
        <v>233914199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233914199</v>
      </c>
      <c r="X36" s="60">
        <v>-233914199</v>
      </c>
      <c r="Y36" s="61">
        <v>-100</v>
      </c>
      <c r="Z36" s="62">
        <v>233914199</v>
      </c>
    </row>
    <row r="37" spans="1:26" ht="13.5">
      <c r="A37" s="58" t="s">
        <v>58</v>
      </c>
      <c r="B37" s="19">
        <v>18339213</v>
      </c>
      <c r="C37" s="19">
        <v>0</v>
      </c>
      <c r="D37" s="59">
        <v>19500000</v>
      </c>
      <c r="E37" s="60">
        <v>18339213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18339213</v>
      </c>
      <c r="X37" s="60">
        <v>-18339213</v>
      </c>
      <c r="Y37" s="61">
        <v>-100</v>
      </c>
      <c r="Z37" s="62">
        <v>18339213</v>
      </c>
    </row>
    <row r="38" spans="1:26" ht="13.5">
      <c r="A38" s="58" t="s">
        <v>59</v>
      </c>
      <c r="B38" s="19">
        <v>975000</v>
      </c>
      <c r="C38" s="19">
        <v>0</v>
      </c>
      <c r="D38" s="59">
        <v>1480000</v>
      </c>
      <c r="E38" s="60">
        <v>975000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975000</v>
      </c>
      <c r="X38" s="60">
        <v>-975000</v>
      </c>
      <c r="Y38" s="61">
        <v>-100</v>
      </c>
      <c r="Z38" s="62">
        <v>975000</v>
      </c>
    </row>
    <row r="39" spans="1:26" ht="13.5">
      <c r="A39" s="58" t="s">
        <v>60</v>
      </c>
      <c r="B39" s="19">
        <v>310217468</v>
      </c>
      <c r="C39" s="19">
        <v>0</v>
      </c>
      <c r="D39" s="59">
        <v>343024776</v>
      </c>
      <c r="E39" s="60">
        <v>310216876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310216876</v>
      </c>
      <c r="X39" s="60">
        <v>-310216876</v>
      </c>
      <c r="Y39" s="61">
        <v>-100</v>
      </c>
      <c r="Z39" s="62">
        <v>310216876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39538304</v>
      </c>
      <c r="C42" s="19">
        <v>0</v>
      </c>
      <c r="D42" s="59">
        <v>44855450</v>
      </c>
      <c r="E42" s="60">
        <v>39758790</v>
      </c>
      <c r="F42" s="60">
        <v>44993453</v>
      </c>
      <c r="G42" s="60">
        <v>-5900910</v>
      </c>
      <c r="H42" s="60">
        <v>-5451432</v>
      </c>
      <c r="I42" s="60">
        <v>33641111</v>
      </c>
      <c r="J42" s="60">
        <v>-9617296</v>
      </c>
      <c r="K42" s="60">
        <v>33989399</v>
      </c>
      <c r="L42" s="60">
        <v>-8841279</v>
      </c>
      <c r="M42" s="60">
        <v>15530824</v>
      </c>
      <c r="N42" s="60">
        <v>-6574551</v>
      </c>
      <c r="O42" s="60">
        <v>-6774150</v>
      </c>
      <c r="P42" s="60">
        <v>25428636</v>
      </c>
      <c r="Q42" s="60">
        <v>12079935</v>
      </c>
      <c r="R42" s="60">
        <v>-7935692</v>
      </c>
      <c r="S42" s="60">
        <v>-4836309</v>
      </c>
      <c r="T42" s="60">
        <v>18840716</v>
      </c>
      <c r="U42" s="60">
        <v>6068715</v>
      </c>
      <c r="V42" s="60">
        <v>67320585</v>
      </c>
      <c r="W42" s="60">
        <v>39758790</v>
      </c>
      <c r="X42" s="60">
        <v>27561795</v>
      </c>
      <c r="Y42" s="61">
        <v>69.32</v>
      </c>
      <c r="Z42" s="62">
        <v>39758790</v>
      </c>
    </row>
    <row r="43" spans="1:26" ht="13.5">
      <c r="A43" s="58" t="s">
        <v>63</v>
      </c>
      <c r="B43" s="19">
        <v>-40429838</v>
      </c>
      <c r="C43" s="19">
        <v>0</v>
      </c>
      <c r="D43" s="59">
        <v>-33205500</v>
      </c>
      <c r="E43" s="60">
        <v>-40651000</v>
      </c>
      <c r="F43" s="60">
        <v>-5803329</v>
      </c>
      <c r="G43" s="60">
        <v>-1463054</v>
      </c>
      <c r="H43" s="60">
        <v>-2848723</v>
      </c>
      <c r="I43" s="60">
        <v>-10115106</v>
      </c>
      <c r="J43" s="60">
        <v>-16440072</v>
      </c>
      <c r="K43" s="60">
        <v>-9284204</v>
      </c>
      <c r="L43" s="60">
        <v>-3877215</v>
      </c>
      <c r="M43" s="60">
        <v>-29601491</v>
      </c>
      <c r="N43" s="60">
        <v>-3060970</v>
      </c>
      <c r="O43" s="60">
        <v>-380304</v>
      </c>
      <c r="P43" s="60">
        <v>-5232932</v>
      </c>
      <c r="Q43" s="60">
        <v>-8674206</v>
      </c>
      <c r="R43" s="60">
        <v>-1935788</v>
      </c>
      <c r="S43" s="60">
        <v>-2307728</v>
      </c>
      <c r="T43" s="60">
        <v>-22110632</v>
      </c>
      <c r="U43" s="60">
        <v>-26354148</v>
      </c>
      <c r="V43" s="60">
        <v>-74744951</v>
      </c>
      <c r="W43" s="60">
        <v>-40651000</v>
      </c>
      <c r="X43" s="60">
        <v>-34093951</v>
      </c>
      <c r="Y43" s="61">
        <v>83.87</v>
      </c>
      <c r="Z43" s="62">
        <v>-40651000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36300000</v>
      </c>
      <c r="T44" s="60">
        <v>0</v>
      </c>
      <c r="U44" s="60">
        <v>36300000</v>
      </c>
      <c r="V44" s="60">
        <v>36300000</v>
      </c>
      <c r="W44" s="60"/>
      <c r="X44" s="60">
        <v>36300000</v>
      </c>
      <c r="Y44" s="61">
        <v>0</v>
      </c>
      <c r="Z44" s="62">
        <v>0</v>
      </c>
    </row>
    <row r="45" spans="1:26" ht="13.5">
      <c r="A45" s="70" t="s">
        <v>65</v>
      </c>
      <c r="B45" s="22">
        <v>26690244</v>
      </c>
      <c r="C45" s="22">
        <v>0</v>
      </c>
      <c r="D45" s="99">
        <v>39232578</v>
      </c>
      <c r="E45" s="100">
        <v>26690418</v>
      </c>
      <c r="F45" s="100">
        <v>69043164</v>
      </c>
      <c r="G45" s="100">
        <v>61679200</v>
      </c>
      <c r="H45" s="100">
        <v>53379045</v>
      </c>
      <c r="I45" s="100">
        <v>53379045</v>
      </c>
      <c r="J45" s="100">
        <v>27321677</v>
      </c>
      <c r="K45" s="100">
        <v>52026872</v>
      </c>
      <c r="L45" s="100">
        <v>39308378</v>
      </c>
      <c r="M45" s="100">
        <v>39308378</v>
      </c>
      <c r="N45" s="100">
        <v>29672857</v>
      </c>
      <c r="O45" s="100">
        <v>22518403</v>
      </c>
      <c r="P45" s="100">
        <v>42714107</v>
      </c>
      <c r="Q45" s="100">
        <v>29672857</v>
      </c>
      <c r="R45" s="100">
        <v>32842627</v>
      </c>
      <c r="S45" s="100">
        <v>61998590</v>
      </c>
      <c r="T45" s="100">
        <v>58728674</v>
      </c>
      <c r="U45" s="100">
        <v>58728674</v>
      </c>
      <c r="V45" s="100">
        <v>58728674</v>
      </c>
      <c r="W45" s="100">
        <v>26690418</v>
      </c>
      <c r="X45" s="100">
        <v>32038256</v>
      </c>
      <c r="Y45" s="101">
        <v>120.04</v>
      </c>
      <c r="Z45" s="102">
        <v>26690418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-31374244</v>
      </c>
      <c r="C49" s="52">
        <v>0</v>
      </c>
      <c r="D49" s="129">
        <v>-68056</v>
      </c>
      <c r="E49" s="54">
        <v>663639</v>
      </c>
      <c r="F49" s="54">
        <v>0</v>
      </c>
      <c r="G49" s="54">
        <v>0</v>
      </c>
      <c r="H49" s="54">
        <v>0</v>
      </c>
      <c r="I49" s="54">
        <v>129246</v>
      </c>
      <c r="J49" s="54">
        <v>0</v>
      </c>
      <c r="K49" s="54">
        <v>0</v>
      </c>
      <c r="L49" s="54">
        <v>0</v>
      </c>
      <c r="M49" s="54">
        <v>73557</v>
      </c>
      <c r="N49" s="54">
        <v>0</v>
      </c>
      <c r="O49" s="54">
        <v>0</v>
      </c>
      <c r="P49" s="54">
        <v>0</v>
      </c>
      <c r="Q49" s="54">
        <v>53065422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22489564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551048</v>
      </c>
      <c r="C51" s="52">
        <v>0</v>
      </c>
      <c r="D51" s="129">
        <v>-179212</v>
      </c>
      <c r="E51" s="54">
        <v>-200305</v>
      </c>
      <c r="F51" s="54">
        <v>0</v>
      </c>
      <c r="G51" s="54">
        <v>0</v>
      </c>
      <c r="H51" s="54">
        <v>0</v>
      </c>
      <c r="I51" s="54">
        <v>110026</v>
      </c>
      <c r="J51" s="54">
        <v>0</v>
      </c>
      <c r="K51" s="54">
        <v>0</v>
      </c>
      <c r="L51" s="54">
        <v>0</v>
      </c>
      <c r="M51" s="54">
        <v>9601</v>
      </c>
      <c r="N51" s="54">
        <v>0</v>
      </c>
      <c r="O51" s="54">
        <v>0</v>
      </c>
      <c r="P51" s="54">
        <v>0</v>
      </c>
      <c r="Q51" s="54">
        <v>-6163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284995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22.19060503877525</v>
      </c>
      <c r="C58" s="5">
        <f>IF(C67=0,0,+(C76/C67)*100)</f>
        <v>0</v>
      </c>
      <c r="D58" s="6">
        <f aca="true" t="shared" si="6" ref="D58:Z58">IF(D67=0,0,+(D76/D67)*100)</f>
        <v>14.003309723439338</v>
      </c>
      <c r="E58" s="7">
        <f t="shared" si="6"/>
        <v>43.288117625368734</v>
      </c>
      <c r="F58" s="7">
        <f t="shared" si="6"/>
        <v>100</v>
      </c>
      <c r="G58" s="7">
        <f t="shared" si="6"/>
        <v>0</v>
      </c>
      <c r="H58" s="7">
        <f t="shared" si="6"/>
        <v>4.374938857265084</v>
      </c>
      <c r="I58" s="7">
        <f t="shared" si="6"/>
        <v>4.4748607100432904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669.1194207393344</v>
      </c>
      <c r="W58" s="7">
        <f t="shared" si="6"/>
        <v>789.3706578179869</v>
      </c>
      <c r="X58" s="7">
        <f t="shared" si="6"/>
        <v>0</v>
      </c>
      <c r="Y58" s="7">
        <f t="shared" si="6"/>
        <v>0</v>
      </c>
      <c r="Z58" s="8">
        <f t="shared" si="6"/>
        <v>43.288117625368734</v>
      </c>
    </row>
    <row r="59" spans="1:26" ht="13.5">
      <c r="A59" s="37" t="s">
        <v>31</v>
      </c>
      <c r="B59" s="9">
        <f aca="true" t="shared" si="7" ref="B59:Z66">IF(B68=0,0,+(B77/B68)*100)</f>
        <v>22.854778379577045</v>
      </c>
      <c r="C59" s="9">
        <f t="shared" si="7"/>
        <v>0</v>
      </c>
      <c r="D59" s="2">
        <f t="shared" si="7"/>
        <v>14.003309723439338</v>
      </c>
      <c r="E59" s="10">
        <f t="shared" si="7"/>
        <v>43.288117625368734</v>
      </c>
      <c r="F59" s="10">
        <f t="shared" si="7"/>
        <v>100</v>
      </c>
      <c r="G59" s="10">
        <f t="shared" si="7"/>
        <v>0</v>
      </c>
      <c r="H59" s="10">
        <f t="shared" si="7"/>
        <v>4.374938857265084</v>
      </c>
      <c r="I59" s="10">
        <f t="shared" si="7"/>
        <v>4.4748607100432904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669.1194207393344</v>
      </c>
      <c r="W59" s="10">
        <f t="shared" si="7"/>
        <v>789.3706578179869</v>
      </c>
      <c r="X59" s="10">
        <f t="shared" si="7"/>
        <v>0</v>
      </c>
      <c r="Y59" s="10">
        <f t="shared" si="7"/>
        <v>0</v>
      </c>
      <c r="Z59" s="11">
        <f t="shared" si="7"/>
        <v>43.288117625368734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39310902</v>
      </c>
      <c r="C67" s="24"/>
      <c r="D67" s="25">
        <v>8497991</v>
      </c>
      <c r="E67" s="26">
        <v>21696000</v>
      </c>
      <c r="F67" s="26">
        <v>4000</v>
      </c>
      <c r="G67" s="26"/>
      <c r="H67" s="26">
        <v>4824776</v>
      </c>
      <c r="I67" s="26">
        <v>4828776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4828776</v>
      </c>
      <c r="W67" s="26">
        <v>1189782</v>
      </c>
      <c r="X67" s="26"/>
      <c r="Y67" s="25"/>
      <c r="Z67" s="27">
        <v>21696000</v>
      </c>
    </row>
    <row r="68" spans="1:26" ht="13.5" hidden="1">
      <c r="A68" s="37" t="s">
        <v>31</v>
      </c>
      <c r="B68" s="19">
        <v>38168504</v>
      </c>
      <c r="C68" s="19"/>
      <c r="D68" s="20">
        <v>8497991</v>
      </c>
      <c r="E68" s="21">
        <v>21696000</v>
      </c>
      <c r="F68" s="21">
        <v>4000</v>
      </c>
      <c r="G68" s="21"/>
      <c r="H68" s="21">
        <v>4824776</v>
      </c>
      <c r="I68" s="21">
        <v>4828776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4828776</v>
      </c>
      <c r="W68" s="21">
        <v>1189782</v>
      </c>
      <c r="X68" s="21"/>
      <c r="Y68" s="20"/>
      <c r="Z68" s="23">
        <v>21696000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1142398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>
        <v>8723327</v>
      </c>
      <c r="C76" s="32"/>
      <c r="D76" s="33">
        <v>1190000</v>
      </c>
      <c r="E76" s="34">
        <v>9391790</v>
      </c>
      <c r="F76" s="34">
        <v>4000</v>
      </c>
      <c r="G76" s="34">
        <v>1000</v>
      </c>
      <c r="H76" s="34">
        <v>211081</v>
      </c>
      <c r="I76" s="34">
        <v>216081</v>
      </c>
      <c r="J76" s="34">
        <v>144239</v>
      </c>
      <c r="K76" s="34">
        <v>211681</v>
      </c>
      <c r="L76" s="34">
        <v>98874</v>
      </c>
      <c r="M76" s="34">
        <v>454794</v>
      </c>
      <c r="N76" s="34">
        <v>46547</v>
      </c>
      <c r="O76" s="34">
        <v>11619</v>
      </c>
      <c r="P76" s="34">
        <v>54770</v>
      </c>
      <c r="Q76" s="34">
        <v>112936</v>
      </c>
      <c r="R76" s="34">
        <v>5600</v>
      </c>
      <c r="S76" s="34">
        <v>1817892</v>
      </c>
      <c r="T76" s="34">
        <v>29702975</v>
      </c>
      <c r="U76" s="34">
        <v>31526467</v>
      </c>
      <c r="V76" s="34">
        <v>32310278</v>
      </c>
      <c r="W76" s="34">
        <v>9391790</v>
      </c>
      <c r="X76" s="34"/>
      <c r="Y76" s="33"/>
      <c r="Z76" s="35">
        <v>9391790</v>
      </c>
    </row>
    <row r="77" spans="1:26" ht="13.5" hidden="1">
      <c r="A77" s="37" t="s">
        <v>31</v>
      </c>
      <c r="B77" s="19">
        <v>8723327</v>
      </c>
      <c r="C77" s="19"/>
      <c r="D77" s="20">
        <v>1190000</v>
      </c>
      <c r="E77" s="21">
        <v>9391790</v>
      </c>
      <c r="F77" s="21">
        <v>4000</v>
      </c>
      <c r="G77" s="21">
        <v>1000</v>
      </c>
      <c r="H77" s="21">
        <v>211081</v>
      </c>
      <c r="I77" s="21">
        <v>216081</v>
      </c>
      <c r="J77" s="21">
        <v>144239</v>
      </c>
      <c r="K77" s="21">
        <v>211681</v>
      </c>
      <c r="L77" s="21">
        <v>98874</v>
      </c>
      <c r="M77" s="21">
        <v>454794</v>
      </c>
      <c r="N77" s="21">
        <v>46547</v>
      </c>
      <c r="O77" s="21">
        <v>11619</v>
      </c>
      <c r="P77" s="21">
        <v>54770</v>
      </c>
      <c r="Q77" s="21">
        <v>112936</v>
      </c>
      <c r="R77" s="21">
        <v>5600</v>
      </c>
      <c r="S77" s="21">
        <v>1817892</v>
      </c>
      <c r="T77" s="21">
        <v>29702975</v>
      </c>
      <c r="U77" s="21">
        <v>31526467</v>
      </c>
      <c r="V77" s="21">
        <v>32310278</v>
      </c>
      <c r="W77" s="21">
        <v>9391790</v>
      </c>
      <c r="X77" s="21"/>
      <c r="Y77" s="20"/>
      <c r="Z77" s="23">
        <v>9391790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386897</v>
      </c>
      <c r="N5" s="358">
        <f t="shared" si="0"/>
        <v>386897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367234</v>
      </c>
      <c r="U5" s="356">
        <f t="shared" si="0"/>
        <v>0</v>
      </c>
      <c r="V5" s="358">
        <f t="shared" si="0"/>
        <v>367234</v>
      </c>
      <c r="W5" s="358">
        <f t="shared" si="0"/>
        <v>754131</v>
      </c>
      <c r="X5" s="356">
        <f t="shared" si="0"/>
        <v>0</v>
      </c>
      <c r="Y5" s="358">
        <f t="shared" si="0"/>
        <v>754131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>
        <v>200000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386897</v>
      </c>
      <c r="N8" s="59">
        <f t="shared" si="2"/>
        <v>386897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367234</v>
      </c>
      <c r="U8" s="60">
        <f t="shared" si="2"/>
        <v>0</v>
      </c>
      <c r="V8" s="59">
        <f t="shared" si="2"/>
        <v>367234</v>
      </c>
      <c r="W8" s="59">
        <f t="shared" si="2"/>
        <v>754131</v>
      </c>
      <c r="X8" s="60">
        <f t="shared" si="2"/>
        <v>0</v>
      </c>
      <c r="Y8" s="59">
        <f t="shared" si="2"/>
        <v>754131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>
        <v>1500000</v>
      </c>
      <c r="F10" s="59"/>
      <c r="G10" s="59"/>
      <c r="H10" s="60"/>
      <c r="I10" s="60"/>
      <c r="J10" s="59"/>
      <c r="K10" s="59"/>
      <c r="L10" s="60"/>
      <c r="M10" s="60">
        <v>386897</v>
      </c>
      <c r="N10" s="59">
        <v>386897</v>
      </c>
      <c r="O10" s="59"/>
      <c r="P10" s="60"/>
      <c r="Q10" s="60"/>
      <c r="R10" s="59"/>
      <c r="S10" s="59"/>
      <c r="T10" s="60">
        <v>367234</v>
      </c>
      <c r="U10" s="60"/>
      <c r="V10" s="59">
        <v>367234</v>
      </c>
      <c r="W10" s="59">
        <v>754131</v>
      </c>
      <c r="X10" s="60"/>
      <c r="Y10" s="59">
        <v>754131</v>
      </c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2451148</v>
      </c>
      <c r="D22" s="344">
        <f t="shared" si="6"/>
        <v>0</v>
      </c>
      <c r="E22" s="343">
        <f t="shared" si="6"/>
        <v>4700000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2451148</v>
      </c>
      <c r="D32" s="340"/>
      <c r="E32" s="60">
        <v>4700000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1990000</v>
      </c>
      <c r="D40" s="344">
        <f t="shared" si="9"/>
        <v>0</v>
      </c>
      <c r="E40" s="343">
        <f t="shared" si="9"/>
        <v>950000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>
        <v>320000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150000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>
        <v>220000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1990000</v>
      </c>
      <c r="D49" s="368"/>
      <c r="E49" s="54">
        <v>260000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4441148</v>
      </c>
      <c r="D60" s="346">
        <f t="shared" si="14"/>
        <v>0</v>
      </c>
      <c r="E60" s="219">
        <f t="shared" si="14"/>
        <v>7350000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386897</v>
      </c>
      <c r="N60" s="264">
        <f t="shared" si="14"/>
        <v>386897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367234</v>
      </c>
      <c r="U60" s="219">
        <f t="shared" si="14"/>
        <v>0</v>
      </c>
      <c r="V60" s="264">
        <f t="shared" si="14"/>
        <v>367234</v>
      </c>
      <c r="W60" s="264">
        <f t="shared" si="14"/>
        <v>754131</v>
      </c>
      <c r="X60" s="219">
        <f t="shared" si="14"/>
        <v>0</v>
      </c>
      <c r="Y60" s="264">
        <f t="shared" si="14"/>
        <v>754131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169396093</v>
      </c>
      <c r="D5" s="153">
        <f>SUM(D6:D8)</f>
        <v>0</v>
      </c>
      <c r="E5" s="154">
        <f t="shared" si="0"/>
        <v>81381321</v>
      </c>
      <c r="F5" s="100">
        <f t="shared" si="0"/>
        <v>87620118</v>
      </c>
      <c r="G5" s="100">
        <f t="shared" si="0"/>
        <v>31177729</v>
      </c>
      <c r="H5" s="100">
        <f t="shared" si="0"/>
        <v>651081</v>
      </c>
      <c r="I5" s="100">
        <f t="shared" si="0"/>
        <v>5255306</v>
      </c>
      <c r="J5" s="100">
        <f t="shared" si="0"/>
        <v>37084116</v>
      </c>
      <c r="K5" s="100">
        <f t="shared" si="0"/>
        <v>334055</v>
      </c>
      <c r="L5" s="100">
        <f t="shared" si="0"/>
        <v>22288069</v>
      </c>
      <c r="M5" s="100">
        <f t="shared" si="0"/>
        <v>735220</v>
      </c>
      <c r="N5" s="100">
        <f t="shared" si="0"/>
        <v>23357344</v>
      </c>
      <c r="O5" s="100">
        <f t="shared" si="0"/>
        <v>466809</v>
      </c>
      <c r="P5" s="100">
        <f t="shared" si="0"/>
        <v>530175</v>
      </c>
      <c r="Q5" s="100">
        <f t="shared" si="0"/>
        <v>21322272</v>
      </c>
      <c r="R5" s="100">
        <f t="shared" si="0"/>
        <v>22319256</v>
      </c>
      <c r="S5" s="100">
        <f t="shared" si="0"/>
        <v>454486</v>
      </c>
      <c r="T5" s="100">
        <f t="shared" si="0"/>
        <v>359726</v>
      </c>
      <c r="U5" s="100">
        <f t="shared" si="0"/>
        <v>2298238</v>
      </c>
      <c r="V5" s="100">
        <f t="shared" si="0"/>
        <v>3112450</v>
      </c>
      <c r="W5" s="100">
        <f t="shared" si="0"/>
        <v>85873166</v>
      </c>
      <c r="X5" s="100">
        <f t="shared" si="0"/>
        <v>73916429</v>
      </c>
      <c r="Y5" s="100">
        <f t="shared" si="0"/>
        <v>11956737</v>
      </c>
      <c r="Z5" s="137">
        <f>+IF(X5&lt;&gt;0,+(Y5/X5)*100,0)</f>
        <v>16.17602089516527</v>
      </c>
      <c r="AA5" s="153">
        <f>SUM(AA6:AA8)</f>
        <v>87620118</v>
      </c>
    </row>
    <row r="6" spans="1:27" ht="13.5">
      <c r="A6" s="138" t="s">
        <v>75</v>
      </c>
      <c r="B6" s="136"/>
      <c r="C6" s="155"/>
      <c r="D6" s="155"/>
      <c r="E6" s="156">
        <v>29889053</v>
      </c>
      <c r="F6" s="60">
        <v>33031603</v>
      </c>
      <c r="G6" s="60">
        <v>12876961</v>
      </c>
      <c r="H6" s="60"/>
      <c r="I6" s="60"/>
      <c r="J6" s="60">
        <v>12876961</v>
      </c>
      <c r="K6" s="60"/>
      <c r="L6" s="60">
        <v>9600752</v>
      </c>
      <c r="M6" s="60"/>
      <c r="N6" s="60">
        <v>9600752</v>
      </c>
      <c r="O6" s="60"/>
      <c r="P6" s="60"/>
      <c r="Q6" s="60">
        <v>7234418</v>
      </c>
      <c r="R6" s="60">
        <v>7234418</v>
      </c>
      <c r="S6" s="60"/>
      <c r="T6" s="60"/>
      <c r="U6" s="60"/>
      <c r="V6" s="60"/>
      <c r="W6" s="60">
        <v>29712131</v>
      </c>
      <c r="X6" s="60">
        <v>29837053</v>
      </c>
      <c r="Y6" s="60">
        <v>-124922</v>
      </c>
      <c r="Z6" s="140">
        <v>-0.42</v>
      </c>
      <c r="AA6" s="155">
        <v>33031603</v>
      </c>
    </row>
    <row r="7" spans="1:27" ht="13.5">
      <c r="A7" s="138" t="s">
        <v>76</v>
      </c>
      <c r="B7" s="136"/>
      <c r="C7" s="157">
        <v>169396093</v>
      </c>
      <c r="D7" s="157"/>
      <c r="E7" s="158">
        <v>33254936</v>
      </c>
      <c r="F7" s="159">
        <v>27213647</v>
      </c>
      <c r="G7" s="159">
        <v>11305898</v>
      </c>
      <c r="H7" s="159">
        <v>651081</v>
      </c>
      <c r="I7" s="159">
        <v>5232549</v>
      </c>
      <c r="J7" s="159">
        <v>17189528</v>
      </c>
      <c r="K7" s="159">
        <v>334055</v>
      </c>
      <c r="L7" s="159">
        <v>6636524</v>
      </c>
      <c r="M7" s="159">
        <v>720916</v>
      </c>
      <c r="N7" s="159">
        <v>7691495</v>
      </c>
      <c r="O7" s="159">
        <v>466809</v>
      </c>
      <c r="P7" s="159">
        <v>530175</v>
      </c>
      <c r="Q7" s="159">
        <v>9528329</v>
      </c>
      <c r="R7" s="159">
        <v>10525313</v>
      </c>
      <c r="S7" s="159">
        <v>442694</v>
      </c>
      <c r="T7" s="159">
        <v>359480</v>
      </c>
      <c r="U7" s="159">
        <v>2298238</v>
      </c>
      <c r="V7" s="159">
        <v>3100412</v>
      </c>
      <c r="W7" s="159">
        <v>38506748</v>
      </c>
      <c r="X7" s="159">
        <v>25842044</v>
      </c>
      <c r="Y7" s="159">
        <v>12664704</v>
      </c>
      <c r="Z7" s="141">
        <v>49.01</v>
      </c>
      <c r="AA7" s="157">
        <v>27213647</v>
      </c>
    </row>
    <row r="8" spans="1:27" ht="13.5">
      <c r="A8" s="138" t="s">
        <v>77</v>
      </c>
      <c r="B8" s="136"/>
      <c r="C8" s="155"/>
      <c r="D8" s="155"/>
      <c r="E8" s="156">
        <v>18237332</v>
      </c>
      <c r="F8" s="60">
        <v>27374868</v>
      </c>
      <c r="G8" s="60">
        <v>6994870</v>
      </c>
      <c r="H8" s="60"/>
      <c r="I8" s="60">
        <v>22757</v>
      </c>
      <c r="J8" s="60">
        <v>7017627</v>
      </c>
      <c r="K8" s="60"/>
      <c r="L8" s="60">
        <v>6050793</v>
      </c>
      <c r="M8" s="60">
        <v>14304</v>
      </c>
      <c r="N8" s="60">
        <v>6065097</v>
      </c>
      <c r="O8" s="60"/>
      <c r="P8" s="60"/>
      <c r="Q8" s="60">
        <v>4559525</v>
      </c>
      <c r="R8" s="60">
        <v>4559525</v>
      </c>
      <c r="S8" s="60">
        <v>11792</v>
      </c>
      <c r="T8" s="60">
        <v>246</v>
      </c>
      <c r="U8" s="60"/>
      <c r="V8" s="60">
        <v>12038</v>
      </c>
      <c r="W8" s="60">
        <v>17654287</v>
      </c>
      <c r="X8" s="60">
        <v>18237332</v>
      </c>
      <c r="Y8" s="60">
        <v>-583045</v>
      </c>
      <c r="Z8" s="140">
        <v>-3.2</v>
      </c>
      <c r="AA8" s="155">
        <v>27374868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12786306</v>
      </c>
      <c r="F9" s="100">
        <f t="shared" si="1"/>
        <v>13958215</v>
      </c>
      <c r="G9" s="100">
        <f t="shared" si="1"/>
        <v>3813770</v>
      </c>
      <c r="H9" s="100">
        <f t="shared" si="1"/>
        <v>753334</v>
      </c>
      <c r="I9" s="100">
        <f t="shared" si="1"/>
        <v>1003000</v>
      </c>
      <c r="J9" s="100">
        <f t="shared" si="1"/>
        <v>5570104</v>
      </c>
      <c r="K9" s="100">
        <f t="shared" si="1"/>
        <v>931</v>
      </c>
      <c r="L9" s="100">
        <f t="shared" si="1"/>
        <v>3663262</v>
      </c>
      <c r="M9" s="100">
        <f t="shared" si="1"/>
        <v>1145</v>
      </c>
      <c r="N9" s="100">
        <f t="shared" si="1"/>
        <v>3665338</v>
      </c>
      <c r="O9" s="100">
        <f t="shared" si="1"/>
        <v>1600</v>
      </c>
      <c r="P9" s="100">
        <f t="shared" si="1"/>
        <v>2859</v>
      </c>
      <c r="Q9" s="100">
        <f t="shared" si="1"/>
        <v>2768485</v>
      </c>
      <c r="R9" s="100">
        <f t="shared" si="1"/>
        <v>2772944</v>
      </c>
      <c r="S9" s="100">
        <f t="shared" si="1"/>
        <v>7185</v>
      </c>
      <c r="T9" s="100">
        <f t="shared" si="1"/>
        <v>5905</v>
      </c>
      <c r="U9" s="100">
        <f t="shared" si="1"/>
        <v>5545</v>
      </c>
      <c r="V9" s="100">
        <f t="shared" si="1"/>
        <v>18635</v>
      </c>
      <c r="W9" s="100">
        <f t="shared" si="1"/>
        <v>12027021</v>
      </c>
      <c r="X9" s="100">
        <f t="shared" si="1"/>
        <v>12786310</v>
      </c>
      <c r="Y9" s="100">
        <f t="shared" si="1"/>
        <v>-759289</v>
      </c>
      <c r="Z9" s="137">
        <f>+IF(X9&lt;&gt;0,+(Y9/X9)*100,0)</f>
        <v>-5.938296506185131</v>
      </c>
      <c r="AA9" s="153">
        <f>SUM(AA10:AA14)</f>
        <v>13958215</v>
      </c>
    </row>
    <row r="10" spans="1:27" ht="13.5">
      <c r="A10" s="138" t="s">
        <v>79</v>
      </c>
      <c r="B10" s="136"/>
      <c r="C10" s="155"/>
      <c r="D10" s="155"/>
      <c r="E10" s="156">
        <v>12786306</v>
      </c>
      <c r="F10" s="60">
        <v>13958215</v>
      </c>
      <c r="G10" s="60">
        <v>3813770</v>
      </c>
      <c r="H10" s="60">
        <v>753334</v>
      </c>
      <c r="I10" s="60">
        <v>1003000</v>
      </c>
      <c r="J10" s="60">
        <v>5570104</v>
      </c>
      <c r="K10" s="60">
        <v>931</v>
      </c>
      <c r="L10" s="60">
        <v>3663262</v>
      </c>
      <c r="M10" s="60">
        <v>1145</v>
      </c>
      <c r="N10" s="60">
        <v>3665338</v>
      </c>
      <c r="O10" s="60">
        <v>1600</v>
      </c>
      <c r="P10" s="60">
        <v>2859</v>
      </c>
      <c r="Q10" s="60">
        <v>2768485</v>
      </c>
      <c r="R10" s="60">
        <v>2772944</v>
      </c>
      <c r="S10" s="60">
        <v>7185</v>
      </c>
      <c r="T10" s="60">
        <v>5905</v>
      </c>
      <c r="U10" s="60">
        <v>5545</v>
      </c>
      <c r="V10" s="60">
        <v>18635</v>
      </c>
      <c r="W10" s="60">
        <v>12027021</v>
      </c>
      <c r="X10" s="60">
        <v>12786310</v>
      </c>
      <c r="Y10" s="60">
        <v>-759289</v>
      </c>
      <c r="Z10" s="140">
        <v>-5.94</v>
      </c>
      <c r="AA10" s="155">
        <v>13958215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51980621</v>
      </c>
      <c r="F15" s="100">
        <f t="shared" si="2"/>
        <v>108845709</v>
      </c>
      <c r="G15" s="100">
        <f t="shared" si="2"/>
        <v>21084019</v>
      </c>
      <c r="H15" s="100">
        <f t="shared" si="2"/>
        <v>434000</v>
      </c>
      <c r="I15" s="100">
        <f t="shared" si="2"/>
        <v>0</v>
      </c>
      <c r="J15" s="100">
        <f t="shared" si="2"/>
        <v>21518019</v>
      </c>
      <c r="K15" s="100">
        <f t="shared" si="2"/>
        <v>788936</v>
      </c>
      <c r="L15" s="100">
        <f t="shared" si="2"/>
        <v>18355527</v>
      </c>
      <c r="M15" s="100">
        <f t="shared" si="2"/>
        <v>0</v>
      </c>
      <c r="N15" s="100">
        <f t="shared" si="2"/>
        <v>19144463</v>
      </c>
      <c r="O15" s="100">
        <f t="shared" si="2"/>
        <v>0</v>
      </c>
      <c r="P15" s="100">
        <f t="shared" si="2"/>
        <v>625000</v>
      </c>
      <c r="Q15" s="100">
        <f t="shared" si="2"/>
        <v>14433267</v>
      </c>
      <c r="R15" s="100">
        <f t="shared" si="2"/>
        <v>15058267</v>
      </c>
      <c r="S15" s="100">
        <f t="shared" si="2"/>
        <v>0</v>
      </c>
      <c r="T15" s="100">
        <f t="shared" si="2"/>
        <v>36300000</v>
      </c>
      <c r="U15" s="100">
        <f t="shared" si="2"/>
        <v>0</v>
      </c>
      <c r="V15" s="100">
        <f t="shared" si="2"/>
        <v>36300000</v>
      </c>
      <c r="W15" s="100">
        <f t="shared" si="2"/>
        <v>92020749</v>
      </c>
      <c r="X15" s="100">
        <f t="shared" si="2"/>
        <v>24569625</v>
      </c>
      <c r="Y15" s="100">
        <f t="shared" si="2"/>
        <v>67451124</v>
      </c>
      <c r="Z15" s="137">
        <f>+IF(X15&lt;&gt;0,+(Y15/X15)*100,0)</f>
        <v>274.5305392328943</v>
      </c>
      <c r="AA15" s="153">
        <f>SUM(AA16:AA18)</f>
        <v>108845709</v>
      </c>
    </row>
    <row r="16" spans="1:27" ht="13.5">
      <c r="A16" s="138" t="s">
        <v>85</v>
      </c>
      <c r="B16" s="136"/>
      <c r="C16" s="155"/>
      <c r="D16" s="155"/>
      <c r="E16" s="156">
        <v>51980621</v>
      </c>
      <c r="F16" s="60">
        <v>108845709</v>
      </c>
      <c r="G16" s="60">
        <v>21084019</v>
      </c>
      <c r="H16" s="60">
        <v>434000</v>
      </c>
      <c r="I16" s="60"/>
      <c r="J16" s="60">
        <v>21518019</v>
      </c>
      <c r="K16" s="60">
        <v>788936</v>
      </c>
      <c r="L16" s="60">
        <v>18355527</v>
      </c>
      <c r="M16" s="60"/>
      <c r="N16" s="60">
        <v>19144463</v>
      </c>
      <c r="O16" s="60"/>
      <c r="P16" s="60">
        <v>625000</v>
      </c>
      <c r="Q16" s="60">
        <v>14433267</v>
      </c>
      <c r="R16" s="60">
        <v>15058267</v>
      </c>
      <c r="S16" s="60"/>
      <c r="T16" s="60">
        <v>36300000</v>
      </c>
      <c r="U16" s="60"/>
      <c r="V16" s="60">
        <v>36300000</v>
      </c>
      <c r="W16" s="60">
        <v>92020749</v>
      </c>
      <c r="X16" s="60">
        <v>24569625</v>
      </c>
      <c r="Y16" s="60">
        <v>67451124</v>
      </c>
      <c r="Z16" s="140">
        <v>274.53</v>
      </c>
      <c r="AA16" s="155">
        <v>108845709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169396093</v>
      </c>
      <c r="D25" s="168">
        <f>+D5+D9+D15+D19+D24</f>
        <v>0</v>
      </c>
      <c r="E25" s="169">
        <f t="shared" si="4"/>
        <v>146148248</v>
      </c>
      <c r="F25" s="73">
        <f t="shared" si="4"/>
        <v>210424042</v>
      </c>
      <c r="G25" s="73">
        <f t="shared" si="4"/>
        <v>56075518</v>
      </c>
      <c r="H25" s="73">
        <f t="shared" si="4"/>
        <v>1838415</v>
      </c>
      <c r="I25" s="73">
        <f t="shared" si="4"/>
        <v>6258306</v>
      </c>
      <c r="J25" s="73">
        <f t="shared" si="4"/>
        <v>64172239</v>
      </c>
      <c r="K25" s="73">
        <f t="shared" si="4"/>
        <v>1123922</v>
      </c>
      <c r="L25" s="73">
        <f t="shared" si="4"/>
        <v>44306858</v>
      </c>
      <c r="M25" s="73">
        <f t="shared" si="4"/>
        <v>736365</v>
      </c>
      <c r="N25" s="73">
        <f t="shared" si="4"/>
        <v>46167145</v>
      </c>
      <c r="O25" s="73">
        <f t="shared" si="4"/>
        <v>468409</v>
      </c>
      <c r="P25" s="73">
        <f t="shared" si="4"/>
        <v>1158034</v>
      </c>
      <c r="Q25" s="73">
        <f t="shared" si="4"/>
        <v>38524024</v>
      </c>
      <c r="R25" s="73">
        <f t="shared" si="4"/>
        <v>40150467</v>
      </c>
      <c r="S25" s="73">
        <f t="shared" si="4"/>
        <v>461671</v>
      </c>
      <c r="T25" s="73">
        <f t="shared" si="4"/>
        <v>36665631</v>
      </c>
      <c r="U25" s="73">
        <f t="shared" si="4"/>
        <v>2303783</v>
      </c>
      <c r="V25" s="73">
        <f t="shared" si="4"/>
        <v>39431085</v>
      </c>
      <c r="W25" s="73">
        <f t="shared" si="4"/>
        <v>189920936</v>
      </c>
      <c r="X25" s="73">
        <f t="shared" si="4"/>
        <v>111272364</v>
      </c>
      <c r="Y25" s="73">
        <f t="shared" si="4"/>
        <v>78648572</v>
      </c>
      <c r="Z25" s="170">
        <f>+IF(X25&lt;&gt;0,+(Y25/X25)*100,0)</f>
        <v>70.68113696227394</v>
      </c>
      <c r="AA25" s="168">
        <f>+AA5+AA9+AA15+AA19+AA24</f>
        <v>210424042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78133424</v>
      </c>
      <c r="D28" s="153">
        <f>SUM(D29:D31)</f>
        <v>0</v>
      </c>
      <c r="E28" s="154">
        <f t="shared" si="5"/>
        <v>71831757</v>
      </c>
      <c r="F28" s="100">
        <f t="shared" si="5"/>
        <v>82616119</v>
      </c>
      <c r="G28" s="100">
        <f t="shared" si="5"/>
        <v>6695935</v>
      </c>
      <c r="H28" s="100">
        <f t="shared" si="5"/>
        <v>4213102</v>
      </c>
      <c r="I28" s="100">
        <f t="shared" si="5"/>
        <v>4973688</v>
      </c>
      <c r="J28" s="100">
        <f t="shared" si="5"/>
        <v>15882725</v>
      </c>
      <c r="K28" s="100">
        <f t="shared" si="5"/>
        <v>5853494</v>
      </c>
      <c r="L28" s="100">
        <f t="shared" si="5"/>
        <v>5780823</v>
      </c>
      <c r="M28" s="100">
        <f t="shared" si="5"/>
        <v>5680158</v>
      </c>
      <c r="N28" s="100">
        <f t="shared" si="5"/>
        <v>17314475</v>
      </c>
      <c r="O28" s="100">
        <f t="shared" si="5"/>
        <v>4338041</v>
      </c>
      <c r="P28" s="100">
        <f t="shared" si="5"/>
        <v>5125658</v>
      </c>
      <c r="Q28" s="100">
        <f t="shared" si="5"/>
        <v>7685053</v>
      </c>
      <c r="R28" s="100">
        <f t="shared" si="5"/>
        <v>17148752</v>
      </c>
      <c r="S28" s="100">
        <f t="shared" si="5"/>
        <v>4794201</v>
      </c>
      <c r="T28" s="100">
        <f t="shared" si="5"/>
        <v>4715007</v>
      </c>
      <c r="U28" s="100">
        <f t="shared" si="5"/>
        <v>8167320</v>
      </c>
      <c r="V28" s="100">
        <f t="shared" si="5"/>
        <v>17676528</v>
      </c>
      <c r="W28" s="100">
        <f t="shared" si="5"/>
        <v>68022480</v>
      </c>
      <c r="X28" s="100">
        <f t="shared" si="5"/>
        <v>71832429</v>
      </c>
      <c r="Y28" s="100">
        <f t="shared" si="5"/>
        <v>-3809949</v>
      </c>
      <c r="Z28" s="137">
        <f>+IF(X28&lt;&gt;0,+(Y28/X28)*100,0)</f>
        <v>-5.3039400909023975</v>
      </c>
      <c r="AA28" s="153">
        <f>SUM(AA29:AA31)</f>
        <v>82616119</v>
      </c>
    </row>
    <row r="29" spans="1:27" ht="13.5">
      <c r="A29" s="138" t="s">
        <v>75</v>
      </c>
      <c r="B29" s="136"/>
      <c r="C29" s="155">
        <v>23255799</v>
      </c>
      <c r="D29" s="155"/>
      <c r="E29" s="156">
        <v>28822757</v>
      </c>
      <c r="F29" s="60">
        <v>32017604</v>
      </c>
      <c r="G29" s="60">
        <v>1857668</v>
      </c>
      <c r="H29" s="60">
        <v>2107090</v>
      </c>
      <c r="I29" s="60">
        <v>2353064</v>
      </c>
      <c r="J29" s="60">
        <v>6317822</v>
      </c>
      <c r="K29" s="60">
        <v>2044664</v>
      </c>
      <c r="L29" s="60">
        <v>2904340</v>
      </c>
      <c r="M29" s="60">
        <v>2553978</v>
      </c>
      <c r="N29" s="60">
        <v>7502982</v>
      </c>
      <c r="O29" s="60">
        <v>2417545</v>
      </c>
      <c r="P29" s="60">
        <v>2516233</v>
      </c>
      <c r="Q29" s="60">
        <v>2990372</v>
      </c>
      <c r="R29" s="60">
        <v>7924150</v>
      </c>
      <c r="S29" s="60">
        <v>2537350</v>
      </c>
      <c r="T29" s="60">
        <v>2581088</v>
      </c>
      <c r="U29" s="60">
        <v>3866287</v>
      </c>
      <c r="V29" s="60">
        <v>8984725</v>
      </c>
      <c r="W29" s="60">
        <v>30729679</v>
      </c>
      <c r="X29" s="60">
        <v>28823053</v>
      </c>
      <c r="Y29" s="60">
        <v>1906626</v>
      </c>
      <c r="Z29" s="140">
        <v>6.61</v>
      </c>
      <c r="AA29" s="155">
        <v>32017604</v>
      </c>
    </row>
    <row r="30" spans="1:27" ht="13.5">
      <c r="A30" s="138" t="s">
        <v>76</v>
      </c>
      <c r="B30" s="136"/>
      <c r="C30" s="157">
        <v>36678747</v>
      </c>
      <c r="D30" s="157"/>
      <c r="E30" s="158">
        <v>25792000</v>
      </c>
      <c r="F30" s="159">
        <v>27163647</v>
      </c>
      <c r="G30" s="159">
        <v>811376</v>
      </c>
      <c r="H30" s="159">
        <v>682901</v>
      </c>
      <c r="I30" s="159">
        <v>1095469</v>
      </c>
      <c r="J30" s="159">
        <v>2589746</v>
      </c>
      <c r="K30" s="159">
        <v>1915645</v>
      </c>
      <c r="L30" s="159">
        <v>1331841</v>
      </c>
      <c r="M30" s="159">
        <v>1711588</v>
      </c>
      <c r="N30" s="159">
        <v>4959074</v>
      </c>
      <c r="O30" s="159">
        <v>685367</v>
      </c>
      <c r="P30" s="159">
        <v>752344</v>
      </c>
      <c r="Q30" s="159">
        <v>3308637</v>
      </c>
      <c r="R30" s="159">
        <v>4746348</v>
      </c>
      <c r="S30" s="159">
        <v>698236</v>
      </c>
      <c r="T30" s="159">
        <v>783729</v>
      </c>
      <c r="U30" s="159">
        <v>1968553</v>
      </c>
      <c r="V30" s="159">
        <v>3450518</v>
      </c>
      <c r="W30" s="159">
        <v>15745686</v>
      </c>
      <c r="X30" s="159">
        <v>25792044</v>
      </c>
      <c r="Y30" s="159">
        <v>-10046358</v>
      </c>
      <c r="Z30" s="141">
        <v>-38.95</v>
      </c>
      <c r="AA30" s="157">
        <v>27163647</v>
      </c>
    </row>
    <row r="31" spans="1:27" ht="13.5">
      <c r="A31" s="138" t="s">
        <v>77</v>
      </c>
      <c r="B31" s="136"/>
      <c r="C31" s="155">
        <v>18198878</v>
      </c>
      <c r="D31" s="155"/>
      <c r="E31" s="156">
        <v>17217000</v>
      </c>
      <c r="F31" s="60">
        <v>23434868</v>
      </c>
      <c r="G31" s="60">
        <v>4026891</v>
      </c>
      <c r="H31" s="60">
        <v>1423111</v>
      </c>
      <c r="I31" s="60">
        <v>1525155</v>
      </c>
      <c r="J31" s="60">
        <v>6975157</v>
      </c>
      <c r="K31" s="60">
        <v>1893185</v>
      </c>
      <c r="L31" s="60">
        <v>1544642</v>
      </c>
      <c r="M31" s="60">
        <v>1414592</v>
      </c>
      <c r="N31" s="60">
        <v>4852419</v>
      </c>
      <c r="O31" s="60">
        <v>1235129</v>
      </c>
      <c r="P31" s="60">
        <v>1857081</v>
      </c>
      <c r="Q31" s="60">
        <v>1386044</v>
      </c>
      <c r="R31" s="60">
        <v>4478254</v>
      </c>
      <c r="S31" s="60">
        <v>1558615</v>
      </c>
      <c r="T31" s="60">
        <v>1350190</v>
      </c>
      <c r="U31" s="60">
        <v>2332480</v>
      </c>
      <c r="V31" s="60">
        <v>5241285</v>
      </c>
      <c r="W31" s="60">
        <v>21547115</v>
      </c>
      <c r="X31" s="60">
        <v>17217332</v>
      </c>
      <c r="Y31" s="60">
        <v>4329783</v>
      </c>
      <c r="Z31" s="140">
        <v>25.15</v>
      </c>
      <c r="AA31" s="155">
        <v>23434868</v>
      </c>
    </row>
    <row r="32" spans="1:27" ht="13.5">
      <c r="A32" s="135" t="s">
        <v>78</v>
      </c>
      <c r="B32" s="136"/>
      <c r="C32" s="153">
        <f aca="true" t="shared" si="6" ref="C32:Y32">SUM(C33:C37)</f>
        <v>9845338</v>
      </c>
      <c r="D32" s="153">
        <f>SUM(D33:D37)</f>
        <v>0</v>
      </c>
      <c r="E32" s="154">
        <f t="shared" si="6"/>
        <v>11156306</v>
      </c>
      <c r="F32" s="100">
        <f t="shared" si="6"/>
        <v>12198156</v>
      </c>
      <c r="G32" s="100">
        <f t="shared" si="6"/>
        <v>712896</v>
      </c>
      <c r="H32" s="100">
        <f t="shared" si="6"/>
        <v>751657</v>
      </c>
      <c r="I32" s="100">
        <f t="shared" si="6"/>
        <v>908657</v>
      </c>
      <c r="J32" s="100">
        <f t="shared" si="6"/>
        <v>2373210</v>
      </c>
      <c r="K32" s="100">
        <f t="shared" si="6"/>
        <v>784103</v>
      </c>
      <c r="L32" s="100">
        <f t="shared" si="6"/>
        <v>1058274</v>
      </c>
      <c r="M32" s="100">
        <f t="shared" si="6"/>
        <v>884255</v>
      </c>
      <c r="N32" s="100">
        <f t="shared" si="6"/>
        <v>2726632</v>
      </c>
      <c r="O32" s="100">
        <f t="shared" si="6"/>
        <v>1170924</v>
      </c>
      <c r="P32" s="100">
        <f t="shared" si="6"/>
        <v>1015734</v>
      </c>
      <c r="Q32" s="100">
        <f t="shared" si="6"/>
        <v>1106958</v>
      </c>
      <c r="R32" s="100">
        <f t="shared" si="6"/>
        <v>3293616</v>
      </c>
      <c r="S32" s="100">
        <f t="shared" si="6"/>
        <v>1129005</v>
      </c>
      <c r="T32" s="100">
        <f t="shared" si="6"/>
        <v>1021558</v>
      </c>
      <c r="U32" s="100">
        <f t="shared" si="6"/>
        <v>1144045</v>
      </c>
      <c r="V32" s="100">
        <f t="shared" si="6"/>
        <v>3294608</v>
      </c>
      <c r="W32" s="100">
        <f t="shared" si="6"/>
        <v>11688066</v>
      </c>
      <c r="X32" s="100">
        <f t="shared" si="6"/>
        <v>11156310</v>
      </c>
      <c r="Y32" s="100">
        <f t="shared" si="6"/>
        <v>531756</v>
      </c>
      <c r="Z32" s="137">
        <f>+IF(X32&lt;&gt;0,+(Y32/X32)*100,0)</f>
        <v>4.766414701635218</v>
      </c>
      <c r="AA32" s="153">
        <f>SUM(AA33:AA37)</f>
        <v>12198156</v>
      </c>
    </row>
    <row r="33" spans="1:27" ht="13.5">
      <c r="A33" s="138" t="s">
        <v>79</v>
      </c>
      <c r="B33" s="136"/>
      <c r="C33" s="155">
        <v>9845338</v>
      </c>
      <c r="D33" s="155"/>
      <c r="E33" s="156">
        <v>11156306</v>
      </c>
      <c r="F33" s="60">
        <v>12198156</v>
      </c>
      <c r="G33" s="60">
        <v>712896</v>
      </c>
      <c r="H33" s="60">
        <v>751657</v>
      </c>
      <c r="I33" s="60">
        <v>908657</v>
      </c>
      <c r="J33" s="60">
        <v>2373210</v>
      </c>
      <c r="K33" s="60">
        <v>784103</v>
      </c>
      <c r="L33" s="60">
        <v>1058274</v>
      </c>
      <c r="M33" s="60">
        <v>884255</v>
      </c>
      <c r="N33" s="60">
        <v>2726632</v>
      </c>
      <c r="O33" s="60">
        <v>1170924</v>
      </c>
      <c r="P33" s="60">
        <v>1015734</v>
      </c>
      <c r="Q33" s="60">
        <v>1106958</v>
      </c>
      <c r="R33" s="60">
        <v>3293616</v>
      </c>
      <c r="S33" s="60">
        <v>1129005</v>
      </c>
      <c r="T33" s="60">
        <v>1021558</v>
      </c>
      <c r="U33" s="60">
        <v>1144045</v>
      </c>
      <c r="V33" s="60">
        <v>3294608</v>
      </c>
      <c r="W33" s="60">
        <v>11688066</v>
      </c>
      <c r="X33" s="60">
        <v>11156310</v>
      </c>
      <c r="Y33" s="60">
        <v>531756</v>
      </c>
      <c r="Z33" s="140">
        <v>4.77</v>
      </c>
      <c r="AA33" s="155">
        <v>12198156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25033924</v>
      </c>
      <c r="D38" s="153">
        <f>SUM(D39:D41)</f>
        <v>0</v>
      </c>
      <c r="E38" s="154">
        <f t="shared" si="7"/>
        <v>22489523</v>
      </c>
      <c r="F38" s="100">
        <f t="shared" si="7"/>
        <v>29709176</v>
      </c>
      <c r="G38" s="100">
        <f t="shared" si="7"/>
        <v>1043431</v>
      </c>
      <c r="H38" s="100">
        <f t="shared" si="7"/>
        <v>1722344</v>
      </c>
      <c r="I38" s="100">
        <f t="shared" si="7"/>
        <v>2058068</v>
      </c>
      <c r="J38" s="100">
        <f t="shared" si="7"/>
        <v>4823843</v>
      </c>
      <c r="K38" s="100">
        <f t="shared" si="7"/>
        <v>3107954</v>
      </c>
      <c r="L38" s="100">
        <f t="shared" si="7"/>
        <v>2503780</v>
      </c>
      <c r="M38" s="100">
        <f t="shared" si="7"/>
        <v>2239720</v>
      </c>
      <c r="N38" s="100">
        <f t="shared" si="7"/>
        <v>7851454</v>
      </c>
      <c r="O38" s="100">
        <f t="shared" si="7"/>
        <v>1352510</v>
      </c>
      <c r="P38" s="100">
        <f t="shared" si="7"/>
        <v>2370237</v>
      </c>
      <c r="Q38" s="100">
        <f t="shared" si="7"/>
        <v>2024229</v>
      </c>
      <c r="R38" s="100">
        <f t="shared" si="7"/>
        <v>5746976</v>
      </c>
      <c r="S38" s="100">
        <f t="shared" si="7"/>
        <v>1855367</v>
      </c>
      <c r="T38" s="100">
        <f t="shared" si="7"/>
        <v>3069495</v>
      </c>
      <c r="U38" s="100">
        <f t="shared" si="7"/>
        <v>2548300</v>
      </c>
      <c r="V38" s="100">
        <f t="shared" si="7"/>
        <v>7473162</v>
      </c>
      <c r="W38" s="100">
        <f t="shared" si="7"/>
        <v>25895435</v>
      </c>
      <c r="X38" s="100">
        <f t="shared" si="7"/>
        <v>22489617</v>
      </c>
      <c r="Y38" s="100">
        <f t="shared" si="7"/>
        <v>3405818</v>
      </c>
      <c r="Z38" s="137">
        <f>+IF(X38&lt;&gt;0,+(Y38/X38)*100,0)</f>
        <v>15.143957320393673</v>
      </c>
      <c r="AA38" s="153">
        <f>SUM(AA39:AA41)</f>
        <v>29709176</v>
      </c>
    </row>
    <row r="39" spans="1:27" ht="13.5">
      <c r="A39" s="138" t="s">
        <v>85</v>
      </c>
      <c r="B39" s="136"/>
      <c r="C39" s="155">
        <v>25033924</v>
      </c>
      <c r="D39" s="155"/>
      <c r="E39" s="156">
        <v>22489523</v>
      </c>
      <c r="F39" s="60">
        <v>29709176</v>
      </c>
      <c r="G39" s="60">
        <v>1043431</v>
      </c>
      <c r="H39" s="60">
        <v>1722344</v>
      </c>
      <c r="I39" s="60">
        <v>2058068</v>
      </c>
      <c r="J39" s="60">
        <v>4823843</v>
      </c>
      <c r="K39" s="60">
        <v>3107954</v>
      </c>
      <c r="L39" s="60">
        <v>2503780</v>
      </c>
      <c r="M39" s="60">
        <v>2239720</v>
      </c>
      <c r="N39" s="60">
        <v>7851454</v>
      </c>
      <c r="O39" s="60">
        <v>1352510</v>
      </c>
      <c r="P39" s="60">
        <v>2370237</v>
      </c>
      <c r="Q39" s="60">
        <v>2024229</v>
      </c>
      <c r="R39" s="60">
        <v>5746976</v>
      </c>
      <c r="S39" s="60">
        <v>1855367</v>
      </c>
      <c r="T39" s="60">
        <v>3069495</v>
      </c>
      <c r="U39" s="60">
        <v>2548300</v>
      </c>
      <c r="V39" s="60">
        <v>7473162</v>
      </c>
      <c r="W39" s="60">
        <v>25895435</v>
      </c>
      <c r="X39" s="60">
        <v>22489617</v>
      </c>
      <c r="Y39" s="60">
        <v>3405818</v>
      </c>
      <c r="Z39" s="140">
        <v>15.14</v>
      </c>
      <c r="AA39" s="155">
        <v>29709176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113012686</v>
      </c>
      <c r="D48" s="168">
        <f>+D28+D32+D38+D42+D47</f>
        <v>0</v>
      </c>
      <c r="E48" s="169">
        <f t="shared" si="9"/>
        <v>105477586</v>
      </c>
      <c r="F48" s="73">
        <f t="shared" si="9"/>
        <v>124523451</v>
      </c>
      <c r="G48" s="73">
        <f t="shared" si="9"/>
        <v>8452262</v>
      </c>
      <c r="H48" s="73">
        <f t="shared" si="9"/>
        <v>6687103</v>
      </c>
      <c r="I48" s="73">
        <f t="shared" si="9"/>
        <v>7940413</v>
      </c>
      <c r="J48" s="73">
        <f t="shared" si="9"/>
        <v>23079778</v>
      </c>
      <c r="K48" s="73">
        <f t="shared" si="9"/>
        <v>9745551</v>
      </c>
      <c r="L48" s="73">
        <f t="shared" si="9"/>
        <v>9342877</v>
      </c>
      <c r="M48" s="73">
        <f t="shared" si="9"/>
        <v>8804133</v>
      </c>
      <c r="N48" s="73">
        <f t="shared" si="9"/>
        <v>27892561</v>
      </c>
      <c r="O48" s="73">
        <f t="shared" si="9"/>
        <v>6861475</v>
      </c>
      <c r="P48" s="73">
        <f t="shared" si="9"/>
        <v>8511629</v>
      </c>
      <c r="Q48" s="73">
        <f t="shared" si="9"/>
        <v>10816240</v>
      </c>
      <c r="R48" s="73">
        <f t="shared" si="9"/>
        <v>26189344</v>
      </c>
      <c r="S48" s="73">
        <f t="shared" si="9"/>
        <v>7778573</v>
      </c>
      <c r="T48" s="73">
        <f t="shared" si="9"/>
        <v>8806060</v>
      </c>
      <c r="U48" s="73">
        <f t="shared" si="9"/>
        <v>11859665</v>
      </c>
      <c r="V48" s="73">
        <f t="shared" si="9"/>
        <v>28444298</v>
      </c>
      <c r="W48" s="73">
        <f t="shared" si="9"/>
        <v>105605981</v>
      </c>
      <c r="X48" s="73">
        <f t="shared" si="9"/>
        <v>105478356</v>
      </c>
      <c r="Y48" s="73">
        <f t="shared" si="9"/>
        <v>127625</v>
      </c>
      <c r="Z48" s="170">
        <f>+IF(X48&lt;&gt;0,+(Y48/X48)*100,0)</f>
        <v>0.12099638716401685</v>
      </c>
      <c r="AA48" s="168">
        <f>+AA28+AA32+AA38+AA42+AA47</f>
        <v>124523451</v>
      </c>
    </row>
    <row r="49" spans="1:27" ht="13.5">
      <c r="A49" s="148" t="s">
        <v>49</v>
      </c>
      <c r="B49" s="149"/>
      <c r="C49" s="171">
        <f aca="true" t="shared" si="10" ref="C49:Y49">+C25-C48</f>
        <v>56383407</v>
      </c>
      <c r="D49" s="171">
        <f>+D25-D48</f>
        <v>0</v>
      </c>
      <c r="E49" s="172">
        <f t="shared" si="10"/>
        <v>40670662</v>
      </c>
      <c r="F49" s="173">
        <f t="shared" si="10"/>
        <v>85900591</v>
      </c>
      <c r="G49" s="173">
        <f t="shared" si="10"/>
        <v>47623256</v>
      </c>
      <c r="H49" s="173">
        <f t="shared" si="10"/>
        <v>-4848688</v>
      </c>
      <c r="I49" s="173">
        <f t="shared" si="10"/>
        <v>-1682107</v>
      </c>
      <c r="J49" s="173">
        <f t="shared" si="10"/>
        <v>41092461</v>
      </c>
      <c r="K49" s="173">
        <f t="shared" si="10"/>
        <v>-8621629</v>
      </c>
      <c r="L49" s="173">
        <f t="shared" si="10"/>
        <v>34963981</v>
      </c>
      <c r="M49" s="173">
        <f t="shared" si="10"/>
        <v>-8067768</v>
      </c>
      <c r="N49" s="173">
        <f t="shared" si="10"/>
        <v>18274584</v>
      </c>
      <c r="O49" s="173">
        <f t="shared" si="10"/>
        <v>-6393066</v>
      </c>
      <c r="P49" s="173">
        <f t="shared" si="10"/>
        <v>-7353595</v>
      </c>
      <c r="Q49" s="173">
        <f t="shared" si="10"/>
        <v>27707784</v>
      </c>
      <c r="R49" s="173">
        <f t="shared" si="10"/>
        <v>13961123</v>
      </c>
      <c r="S49" s="173">
        <f t="shared" si="10"/>
        <v>-7316902</v>
      </c>
      <c r="T49" s="173">
        <f t="shared" si="10"/>
        <v>27859571</v>
      </c>
      <c r="U49" s="173">
        <f t="shared" si="10"/>
        <v>-9555882</v>
      </c>
      <c r="V49" s="173">
        <f t="shared" si="10"/>
        <v>10986787</v>
      </c>
      <c r="W49" s="173">
        <f t="shared" si="10"/>
        <v>84314955</v>
      </c>
      <c r="X49" s="173">
        <f>IF(F25=F48,0,X25-X48)</f>
        <v>5794008</v>
      </c>
      <c r="Y49" s="173">
        <f t="shared" si="10"/>
        <v>78520947</v>
      </c>
      <c r="Z49" s="174">
        <f>+IF(X49&lt;&gt;0,+(Y49/X49)*100,0)</f>
        <v>1355.2095026448012</v>
      </c>
      <c r="AA49" s="171">
        <f>+AA25-AA48</f>
        <v>85900591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38168504</v>
      </c>
      <c r="D5" s="155">
        <v>0</v>
      </c>
      <c r="E5" s="156">
        <v>8497991</v>
      </c>
      <c r="F5" s="60">
        <v>21696000</v>
      </c>
      <c r="G5" s="60">
        <v>4000</v>
      </c>
      <c r="H5" s="60">
        <v>0</v>
      </c>
      <c r="I5" s="60">
        <v>4824776</v>
      </c>
      <c r="J5" s="60">
        <v>4828776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4828776</v>
      </c>
      <c r="X5" s="60">
        <v>1189782</v>
      </c>
      <c r="Y5" s="60">
        <v>3638994</v>
      </c>
      <c r="Z5" s="140">
        <v>305.85</v>
      </c>
      <c r="AA5" s="155">
        <v>21696000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1018008</v>
      </c>
      <c r="D12" s="155">
        <v>0</v>
      </c>
      <c r="E12" s="156">
        <v>1592307</v>
      </c>
      <c r="F12" s="60">
        <v>1512692</v>
      </c>
      <c r="G12" s="60">
        <v>53580</v>
      </c>
      <c r="H12" s="60">
        <v>190562</v>
      </c>
      <c r="I12" s="60">
        <v>144132</v>
      </c>
      <c r="J12" s="60">
        <v>388274</v>
      </c>
      <c r="K12" s="60">
        <v>115644</v>
      </c>
      <c r="L12" s="60">
        <v>85019</v>
      </c>
      <c r="M12" s="60">
        <v>113607</v>
      </c>
      <c r="N12" s="60">
        <v>314270</v>
      </c>
      <c r="O12" s="60">
        <v>116246</v>
      </c>
      <c r="P12" s="60">
        <v>125266</v>
      </c>
      <c r="Q12" s="60">
        <v>128006</v>
      </c>
      <c r="R12" s="60">
        <v>369518</v>
      </c>
      <c r="S12" s="60">
        <v>125804</v>
      </c>
      <c r="T12" s="60">
        <v>126699</v>
      </c>
      <c r="U12" s="60">
        <v>121954</v>
      </c>
      <c r="V12" s="60">
        <v>374457</v>
      </c>
      <c r="W12" s="60">
        <v>1446519</v>
      </c>
      <c r="X12" s="60">
        <v>1512692</v>
      </c>
      <c r="Y12" s="60">
        <v>-66173</v>
      </c>
      <c r="Z12" s="140">
        <v>-4.37</v>
      </c>
      <c r="AA12" s="155">
        <v>1512692</v>
      </c>
    </row>
    <row r="13" spans="1:27" ht="13.5">
      <c r="A13" s="181" t="s">
        <v>109</v>
      </c>
      <c r="B13" s="185"/>
      <c r="C13" s="155">
        <v>1625672</v>
      </c>
      <c r="D13" s="155">
        <v>0</v>
      </c>
      <c r="E13" s="156">
        <v>1527950</v>
      </c>
      <c r="F13" s="60">
        <v>1527950</v>
      </c>
      <c r="G13" s="60">
        <v>0</v>
      </c>
      <c r="H13" s="60">
        <v>391036</v>
      </c>
      <c r="I13" s="60">
        <v>227932</v>
      </c>
      <c r="J13" s="60">
        <v>618968</v>
      </c>
      <c r="K13" s="60">
        <v>177649</v>
      </c>
      <c r="L13" s="60">
        <v>108265</v>
      </c>
      <c r="M13" s="60">
        <v>138920</v>
      </c>
      <c r="N13" s="60">
        <v>424834</v>
      </c>
      <c r="O13" s="60">
        <v>148022</v>
      </c>
      <c r="P13" s="60">
        <v>119019</v>
      </c>
      <c r="Q13" s="60">
        <v>141765</v>
      </c>
      <c r="R13" s="60">
        <v>408806</v>
      </c>
      <c r="S13" s="60">
        <v>223642</v>
      </c>
      <c r="T13" s="60">
        <v>150723</v>
      </c>
      <c r="U13" s="60">
        <v>266995</v>
      </c>
      <c r="V13" s="60">
        <v>641360</v>
      </c>
      <c r="W13" s="60">
        <v>2093968</v>
      </c>
      <c r="X13" s="60">
        <v>1527950</v>
      </c>
      <c r="Y13" s="60">
        <v>566018</v>
      </c>
      <c r="Z13" s="140">
        <v>37.04</v>
      </c>
      <c r="AA13" s="155">
        <v>1527950</v>
      </c>
    </row>
    <row r="14" spans="1:27" ht="13.5">
      <c r="A14" s="181" t="s">
        <v>110</v>
      </c>
      <c r="B14" s="185"/>
      <c r="C14" s="155">
        <v>1142398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347300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600</v>
      </c>
      <c r="L16" s="60">
        <v>0</v>
      </c>
      <c r="M16" s="60">
        <v>0</v>
      </c>
      <c r="N16" s="60">
        <v>600</v>
      </c>
      <c r="O16" s="60">
        <v>1600</v>
      </c>
      <c r="P16" s="60">
        <v>2200</v>
      </c>
      <c r="Q16" s="60">
        <v>6250</v>
      </c>
      <c r="R16" s="60">
        <v>10050</v>
      </c>
      <c r="S16" s="60">
        <v>5500</v>
      </c>
      <c r="T16" s="60">
        <v>4600</v>
      </c>
      <c r="U16" s="60">
        <v>4000</v>
      </c>
      <c r="V16" s="60">
        <v>14100</v>
      </c>
      <c r="W16" s="60">
        <v>24750</v>
      </c>
      <c r="X16" s="60"/>
      <c r="Y16" s="60">
        <v>24750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88563343</v>
      </c>
      <c r="D19" s="155">
        <v>0</v>
      </c>
      <c r="E19" s="156">
        <v>106487000</v>
      </c>
      <c r="F19" s="60">
        <v>109953400</v>
      </c>
      <c r="G19" s="60">
        <v>44351497</v>
      </c>
      <c r="H19" s="60">
        <v>1184000</v>
      </c>
      <c r="I19" s="60">
        <v>1022757</v>
      </c>
      <c r="J19" s="60">
        <v>46558254</v>
      </c>
      <c r="K19" s="60">
        <v>788936</v>
      </c>
      <c r="L19" s="60">
        <v>33445000</v>
      </c>
      <c r="M19" s="60">
        <v>462504</v>
      </c>
      <c r="N19" s="60">
        <v>34696440</v>
      </c>
      <c r="O19" s="60">
        <v>0</v>
      </c>
      <c r="P19" s="60">
        <v>586200</v>
      </c>
      <c r="Q19" s="60">
        <v>25310069</v>
      </c>
      <c r="R19" s="60">
        <v>25896269</v>
      </c>
      <c r="S19" s="60">
        <v>81480</v>
      </c>
      <c r="T19" s="60">
        <v>0</v>
      </c>
      <c r="U19" s="60">
        <v>0</v>
      </c>
      <c r="V19" s="60">
        <v>81480</v>
      </c>
      <c r="W19" s="60">
        <v>107232443</v>
      </c>
      <c r="X19" s="60">
        <v>106487000</v>
      </c>
      <c r="Y19" s="60">
        <v>745443</v>
      </c>
      <c r="Z19" s="140">
        <v>0.7</v>
      </c>
      <c r="AA19" s="155">
        <v>109953400</v>
      </c>
    </row>
    <row r="20" spans="1:27" ht="13.5">
      <c r="A20" s="181" t="s">
        <v>35</v>
      </c>
      <c r="B20" s="185"/>
      <c r="C20" s="155">
        <v>5249116</v>
      </c>
      <c r="D20" s="155">
        <v>0</v>
      </c>
      <c r="E20" s="156">
        <v>632000</v>
      </c>
      <c r="F20" s="54">
        <v>47823000</v>
      </c>
      <c r="G20" s="54">
        <v>1829441</v>
      </c>
      <c r="H20" s="54">
        <v>72817</v>
      </c>
      <c r="I20" s="54">
        <v>38709</v>
      </c>
      <c r="J20" s="54">
        <v>1940967</v>
      </c>
      <c r="K20" s="54">
        <v>41093</v>
      </c>
      <c r="L20" s="54">
        <v>767375</v>
      </c>
      <c r="M20" s="54">
        <v>21334</v>
      </c>
      <c r="N20" s="54">
        <v>829802</v>
      </c>
      <c r="O20" s="54">
        <v>202541</v>
      </c>
      <c r="P20" s="54">
        <v>325349</v>
      </c>
      <c r="Q20" s="54">
        <v>4100934</v>
      </c>
      <c r="R20" s="54">
        <v>4628824</v>
      </c>
      <c r="S20" s="54">
        <v>25245</v>
      </c>
      <c r="T20" s="54">
        <v>83609</v>
      </c>
      <c r="U20" s="54">
        <v>1910834</v>
      </c>
      <c r="V20" s="54">
        <v>2019688</v>
      </c>
      <c r="W20" s="54">
        <v>9419281</v>
      </c>
      <c r="X20" s="54">
        <v>555000</v>
      </c>
      <c r="Y20" s="54">
        <v>8864281</v>
      </c>
      <c r="Z20" s="184">
        <v>1597.17</v>
      </c>
      <c r="AA20" s="130">
        <v>47823000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64199</v>
      </c>
      <c r="M21" s="60">
        <v>0</v>
      </c>
      <c r="N21" s="60">
        <v>64199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64199</v>
      </c>
      <c r="X21" s="60"/>
      <c r="Y21" s="60">
        <v>64199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136114341</v>
      </c>
      <c r="D22" s="188">
        <f>SUM(D5:D21)</f>
        <v>0</v>
      </c>
      <c r="E22" s="189">
        <f t="shared" si="0"/>
        <v>118737248</v>
      </c>
      <c r="F22" s="190">
        <f t="shared" si="0"/>
        <v>182513042</v>
      </c>
      <c r="G22" s="190">
        <f t="shared" si="0"/>
        <v>46238518</v>
      </c>
      <c r="H22" s="190">
        <f t="shared" si="0"/>
        <v>1838415</v>
      </c>
      <c r="I22" s="190">
        <f t="shared" si="0"/>
        <v>6258306</v>
      </c>
      <c r="J22" s="190">
        <f t="shared" si="0"/>
        <v>54335239</v>
      </c>
      <c r="K22" s="190">
        <f t="shared" si="0"/>
        <v>1123922</v>
      </c>
      <c r="L22" s="190">
        <f t="shared" si="0"/>
        <v>34469858</v>
      </c>
      <c r="M22" s="190">
        <f t="shared" si="0"/>
        <v>736365</v>
      </c>
      <c r="N22" s="190">
        <f t="shared" si="0"/>
        <v>36330145</v>
      </c>
      <c r="O22" s="190">
        <f t="shared" si="0"/>
        <v>468409</v>
      </c>
      <c r="P22" s="190">
        <f t="shared" si="0"/>
        <v>1158034</v>
      </c>
      <c r="Q22" s="190">
        <f t="shared" si="0"/>
        <v>29687024</v>
      </c>
      <c r="R22" s="190">
        <f t="shared" si="0"/>
        <v>31313467</v>
      </c>
      <c r="S22" s="190">
        <f t="shared" si="0"/>
        <v>461671</v>
      </c>
      <c r="T22" s="190">
        <f t="shared" si="0"/>
        <v>365631</v>
      </c>
      <c r="U22" s="190">
        <f t="shared" si="0"/>
        <v>2303783</v>
      </c>
      <c r="V22" s="190">
        <f t="shared" si="0"/>
        <v>3131085</v>
      </c>
      <c r="W22" s="190">
        <f t="shared" si="0"/>
        <v>125109936</v>
      </c>
      <c r="X22" s="190">
        <f t="shared" si="0"/>
        <v>111272424</v>
      </c>
      <c r="Y22" s="190">
        <f t="shared" si="0"/>
        <v>13837512</v>
      </c>
      <c r="Z22" s="191">
        <f>+IF(X22&lt;&gt;0,+(Y22/X22)*100,0)</f>
        <v>12.435706442415597</v>
      </c>
      <c r="AA22" s="188">
        <f>SUM(AA5:AA21)</f>
        <v>182513042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41647825</v>
      </c>
      <c r="D25" s="155">
        <v>0</v>
      </c>
      <c r="E25" s="156">
        <v>46636359</v>
      </c>
      <c r="F25" s="60">
        <v>49196000</v>
      </c>
      <c r="G25" s="60">
        <v>3301105</v>
      </c>
      <c r="H25" s="60">
        <v>3346658</v>
      </c>
      <c r="I25" s="60">
        <v>3746018</v>
      </c>
      <c r="J25" s="60">
        <v>10393781</v>
      </c>
      <c r="K25" s="60">
        <v>3593962</v>
      </c>
      <c r="L25" s="60">
        <v>4959190</v>
      </c>
      <c r="M25" s="60">
        <v>3849217</v>
      </c>
      <c r="N25" s="60">
        <v>12402369</v>
      </c>
      <c r="O25" s="60">
        <v>3841728</v>
      </c>
      <c r="P25" s="60">
        <v>3862601</v>
      </c>
      <c r="Q25" s="60">
        <v>3884749</v>
      </c>
      <c r="R25" s="60">
        <v>11589078</v>
      </c>
      <c r="S25" s="60">
        <v>3922706</v>
      </c>
      <c r="T25" s="60">
        <v>3986581</v>
      </c>
      <c r="U25" s="60">
        <v>3979773</v>
      </c>
      <c r="V25" s="60">
        <v>11889060</v>
      </c>
      <c r="W25" s="60">
        <v>46274288</v>
      </c>
      <c r="X25" s="60">
        <v>46636359</v>
      </c>
      <c r="Y25" s="60">
        <v>-362071</v>
      </c>
      <c r="Z25" s="140">
        <v>-0.78</v>
      </c>
      <c r="AA25" s="155">
        <v>49196000</v>
      </c>
    </row>
    <row r="26" spans="1:27" ht="13.5">
      <c r="A26" s="183" t="s">
        <v>38</v>
      </c>
      <c r="B26" s="182"/>
      <c r="C26" s="155">
        <v>9311716</v>
      </c>
      <c r="D26" s="155">
        <v>0</v>
      </c>
      <c r="E26" s="156">
        <v>8805448</v>
      </c>
      <c r="F26" s="60">
        <v>9490970</v>
      </c>
      <c r="G26" s="60">
        <v>741285</v>
      </c>
      <c r="H26" s="60">
        <v>741286</v>
      </c>
      <c r="I26" s="60">
        <v>741286</v>
      </c>
      <c r="J26" s="60">
        <v>2223857</v>
      </c>
      <c r="K26" s="60">
        <v>741287</v>
      </c>
      <c r="L26" s="60">
        <v>727933</v>
      </c>
      <c r="M26" s="60">
        <v>743416</v>
      </c>
      <c r="N26" s="60">
        <v>2212636</v>
      </c>
      <c r="O26" s="60">
        <v>722429</v>
      </c>
      <c r="P26" s="60">
        <v>731820</v>
      </c>
      <c r="Q26" s="60">
        <v>1070515</v>
      </c>
      <c r="R26" s="60">
        <v>2524764</v>
      </c>
      <c r="S26" s="60">
        <v>772408</v>
      </c>
      <c r="T26" s="60">
        <v>772687</v>
      </c>
      <c r="U26" s="60">
        <v>769338</v>
      </c>
      <c r="V26" s="60">
        <v>2314433</v>
      </c>
      <c r="W26" s="60">
        <v>9275690</v>
      </c>
      <c r="X26" s="60">
        <v>8805448</v>
      </c>
      <c r="Y26" s="60">
        <v>470242</v>
      </c>
      <c r="Z26" s="140">
        <v>5.34</v>
      </c>
      <c r="AA26" s="155">
        <v>9490970</v>
      </c>
    </row>
    <row r="27" spans="1:27" ht="13.5">
      <c r="A27" s="183" t="s">
        <v>118</v>
      </c>
      <c r="B27" s="182"/>
      <c r="C27" s="155">
        <v>6584707</v>
      </c>
      <c r="D27" s="155">
        <v>0</v>
      </c>
      <c r="E27" s="156">
        <v>3750000</v>
      </c>
      <c r="F27" s="60">
        <v>3750000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3750164</v>
      </c>
      <c r="Y27" s="60">
        <v>-3750164</v>
      </c>
      <c r="Z27" s="140">
        <v>-100</v>
      </c>
      <c r="AA27" s="155">
        <v>3750000</v>
      </c>
    </row>
    <row r="28" spans="1:27" ht="13.5">
      <c r="A28" s="183" t="s">
        <v>39</v>
      </c>
      <c r="B28" s="182"/>
      <c r="C28" s="155">
        <v>8706580</v>
      </c>
      <c r="D28" s="155">
        <v>0</v>
      </c>
      <c r="E28" s="156">
        <v>7900000</v>
      </c>
      <c r="F28" s="60">
        <v>7900000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7900000</v>
      </c>
      <c r="Y28" s="60">
        <v>-7900000</v>
      </c>
      <c r="Z28" s="140">
        <v>-100</v>
      </c>
      <c r="AA28" s="155">
        <v>7900000</v>
      </c>
    </row>
    <row r="29" spans="1:27" ht="13.5">
      <c r="A29" s="183" t="s">
        <v>40</v>
      </c>
      <c r="B29" s="182"/>
      <c r="C29" s="155">
        <v>143800</v>
      </c>
      <c r="D29" s="155">
        <v>0</v>
      </c>
      <c r="E29" s="156">
        <v>70000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69500</v>
      </c>
      <c r="Y29" s="60">
        <v>-69500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4441148</v>
      </c>
      <c r="D31" s="155">
        <v>0</v>
      </c>
      <c r="E31" s="156">
        <v>7350000</v>
      </c>
      <c r="F31" s="60">
        <v>6830000</v>
      </c>
      <c r="G31" s="60">
        <v>20902</v>
      </c>
      <c r="H31" s="60">
        <v>449463</v>
      </c>
      <c r="I31" s="60">
        <v>545261</v>
      </c>
      <c r="J31" s="60">
        <v>1015626</v>
      </c>
      <c r="K31" s="60">
        <v>872051</v>
      </c>
      <c r="L31" s="60">
        <v>527839</v>
      </c>
      <c r="M31" s="60">
        <v>556442</v>
      </c>
      <c r="N31" s="60">
        <v>1956332</v>
      </c>
      <c r="O31" s="60">
        <v>115672</v>
      </c>
      <c r="P31" s="60">
        <v>706256</v>
      </c>
      <c r="Q31" s="60">
        <v>387861</v>
      </c>
      <c r="R31" s="60">
        <v>1209789</v>
      </c>
      <c r="S31" s="60">
        <v>310621</v>
      </c>
      <c r="T31" s="60">
        <v>1247265</v>
      </c>
      <c r="U31" s="60">
        <v>870273</v>
      </c>
      <c r="V31" s="60">
        <v>2428159</v>
      </c>
      <c r="W31" s="60">
        <v>6609906</v>
      </c>
      <c r="X31" s="60">
        <v>7350000</v>
      </c>
      <c r="Y31" s="60">
        <v>-740094</v>
      </c>
      <c r="Z31" s="140">
        <v>-10.07</v>
      </c>
      <c r="AA31" s="155">
        <v>6830000</v>
      </c>
    </row>
    <row r="32" spans="1:27" ht="13.5">
      <c r="A32" s="183" t="s">
        <v>121</v>
      </c>
      <c r="B32" s="182"/>
      <c r="C32" s="155">
        <v>4926062</v>
      </c>
      <c r="D32" s="155">
        <v>0</v>
      </c>
      <c r="E32" s="156">
        <v>6305000</v>
      </c>
      <c r="F32" s="60">
        <v>7751000</v>
      </c>
      <c r="G32" s="60">
        <v>495388</v>
      </c>
      <c r="H32" s="60">
        <v>482170</v>
      </c>
      <c r="I32" s="60">
        <v>436625</v>
      </c>
      <c r="J32" s="60">
        <v>1414183</v>
      </c>
      <c r="K32" s="60">
        <v>436625</v>
      </c>
      <c r="L32" s="60">
        <v>454843</v>
      </c>
      <c r="M32" s="60">
        <v>516547</v>
      </c>
      <c r="N32" s="60">
        <v>1408015</v>
      </c>
      <c r="O32" s="60">
        <v>475412</v>
      </c>
      <c r="P32" s="60">
        <v>454843</v>
      </c>
      <c r="Q32" s="60">
        <v>550361</v>
      </c>
      <c r="R32" s="60">
        <v>1480616</v>
      </c>
      <c r="S32" s="60">
        <v>486682</v>
      </c>
      <c r="T32" s="60">
        <v>488683</v>
      </c>
      <c r="U32" s="60">
        <v>488682</v>
      </c>
      <c r="V32" s="60">
        <v>1464047</v>
      </c>
      <c r="W32" s="60">
        <v>5766861</v>
      </c>
      <c r="X32" s="60">
        <v>6304989</v>
      </c>
      <c r="Y32" s="60">
        <v>-538128</v>
      </c>
      <c r="Z32" s="140">
        <v>-8.53</v>
      </c>
      <c r="AA32" s="155">
        <v>7751000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1900000</v>
      </c>
      <c r="F33" s="60">
        <v>1800000</v>
      </c>
      <c r="G33" s="60">
        <v>0</v>
      </c>
      <c r="H33" s="60">
        <v>0</v>
      </c>
      <c r="I33" s="60">
        <v>0</v>
      </c>
      <c r="J33" s="60">
        <v>0</v>
      </c>
      <c r="K33" s="60">
        <v>305048</v>
      </c>
      <c r="L33" s="60">
        <v>0</v>
      </c>
      <c r="M33" s="60">
        <v>161632</v>
      </c>
      <c r="N33" s="60">
        <v>466680</v>
      </c>
      <c r="O33" s="60">
        <v>154498</v>
      </c>
      <c r="P33" s="60">
        <v>0</v>
      </c>
      <c r="Q33" s="60">
        <v>154974</v>
      </c>
      <c r="R33" s="60">
        <v>309472</v>
      </c>
      <c r="S33" s="60">
        <v>163978</v>
      </c>
      <c r="T33" s="60">
        <v>164383</v>
      </c>
      <c r="U33" s="60">
        <v>163209</v>
      </c>
      <c r="V33" s="60">
        <v>491570</v>
      </c>
      <c r="W33" s="60">
        <v>1267722</v>
      </c>
      <c r="X33" s="60">
        <v>1900000</v>
      </c>
      <c r="Y33" s="60">
        <v>-632278</v>
      </c>
      <c r="Z33" s="140">
        <v>-33.28</v>
      </c>
      <c r="AA33" s="155">
        <v>1800000</v>
      </c>
    </row>
    <row r="34" spans="1:27" ht="13.5">
      <c r="A34" s="183" t="s">
        <v>43</v>
      </c>
      <c r="B34" s="182"/>
      <c r="C34" s="155">
        <v>36918761</v>
      </c>
      <c r="D34" s="155">
        <v>0</v>
      </c>
      <c r="E34" s="156">
        <v>22760779</v>
      </c>
      <c r="F34" s="60">
        <v>37805481</v>
      </c>
      <c r="G34" s="60">
        <v>3893582</v>
      </c>
      <c r="H34" s="60">
        <v>1667526</v>
      </c>
      <c r="I34" s="60">
        <v>2471223</v>
      </c>
      <c r="J34" s="60">
        <v>8032331</v>
      </c>
      <c r="K34" s="60">
        <v>3796578</v>
      </c>
      <c r="L34" s="60">
        <v>2673072</v>
      </c>
      <c r="M34" s="60">
        <v>2976879</v>
      </c>
      <c r="N34" s="60">
        <v>9446529</v>
      </c>
      <c r="O34" s="60">
        <v>1551736</v>
      </c>
      <c r="P34" s="60">
        <v>2756109</v>
      </c>
      <c r="Q34" s="60">
        <v>4767780</v>
      </c>
      <c r="R34" s="60">
        <v>9075625</v>
      </c>
      <c r="S34" s="60">
        <v>2122178</v>
      </c>
      <c r="T34" s="60">
        <v>2146461</v>
      </c>
      <c r="U34" s="60">
        <v>5588390</v>
      </c>
      <c r="V34" s="60">
        <v>9857029</v>
      </c>
      <c r="W34" s="60">
        <v>36411514</v>
      </c>
      <c r="X34" s="60">
        <v>22761749</v>
      </c>
      <c r="Y34" s="60">
        <v>13649765</v>
      </c>
      <c r="Z34" s="140">
        <v>59.97</v>
      </c>
      <c r="AA34" s="155">
        <v>37805481</v>
      </c>
    </row>
    <row r="35" spans="1:27" ht="13.5">
      <c r="A35" s="181" t="s">
        <v>122</v>
      </c>
      <c r="B35" s="185"/>
      <c r="C35" s="155">
        <v>332087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113012686</v>
      </c>
      <c r="D36" s="188">
        <f>SUM(D25:D35)</f>
        <v>0</v>
      </c>
      <c r="E36" s="189">
        <f t="shared" si="1"/>
        <v>105477586</v>
      </c>
      <c r="F36" s="190">
        <f t="shared" si="1"/>
        <v>124523451</v>
      </c>
      <c r="G36" s="190">
        <f t="shared" si="1"/>
        <v>8452262</v>
      </c>
      <c r="H36" s="190">
        <f t="shared" si="1"/>
        <v>6687103</v>
      </c>
      <c r="I36" s="190">
        <f t="shared" si="1"/>
        <v>7940413</v>
      </c>
      <c r="J36" s="190">
        <f t="shared" si="1"/>
        <v>23079778</v>
      </c>
      <c r="K36" s="190">
        <f t="shared" si="1"/>
        <v>9745551</v>
      </c>
      <c r="L36" s="190">
        <f t="shared" si="1"/>
        <v>9342877</v>
      </c>
      <c r="M36" s="190">
        <f t="shared" si="1"/>
        <v>8804133</v>
      </c>
      <c r="N36" s="190">
        <f t="shared" si="1"/>
        <v>27892561</v>
      </c>
      <c r="O36" s="190">
        <f t="shared" si="1"/>
        <v>6861475</v>
      </c>
      <c r="P36" s="190">
        <f t="shared" si="1"/>
        <v>8511629</v>
      </c>
      <c r="Q36" s="190">
        <f t="shared" si="1"/>
        <v>10816240</v>
      </c>
      <c r="R36" s="190">
        <f t="shared" si="1"/>
        <v>26189344</v>
      </c>
      <c r="S36" s="190">
        <f t="shared" si="1"/>
        <v>7778573</v>
      </c>
      <c r="T36" s="190">
        <f t="shared" si="1"/>
        <v>8806060</v>
      </c>
      <c r="U36" s="190">
        <f t="shared" si="1"/>
        <v>11859665</v>
      </c>
      <c r="V36" s="190">
        <f t="shared" si="1"/>
        <v>28444298</v>
      </c>
      <c r="W36" s="190">
        <f t="shared" si="1"/>
        <v>105605981</v>
      </c>
      <c r="X36" s="190">
        <f t="shared" si="1"/>
        <v>105478209</v>
      </c>
      <c r="Y36" s="190">
        <f t="shared" si="1"/>
        <v>127772</v>
      </c>
      <c r="Z36" s="191">
        <f>+IF(X36&lt;&gt;0,+(Y36/X36)*100,0)</f>
        <v>0.12113592106972541</v>
      </c>
      <c r="AA36" s="188">
        <f>SUM(AA25:AA35)</f>
        <v>124523451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23101655</v>
      </c>
      <c r="D38" s="199">
        <f>+D22-D36</f>
        <v>0</v>
      </c>
      <c r="E38" s="200">
        <f t="shared" si="2"/>
        <v>13259662</v>
      </c>
      <c r="F38" s="106">
        <f t="shared" si="2"/>
        <v>57989591</v>
      </c>
      <c r="G38" s="106">
        <f t="shared" si="2"/>
        <v>37786256</v>
      </c>
      <c r="H38" s="106">
        <f t="shared" si="2"/>
        <v>-4848688</v>
      </c>
      <c r="I38" s="106">
        <f t="shared" si="2"/>
        <v>-1682107</v>
      </c>
      <c r="J38" s="106">
        <f t="shared" si="2"/>
        <v>31255461</v>
      </c>
      <c r="K38" s="106">
        <f t="shared" si="2"/>
        <v>-8621629</v>
      </c>
      <c r="L38" s="106">
        <f t="shared" si="2"/>
        <v>25126981</v>
      </c>
      <c r="M38" s="106">
        <f t="shared" si="2"/>
        <v>-8067768</v>
      </c>
      <c r="N38" s="106">
        <f t="shared" si="2"/>
        <v>8437584</v>
      </c>
      <c r="O38" s="106">
        <f t="shared" si="2"/>
        <v>-6393066</v>
      </c>
      <c r="P38" s="106">
        <f t="shared" si="2"/>
        <v>-7353595</v>
      </c>
      <c r="Q38" s="106">
        <f t="shared" si="2"/>
        <v>18870784</v>
      </c>
      <c r="R38" s="106">
        <f t="shared" si="2"/>
        <v>5124123</v>
      </c>
      <c r="S38" s="106">
        <f t="shared" si="2"/>
        <v>-7316902</v>
      </c>
      <c r="T38" s="106">
        <f t="shared" si="2"/>
        <v>-8440429</v>
      </c>
      <c r="U38" s="106">
        <f t="shared" si="2"/>
        <v>-9555882</v>
      </c>
      <c r="V38" s="106">
        <f t="shared" si="2"/>
        <v>-25313213</v>
      </c>
      <c r="W38" s="106">
        <f t="shared" si="2"/>
        <v>19503955</v>
      </c>
      <c r="X38" s="106">
        <f>IF(F22=F36,0,X22-X36)</f>
        <v>5794215</v>
      </c>
      <c r="Y38" s="106">
        <f t="shared" si="2"/>
        <v>13709740</v>
      </c>
      <c r="Z38" s="201">
        <f>+IF(X38&lt;&gt;0,+(Y38/X38)*100,0)</f>
        <v>236.61082648814377</v>
      </c>
      <c r="AA38" s="199">
        <f>+AA22-AA36</f>
        <v>57989591</v>
      </c>
    </row>
    <row r="39" spans="1:27" ht="13.5">
      <c r="A39" s="181" t="s">
        <v>46</v>
      </c>
      <c r="B39" s="185"/>
      <c r="C39" s="155">
        <v>33281752</v>
      </c>
      <c r="D39" s="155">
        <v>0</v>
      </c>
      <c r="E39" s="156">
        <v>27411000</v>
      </c>
      <c r="F39" s="60">
        <v>27911000</v>
      </c>
      <c r="G39" s="60">
        <v>9837000</v>
      </c>
      <c r="H39" s="60">
        <v>0</v>
      </c>
      <c r="I39" s="60">
        <v>0</v>
      </c>
      <c r="J39" s="60">
        <v>9837000</v>
      </c>
      <c r="K39" s="60">
        <v>0</v>
      </c>
      <c r="L39" s="60">
        <v>9837000</v>
      </c>
      <c r="M39" s="60">
        <v>0</v>
      </c>
      <c r="N39" s="60">
        <v>9837000</v>
      </c>
      <c r="O39" s="60">
        <v>0</v>
      </c>
      <c r="P39" s="60">
        <v>0</v>
      </c>
      <c r="Q39" s="60">
        <v>8837000</v>
      </c>
      <c r="R39" s="60">
        <v>8837000</v>
      </c>
      <c r="S39" s="60">
        <v>0</v>
      </c>
      <c r="T39" s="60">
        <v>36300000</v>
      </c>
      <c r="U39" s="60">
        <v>0</v>
      </c>
      <c r="V39" s="60">
        <v>36300000</v>
      </c>
      <c r="W39" s="60">
        <v>64811000</v>
      </c>
      <c r="X39" s="60">
        <v>27411000</v>
      </c>
      <c r="Y39" s="60">
        <v>37400000</v>
      </c>
      <c r="Z39" s="140">
        <v>136.44</v>
      </c>
      <c r="AA39" s="155">
        <v>27911000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56383407</v>
      </c>
      <c r="D42" s="206">
        <f>SUM(D38:D41)</f>
        <v>0</v>
      </c>
      <c r="E42" s="207">
        <f t="shared" si="3"/>
        <v>40670662</v>
      </c>
      <c r="F42" s="88">
        <f t="shared" si="3"/>
        <v>85900591</v>
      </c>
      <c r="G42" s="88">
        <f t="shared" si="3"/>
        <v>47623256</v>
      </c>
      <c r="H42" s="88">
        <f t="shared" si="3"/>
        <v>-4848688</v>
      </c>
      <c r="I42" s="88">
        <f t="shared" si="3"/>
        <v>-1682107</v>
      </c>
      <c r="J42" s="88">
        <f t="shared" si="3"/>
        <v>41092461</v>
      </c>
      <c r="K42" s="88">
        <f t="shared" si="3"/>
        <v>-8621629</v>
      </c>
      <c r="L42" s="88">
        <f t="shared" si="3"/>
        <v>34963981</v>
      </c>
      <c r="M42" s="88">
        <f t="shared" si="3"/>
        <v>-8067768</v>
      </c>
      <c r="N42" s="88">
        <f t="shared" si="3"/>
        <v>18274584</v>
      </c>
      <c r="O42" s="88">
        <f t="shared" si="3"/>
        <v>-6393066</v>
      </c>
      <c r="P42" s="88">
        <f t="shared" si="3"/>
        <v>-7353595</v>
      </c>
      <c r="Q42" s="88">
        <f t="shared" si="3"/>
        <v>27707784</v>
      </c>
      <c r="R42" s="88">
        <f t="shared" si="3"/>
        <v>13961123</v>
      </c>
      <c r="S42" s="88">
        <f t="shared" si="3"/>
        <v>-7316902</v>
      </c>
      <c r="T42" s="88">
        <f t="shared" si="3"/>
        <v>27859571</v>
      </c>
      <c r="U42" s="88">
        <f t="shared" si="3"/>
        <v>-9555882</v>
      </c>
      <c r="V42" s="88">
        <f t="shared" si="3"/>
        <v>10986787</v>
      </c>
      <c r="W42" s="88">
        <f t="shared" si="3"/>
        <v>84314955</v>
      </c>
      <c r="X42" s="88">
        <f t="shared" si="3"/>
        <v>33205215</v>
      </c>
      <c r="Y42" s="88">
        <f t="shared" si="3"/>
        <v>51109740</v>
      </c>
      <c r="Z42" s="208">
        <f>+IF(X42&lt;&gt;0,+(Y42/X42)*100,0)</f>
        <v>153.92082237684653</v>
      </c>
      <c r="AA42" s="206">
        <f>SUM(AA38:AA41)</f>
        <v>85900591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56383407</v>
      </c>
      <c r="D44" s="210">
        <f>+D42-D43</f>
        <v>0</v>
      </c>
      <c r="E44" s="211">
        <f t="shared" si="4"/>
        <v>40670662</v>
      </c>
      <c r="F44" s="77">
        <f t="shared" si="4"/>
        <v>85900591</v>
      </c>
      <c r="G44" s="77">
        <f t="shared" si="4"/>
        <v>47623256</v>
      </c>
      <c r="H44" s="77">
        <f t="shared" si="4"/>
        <v>-4848688</v>
      </c>
      <c r="I44" s="77">
        <f t="shared" si="4"/>
        <v>-1682107</v>
      </c>
      <c r="J44" s="77">
        <f t="shared" si="4"/>
        <v>41092461</v>
      </c>
      <c r="K44" s="77">
        <f t="shared" si="4"/>
        <v>-8621629</v>
      </c>
      <c r="L44" s="77">
        <f t="shared" si="4"/>
        <v>34963981</v>
      </c>
      <c r="M44" s="77">
        <f t="shared" si="4"/>
        <v>-8067768</v>
      </c>
      <c r="N44" s="77">
        <f t="shared" si="4"/>
        <v>18274584</v>
      </c>
      <c r="O44" s="77">
        <f t="shared" si="4"/>
        <v>-6393066</v>
      </c>
      <c r="P44" s="77">
        <f t="shared" si="4"/>
        <v>-7353595</v>
      </c>
      <c r="Q44" s="77">
        <f t="shared" si="4"/>
        <v>27707784</v>
      </c>
      <c r="R44" s="77">
        <f t="shared" si="4"/>
        <v>13961123</v>
      </c>
      <c r="S44" s="77">
        <f t="shared" si="4"/>
        <v>-7316902</v>
      </c>
      <c r="T44" s="77">
        <f t="shared" si="4"/>
        <v>27859571</v>
      </c>
      <c r="U44" s="77">
        <f t="shared" si="4"/>
        <v>-9555882</v>
      </c>
      <c r="V44" s="77">
        <f t="shared" si="4"/>
        <v>10986787</v>
      </c>
      <c r="W44" s="77">
        <f t="shared" si="4"/>
        <v>84314955</v>
      </c>
      <c r="X44" s="77">
        <f t="shared" si="4"/>
        <v>33205215</v>
      </c>
      <c r="Y44" s="77">
        <f t="shared" si="4"/>
        <v>51109740</v>
      </c>
      <c r="Z44" s="212">
        <f>+IF(X44&lt;&gt;0,+(Y44/X44)*100,0)</f>
        <v>153.92082237684653</v>
      </c>
      <c r="AA44" s="210">
        <f>+AA42-AA43</f>
        <v>85900591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56383407</v>
      </c>
      <c r="D46" s="206">
        <f>SUM(D44:D45)</f>
        <v>0</v>
      </c>
      <c r="E46" s="207">
        <f t="shared" si="5"/>
        <v>40670662</v>
      </c>
      <c r="F46" s="88">
        <f t="shared" si="5"/>
        <v>85900591</v>
      </c>
      <c r="G46" s="88">
        <f t="shared" si="5"/>
        <v>47623256</v>
      </c>
      <c r="H46" s="88">
        <f t="shared" si="5"/>
        <v>-4848688</v>
      </c>
      <c r="I46" s="88">
        <f t="shared" si="5"/>
        <v>-1682107</v>
      </c>
      <c r="J46" s="88">
        <f t="shared" si="5"/>
        <v>41092461</v>
      </c>
      <c r="K46" s="88">
        <f t="shared" si="5"/>
        <v>-8621629</v>
      </c>
      <c r="L46" s="88">
        <f t="shared" si="5"/>
        <v>34963981</v>
      </c>
      <c r="M46" s="88">
        <f t="shared" si="5"/>
        <v>-8067768</v>
      </c>
      <c r="N46" s="88">
        <f t="shared" si="5"/>
        <v>18274584</v>
      </c>
      <c r="O46" s="88">
        <f t="shared" si="5"/>
        <v>-6393066</v>
      </c>
      <c r="P46" s="88">
        <f t="shared" si="5"/>
        <v>-7353595</v>
      </c>
      <c r="Q46" s="88">
        <f t="shared" si="5"/>
        <v>27707784</v>
      </c>
      <c r="R46" s="88">
        <f t="shared" si="5"/>
        <v>13961123</v>
      </c>
      <c r="S46" s="88">
        <f t="shared" si="5"/>
        <v>-7316902</v>
      </c>
      <c r="T46" s="88">
        <f t="shared" si="5"/>
        <v>27859571</v>
      </c>
      <c r="U46" s="88">
        <f t="shared" si="5"/>
        <v>-9555882</v>
      </c>
      <c r="V46" s="88">
        <f t="shared" si="5"/>
        <v>10986787</v>
      </c>
      <c r="W46" s="88">
        <f t="shared" si="5"/>
        <v>84314955</v>
      </c>
      <c r="X46" s="88">
        <f t="shared" si="5"/>
        <v>33205215</v>
      </c>
      <c r="Y46" s="88">
        <f t="shared" si="5"/>
        <v>51109740</v>
      </c>
      <c r="Z46" s="208">
        <f>+IF(X46&lt;&gt;0,+(Y46/X46)*100,0)</f>
        <v>153.92082237684653</v>
      </c>
      <c r="AA46" s="206">
        <f>SUM(AA44:AA45)</f>
        <v>85900591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56383407</v>
      </c>
      <c r="D48" s="217">
        <f>SUM(D46:D47)</f>
        <v>0</v>
      </c>
      <c r="E48" s="218">
        <f t="shared" si="6"/>
        <v>40670662</v>
      </c>
      <c r="F48" s="219">
        <f t="shared" si="6"/>
        <v>85900591</v>
      </c>
      <c r="G48" s="219">
        <f t="shared" si="6"/>
        <v>47623256</v>
      </c>
      <c r="H48" s="220">
        <f t="shared" si="6"/>
        <v>-4848688</v>
      </c>
      <c r="I48" s="220">
        <f t="shared" si="6"/>
        <v>-1682107</v>
      </c>
      <c r="J48" s="220">
        <f t="shared" si="6"/>
        <v>41092461</v>
      </c>
      <c r="K48" s="220">
        <f t="shared" si="6"/>
        <v>-8621629</v>
      </c>
      <c r="L48" s="220">
        <f t="shared" si="6"/>
        <v>34963981</v>
      </c>
      <c r="M48" s="219">
        <f t="shared" si="6"/>
        <v>-8067768</v>
      </c>
      <c r="N48" s="219">
        <f t="shared" si="6"/>
        <v>18274584</v>
      </c>
      <c r="O48" s="220">
        <f t="shared" si="6"/>
        <v>-6393066</v>
      </c>
      <c r="P48" s="220">
        <f t="shared" si="6"/>
        <v>-7353595</v>
      </c>
      <c r="Q48" s="220">
        <f t="shared" si="6"/>
        <v>27707784</v>
      </c>
      <c r="R48" s="220">
        <f t="shared" si="6"/>
        <v>13961123</v>
      </c>
      <c r="S48" s="220">
        <f t="shared" si="6"/>
        <v>-7316902</v>
      </c>
      <c r="T48" s="219">
        <f t="shared" si="6"/>
        <v>27859571</v>
      </c>
      <c r="U48" s="219">
        <f t="shared" si="6"/>
        <v>-9555882</v>
      </c>
      <c r="V48" s="220">
        <f t="shared" si="6"/>
        <v>10986787</v>
      </c>
      <c r="W48" s="220">
        <f t="shared" si="6"/>
        <v>84314955</v>
      </c>
      <c r="X48" s="220">
        <f t="shared" si="6"/>
        <v>33205215</v>
      </c>
      <c r="Y48" s="220">
        <f t="shared" si="6"/>
        <v>51109740</v>
      </c>
      <c r="Z48" s="221">
        <f>+IF(X48&lt;&gt;0,+(Y48/X48)*100,0)</f>
        <v>153.92082237684653</v>
      </c>
      <c r="AA48" s="222">
        <f>SUM(AA46:AA47)</f>
        <v>85900591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3505995</v>
      </c>
      <c r="D5" s="153">
        <f>SUM(D6:D8)</f>
        <v>0</v>
      </c>
      <c r="E5" s="154">
        <f t="shared" si="0"/>
        <v>2084000</v>
      </c>
      <c r="F5" s="100">
        <f t="shared" si="0"/>
        <v>5004000</v>
      </c>
      <c r="G5" s="100">
        <f t="shared" si="0"/>
        <v>0</v>
      </c>
      <c r="H5" s="100">
        <f t="shared" si="0"/>
        <v>0</v>
      </c>
      <c r="I5" s="100">
        <f t="shared" si="0"/>
        <v>50050</v>
      </c>
      <c r="J5" s="100">
        <f t="shared" si="0"/>
        <v>50050</v>
      </c>
      <c r="K5" s="100">
        <f t="shared" si="0"/>
        <v>3610546</v>
      </c>
      <c r="L5" s="100">
        <f t="shared" si="0"/>
        <v>197300</v>
      </c>
      <c r="M5" s="100">
        <f t="shared" si="0"/>
        <v>0</v>
      </c>
      <c r="N5" s="100">
        <f t="shared" si="0"/>
        <v>3807846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14880</v>
      </c>
      <c r="T5" s="100">
        <f t="shared" si="0"/>
        <v>216320</v>
      </c>
      <c r="U5" s="100">
        <f t="shared" si="0"/>
        <v>610642</v>
      </c>
      <c r="V5" s="100">
        <f t="shared" si="0"/>
        <v>841842</v>
      </c>
      <c r="W5" s="100">
        <f t="shared" si="0"/>
        <v>4699738</v>
      </c>
      <c r="X5" s="100">
        <f t="shared" si="0"/>
        <v>2084000</v>
      </c>
      <c r="Y5" s="100">
        <f t="shared" si="0"/>
        <v>2615738</v>
      </c>
      <c r="Z5" s="137">
        <f>+IF(X5&lt;&gt;0,+(Y5/X5)*100,0)</f>
        <v>125.51525911708252</v>
      </c>
      <c r="AA5" s="153">
        <f>SUM(AA6:AA8)</f>
        <v>5004000</v>
      </c>
    </row>
    <row r="6" spans="1:27" ht="13.5">
      <c r="A6" s="138" t="s">
        <v>75</v>
      </c>
      <c r="B6" s="136"/>
      <c r="C6" s="155">
        <v>1013438</v>
      </c>
      <c r="D6" s="155"/>
      <c r="E6" s="156">
        <v>1014000</v>
      </c>
      <c r="F6" s="60">
        <v>1014000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>
        <v>216320</v>
      </c>
      <c r="U6" s="60">
        <v>610642</v>
      </c>
      <c r="V6" s="60">
        <v>826962</v>
      </c>
      <c r="W6" s="60">
        <v>826962</v>
      </c>
      <c r="X6" s="60">
        <v>1014000</v>
      </c>
      <c r="Y6" s="60">
        <v>-187038</v>
      </c>
      <c r="Z6" s="140">
        <v>-18.45</v>
      </c>
      <c r="AA6" s="62">
        <v>1014000</v>
      </c>
    </row>
    <row r="7" spans="1:27" ht="13.5">
      <c r="A7" s="138" t="s">
        <v>76</v>
      </c>
      <c r="B7" s="136"/>
      <c r="C7" s="157">
        <v>62180</v>
      </c>
      <c r="D7" s="157"/>
      <c r="E7" s="158">
        <v>50000</v>
      </c>
      <c r="F7" s="159">
        <v>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50000</v>
      </c>
      <c r="Y7" s="159">
        <v>-50000</v>
      </c>
      <c r="Z7" s="141">
        <v>-100</v>
      </c>
      <c r="AA7" s="225">
        <v>50000</v>
      </c>
    </row>
    <row r="8" spans="1:27" ht="13.5">
      <c r="A8" s="138" t="s">
        <v>77</v>
      </c>
      <c r="B8" s="136"/>
      <c r="C8" s="155">
        <v>2430377</v>
      </c>
      <c r="D8" s="155"/>
      <c r="E8" s="156">
        <v>1020000</v>
      </c>
      <c r="F8" s="60">
        <v>3940000</v>
      </c>
      <c r="G8" s="60"/>
      <c r="H8" s="60"/>
      <c r="I8" s="60">
        <v>50050</v>
      </c>
      <c r="J8" s="60">
        <v>50050</v>
      </c>
      <c r="K8" s="60">
        <v>3610546</v>
      </c>
      <c r="L8" s="60">
        <v>197300</v>
      </c>
      <c r="M8" s="60"/>
      <c r="N8" s="60">
        <v>3807846</v>
      </c>
      <c r="O8" s="60"/>
      <c r="P8" s="60"/>
      <c r="Q8" s="60"/>
      <c r="R8" s="60"/>
      <c r="S8" s="60">
        <v>14880</v>
      </c>
      <c r="T8" s="60"/>
      <c r="U8" s="60"/>
      <c r="V8" s="60">
        <v>14880</v>
      </c>
      <c r="W8" s="60">
        <v>3872776</v>
      </c>
      <c r="X8" s="60">
        <v>1020000</v>
      </c>
      <c r="Y8" s="60">
        <v>2852776</v>
      </c>
      <c r="Z8" s="140">
        <v>279.68</v>
      </c>
      <c r="AA8" s="62">
        <v>3940000</v>
      </c>
    </row>
    <row r="9" spans="1:27" ht="13.5">
      <c r="A9" s="135" t="s">
        <v>78</v>
      </c>
      <c r="B9" s="136"/>
      <c r="C9" s="153">
        <f aca="true" t="shared" si="1" ref="C9:Y9">SUM(C10:C14)</f>
        <v>341506</v>
      </c>
      <c r="D9" s="153">
        <f>SUM(D10:D14)</f>
        <v>0</v>
      </c>
      <c r="E9" s="154">
        <f t="shared" si="1"/>
        <v>1630000</v>
      </c>
      <c r="F9" s="100">
        <f t="shared" si="1"/>
        <v>1660000</v>
      </c>
      <c r="G9" s="100">
        <f t="shared" si="1"/>
        <v>0</v>
      </c>
      <c r="H9" s="100">
        <f t="shared" si="1"/>
        <v>0</v>
      </c>
      <c r="I9" s="100">
        <f t="shared" si="1"/>
        <v>512459</v>
      </c>
      <c r="J9" s="100">
        <f t="shared" si="1"/>
        <v>512459</v>
      </c>
      <c r="K9" s="100">
        <f t="shared" si="1"/>
        <v>0</v>
      </c>
      <c r="L9" s="100">
        <f t="shared" si="1"/>
        <v>789379</v>
      </c>
      <c r="M9" s="100">
        <f t="shared" si="1"/>
        <v>1652569</v>
      </c>
      <c r="N9" s="100">
        <f t="shared" si="1"/>
        <v>2441948</v>
      </c>
      <c r="O9" s="100">
        <f t="shared" si="1"/>
        <v>0</v>
      </c>
      <c r="P9" s="100">
        <f t="shared" si="1"/>
        <v>0</v>
      </c>
      <c r="Q9" s="100">
        <f t="shared" si="1"/>
        <v>240964</v>
      </c>
      <c r="R9" s="100">
        <f t="shared" si="1"/>
        <v>240964</v>
      </c>
      <c r="S9" s="100">
        <f t="shared" si="1"/>
        <v>212542</v>
      </c>
      <c r="T9" s="100">
        <f t="shared" si="1"/>
        <v>9000</v>
      </c>
      <c r="U9" s="100">
        <f t="shared" si="1"/>
        <v>697097</v>
      </c>
      <c r="V9" s="100">
        <f t="shared" si="1"/>
        <v>918639</v>
      </c>
      <c r="W9" s="100">
        <f t="shared" si="1"/>
        <v>4114010</v>
      </c>
      <c r="X9" s="100">
        <f t="shared" si="1"/>
        <v>1630000</v>
      </c>
      <c r="Y9" s="100">
        <f t="shared" si="1"/>
        <v>2484010</v>
      </c>
      <c r="Z9" s="137">
        <f>+IF(X9&lt;&gt;0,+(Y9/X9)*100,0)</f>
        <v>152.39325153374233</v>
      </c>
      <c r="AA9" s="102">
        <f>SUM(AA10:AA14)</f>
        <v>1660000</v>
      </c>
    </row>
    <row r="10" spans="1:27" ht="13.5">
      <c r="A10" s="138" t="s">
        <v>79</v>
      </c>
      <c r="B10" s="136"/>
      <c r="C10" s="155">
        <v>341506</v>
      </c>
      <c r="D10" s="155"/>
      <c r="E10" s="156">
        <v>1630000</v>
      </c>
      <c r="F10" s="60">
        <v>1660000</v>
      </c>
      <c r="G10" s="60"/>
      <c r="H10" s="60"/>
      <c r="I10" s="60">
        <v>512459</v>
      </c>
      <c r="J10" s="60">
        <v>512459</v>
      </c>
      <c r="K10" s="60"/>
      <c r="L10" s="60">
        <v>789379</v>
      </c>
      <c r="M10" s="60">
        <v>1652569</v>
      </c>
      <c r="N10" s="60">
        <v>2441948</v>
      </c>
      <c r="O10" s="60"/>
      <c r="P10" s="60"/>
      <c r="Q10" s="60">
        <v>240964</v>
      </c>
      <c r="R10" s="60">
        <v>240964</v>
      </c>
      <c r="S10" s="60">
        <v>212542</v>
      </c>
      <c r="T10" s="60">
        <v>9000</v>
      </c>
      <c r="U10" s="60">
        <v>697097</v>
      </c>
      <c r="V10" s="60">
        <v>918639</v>
      </c>
      <c r="W10" s="60">
        <v>4114010</v>
      </c>
      <c r="X10" s="60">
        <v>1630000</v>
      </c>
      <c r="Y10" s="60">
        <v>2484010</v>
      </c>
      <c r="Z10" s="140">
        <v>152.39</v>
      </c>
      <c r="AA10" s="62">
        <v>1660000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37083589</v>
      </c>
      <c r="D15" s="153">
        <f>SUM(D16:D18)</f>
        <v>0</v>
      </c>
      <c r="E15" s="154">
        <f t="shared" si="2"/>
        <v>29491000</v>
      </c>
      <c r="F15" s="100">
        <f t="shared" si="2"/>
        <v>73935000</v>
      </c>
      <c r="G15" s="100">
        <f t="shared" si="2"/>
        <v>3566791</v>
      </c>
      <c r="H15" s="100">
        <f t="shared" si="2"/>
        <v>1463052</v>
      </c>
      <c r="I15" s="100">
        <f t="shared" si="2"/>
        <v>2221641</v>
      </c>
      <c r="J15" s="100">
        <f t="shared" si="2"/>
        <v>7251484</v>
      </c>
      <c r="K15" s="100">
        <f t="shared" si="2"/>
        <v>13048252</v>
      </c>
      <c r="L15" s="100">
        <f t="shared" si="2"/>
        <v>8694010</v>
      </c>
      <c r="M15" s="100">
        <f t="shared" si="2"/>
        <v>2213243</v>
      </c>
      <c r="N15" s="100">
        <f t="shared" si="2"/>
        <v>23955505</v>
      </c>
      <c r="O15" s="100">
        <f t="shared" si="2"/>
        <v>3094370</v>
      </c>
      <c r="P15" s="100">
        <f t="shared" si="2"/>
        <v>790856</v>
      </c>
      <c r="Q15" s="100">
        <f t="shared" si="2"/>
        <v>4513016</v>
      </c>
      <c r="R15" s="100">
        <f t="shared" si="2"/>
        <v>8398242</v>
      </c>
      <c r="S15" s="100">
        <f t="shared" si="2"/>
        <v>1982677</v>
      </c>
      <c r="T15" s="100">
        <f t="shared" si="2"/>
        <v>8917958</v>
      </c>
      <c r="U15" s="100">
        <f t="shared" si="2"/>
        <v>14187679</v>
      </c>
      <c r="V15" s="100">
        <f t="shared" si="2"/>
        <v>25088314</v>
      </c>
      <c r="W15" s="100">
        <f t="shared" si="2"/>
        <v>64693545</v>
      </c>
      <c r="X15" s="100">
        <f t="shared" si="2"/>
        <v>29491000</v>
      </c>
      <c r="Y15" s="100">
        <f t="shared" si="2"/>
        <v>35202545</v>
      </c>
      <c r="Z15" s="137">
        <f>+IF(X15&lt;&gt;0,+(Y15/X15)*100,0)</f>
        <v>119.36707809162117</v>
      </c>
      <c r="AA15" s="102">
        <f>SUM(AA16:AA18)</f>
        <v>73935000</v>
      </c>
    </row>
    <row r="16" spans="1:27" ht="13.5">
      <c r="A16" s="138" t="s">
        <v>85</v>
      </c>
      <c r="B16" s="136"/>
      <c r="C16" s="155">
        <v>37083589</v>
      </c>
      <c r="D16" s="155"/>
      <c r="E16" s="156">
        <v>29491000</v>
      </c>
      <c r="F16" s="60">
        <v>73935000</v>
      </c>
      <c r="G16" s="60">
        <v>3566791</v>
      </c>
      <c r="H16" s="60">
        <v>1463052</v>
      </c>
      <c r="I16" s="60">
        <v>2221641</v>
      </c>
      <c r="J16" s="60">
        <v>7251484</v>
      </c>
      <c r="K16" s="60">
        <v>13048252</v>
      </c>
      <c r="L16" s="60">
        <v>8694010</v>
      </c>
      <c r="M16" s="60">
        <v>2213243</v>
      </c>
      <c r="N16" s="60">
        <v>23955505</v>
      </c>
      <c r="O16" s="60">
        <v>3094370</v>
      </c>
      <c r="P16" s="60">
        <v>790856</v>
      </c>
      <c r="Q16" s="60">
        <v>4513016</v>
      </c>
      <c r="R16" s="60">
        <v>8398242</v>
      </c>
      <c r="S16" s="60">
        <v>1982677</v>
      </c>
      <c r="T16" s="60">
        <v>8917958</v>
      </c>
      <c r="U16" s="60">
        <v>14187679</v>
      </c>
      <c r="V16" s="60">
        <v>25088314</v>
      </c>
      <c r="W16" s="60">
        <v>64693545</v>
      </c>
      <c r="X16" s="60">
        <v>29491000</v>
      </c>
      <c r="Y16" s="60">
        <v>35202545</v>
      </c>
      <c r="Z16" s="140">
        <v>119.37</v>
      </c>
      <c r="AA16" s="62">
        <v>73935000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40931090</v>
      </c>
      <c r="D25" s="217">
        <f>+D5+D9+D15+D19+D24</f>
        <v>0</v>
      </c>
      <c r="E25" s="230">
        <f t="shared" si="4"/>
        <v>33205000</v>
      </c>
      <c r="F25" s="219">
        <f t="shared" si="4"/>
        <v>80599000</v>
      </c>
      <c r="G25" s="219">
        <f t="shared" si="4"/>
        <v>3566791</v>
      </c>
      <c r="H25" s="219">
        <f t="shared" si="4"/>
        <v>1463052</v>
      </c>
      <c r="I25" s="219">
        <f t="shared" si="4"/>
        <v>2784150</v>
      </c>
      <c r="J25" s="219">
        <f t="shared" si="4"/>
        <v>7813993</v>
      </c>
      <c r="K25" s="219">
        <f t="shared" si="4"/>
        <v>16658798</v>
      </c>
      <c r="L25" s="219">
        <f t="shared" si="4"/>
        <v>9680689</v>
      </c>
      <c r="M25" s="219">
        <f t="shared" si="4"/>
        <v>3865812</v>
      </c>
      <c r="N25" s="219">
        <f t="shared" si="4"/>
        <v>30205299</v>
      </c>
      <c r="O25" s="219">
        <f t="shared" si="4"/>
        <v>3094370</v>
      </c>
      <c r="P25" s="219">
        <f t="shared" si="4"/>
        <v>790856</v>
      </c>
      <c r="Q25" s="219">
        <f t="shared" si="4"/>
        <v>4753980</v>
      </c>
      <c r="R25" s="219">
        <f t="shared" si="4"/>
        <v>8639206</v>
      </c>
      <c r="S25" s="219">
        <f t="shared" si="4"/>
        <v>2210099</v>
      </c>
      <c r="T25" s="219">
        <f t="shared" si="4"/>
        <v>9143278</v>
      </c>
      <c r="U25" s="219">
        <f t="shared" si="4"/>
        <v>15495418</v>
      </c>
      <c r="V25" s="219">
        <f t="shared" si="4"/>
        <v>26848795</v>
      </c>
      <c r="W25" s="219">
        <f t="shared" si="4"/>
        <v>73507293</v>
      </c>
      <c r="X25" s="219">
        <f t="shared" si="4"/>
        <v>33205000</v>
      </c>
      <c r="Y25" s="219">
        <f t="shared" si="4"/>
        <v>40302293</v>
      </c>
      <c r="Z25" s="231">
        <f>+IF(X25&lt;&gt;0,+(Y25/X25)*100,0)</f>
        <v>121.3741695527782</v>
      </c>
      <c r="AA25" s="232">
        <f>+AA5+AA9+AA15+AA19+AA24</f>
        <v>80599000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23332000</v>
      </c>
      <c r="D28" s="155"/>
      <c r="E28" s="156">
        <v>27411000</v>
      </c>
      <c r="F28" s="60">
        <v>27411000</v>
      </c>
      <c r="G28" s="60">
        <v>1937631</v>
      </c>
      <c r="H28" s="60">
        <v>1170478</v>
      </c>
      <c r="I28" s="60">
        <v>1987596</v>
      </c>
      <c r="J28" s="60">
        <v>5095705</v>
      </c>
      <c r="K28" s="60">
        <v>11518447</v>
      </c>
      <c r="L28" s="60">
        <v>4108783</v>
      </c>
      <c r="M28" s="60">
        <v>2955220</v>
      </c>
      <c r="N28" s="60">
        <v>18582450</v>
      </c>
      <c r="O28" s="60">
        <v>2449334</v>
      </c>
      <c r="P28" s="60">
        <v>478952</v>
      </c>
      <c r="Q28" s="60"/>
      <c r="R28" s="60">
        <v>2928286</v>
      </c>
      <c r="S28" s="60">
        <v>212542</v>
      </c>
      <c r="T28" s="60"/>
      <c r="U28" s="60"/>
      <c r="V28" s="60">
        <v>212542</v>
      </c>
      <c r="W28" s="60">
        <v>26818983</v>
      </c>
      <c r="X28" s="60">
        <v>27411000</v>
      </c>
      <c r="Y28" s="60">
        <v>-592017</v>
      </c>
      <c r="Z28" s="140">
        <v>-2.16</v>
      </c>
      <c r="AA28" s="155">
        <v>27411000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>
        <v>549900</v>
      </c>
      <c r="V29" s="60">
        <v>549900</v>
      </c>
      <c r="W29" s="60">
        <v>549900</v>
      </c>
      <c r="X29" s="60"/>
      <c r="Y29" s="60">
        <v>549900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23332000</v>
      </c>
      <c r="D32" s="210">
        <f>SUM(D28:D31)</f>
        <v>0</v>
      </c>
      <c r="E32" s="211">
        <f t="shared" si="5"/>
        <v>27411000</v>
      </c>
      <c r="F32" s="77">
        <f t="shared" si="5"/>
        <v>27411000</v>
      </c>
      <c r="G32" s="77">
        <f t="shared" si="5"/>
        <v>1937631</v>
      </c>
      <c r="H32" s="77">
        <f t="shared" si="5"/>
        <v>1170478</v>
      </c>
      <c r="I32" s="77">
        <f t="shared" si="5"/>
        <v>1987596</v>
      </c>
      <c r="J32" s="77">
        <f t="shared" si="5"/>
        <v>5095705</v>
      </c>
      <c r="K32" s="77">
        <f t="shared" si="5"/>
        <v>11518447</v>
      </c>
      <c r="L32" s="77">
        <f t="shared" si="5"/>
        <v>4108783</v>
      </c>
      <c r="M32" s="77">
        <f t="shared" si="5"/>
        <v>2955220</v>
      </c>
      <c r="N32" s="77">
        <f t="shared" si="5"/>
        <v>18582450</v>
      </c>
      <c r="O32" s="77">
        <f t="shared" si="5"/>
        <v>2449334</v>
      </c>
      <c r="P32" s="77">
        <f t="shared" si="5"/>
        <v>478952</v>
      </c>
      <c r="Q32" s="77">
        <f t="shared" si="5"/>
        <v>0</v>
      </c>
      <c r="R32" s="77">
        <f t="shared" si="5"/>
        <v>2928286</v>
      </c>
      <c r="S32" s="77">
        <f t="shared" si="5"/>
        <v>212542</v>
      </c>
      <c r="T32" s="77">
        <f t="shared" si="5"/>
        <v>0</v>
      </c>
      <c r="U32" s="77">
        <f t="shared" si="5"/>
        <v>549900</v>
      </c>
      <c r="V32" s="77">
        <f t="shared" si="5"/>
        <v>762442</v>
      </c>
      <c r="W32" s="77">
        <f t="shared" si="5"/>
        <v>27368883</v>
      </c>
      <c r="X32" s="77">
        <f t="shared" si="5"/>
        <v>27411000</v>
      </c>
      <c r="Y32" s="77">
        <f t="shared" si="5"/>
        <v>-42117</v>
      </c>
      <c r="Z32" s="212">
        <f>+IF(X32&lt;&gt;0,+(Y32/X32)*100,0)</f>
        <v>-0.15364999452774433</v>
      </c>
      <c r="AA32" s="79">
        <f>SUM(AA28:AA31)</f>
        <v>27411000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500000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500000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>
        <v>1465039</v>
      </c>
      <c r="T34" s="60">
        <v>8917958</v>
      </c>
      <c r="U34" s="60">
        <v>14187679</v>
      </c>
      <c r="V34" s="60">
        <v>24570676</v>
      </c>
      <c r="W34" s="60">
        <v>24570676</v>
      </c>
      <c r="X34" s="60"/>
      <c r="Y34" s="60">
        <v>24570676</v>
      </c>
      <c r="Z34" s="140"/>
      <c r="AA34" s="62"/>
    </row>
    <row r="35" spans="1:27" ht="13.5">
      <c r="A35" s="237" t="s">
        <v>53</v>
      </c>
      <c r="B35" s="136"/>
      <c r="C35" s="155">
        <v>17599090</v>
      </c>
      <c r="D35" s="155"/>
      <c r="E35" s="156">
        <v>5794000</v>
      </c>
      <c r="F35" s="60">
        <v>52688000</v>
      </c>
      <c r="G35" s="60">
        <v>1629160</v>
      </c>
      <c r="H35" s="60">
        <v>292574</v>
      </c>
      <c r="I35" s="60">
        <v>796554</v>
      </c>
      <c r="J35" s="60">
        <v>2718288</v>
      </c>
      <c r="K35" s="60">
        <v>5140351</v>
      </c>
      <c r="L35" s="60">
        <v>5571906</v>
      </c>
      <c r="M35" s="60">
        <v>910592</v>
      </c>
      <c r="N35" s="60">
        <v>11622849</v>
      </c>
      <c r="O35" s="60">
        <v>645036</v>
      </c>
      <c r="P35" s="60">
        <v>311904</v>
      </c>
      <c r="Q35" s="60"/>
      <c r="R35" s="60">
        <v>956940</v>
      </c>
      <c r="S35" s="60">
        <v>532518</v>
      </c>
      <c r="T35" s="60">
        <v>225320</v>
      </c>
      <c r="U35" s="60">
        <v>757839</v>
      </c>
      <c r="V35" s="60">
        <v>1515677</v>
      </c>
      <c r="W35" s="60">
        <v>16813754</v>
      </c>
      <c r="X35" s="60">
        <v>5794000</v>
      </c>
      <c r="Y35" s="60">
        <v>11019754</v>
      </c>
      <c r="Z35" s="140">
        <v>190.19</v>
      </c>
      <c r="AA35" s="62">
        <v>52688000</v>
      </c>
    </row>
    <row r="36" spans="1:27" ht="13.5">
      <c r="A36" s="238" t="s">
        <v>139</v>
      </c>
      <c r="B36" s="149"/>
      <c r="C36" s="222">
        <f aca="true" t="shared" si="6" ref="C36:Y36">SUM(C32:C35)</f>
        <v>40931090</v>
      </c>
      <c r="D36" s="222">
        <f>SUM(D32:D35)</f>
        <v>0</v>
      </c>
      <c r="E36" s="218">
        <f t="shared" si="6"/>
        <v>33205000</v>
      </c>
      <c r="F36" s="220">
        <f t="shared" si="6"/>
        <v>80599000</v>
      </c>
      <c r="G36" s="220">
        <f t="shared" si="6"/>
        <v>3566791</v>
      </c>
      <c r="H36" s="220">
        <f t="shared" si="6"/>
        <v>1463052</v>
      </c>
      <c r="I36" s="220">
        <f t="shared" si="6"/>
        <v>2784150</v>
      </c>
      <c r="J36" s="220">
        <f t="shared" si="6"/>
        <v>7813993</v>
      </c>
      <c r="K36" s="220">
        <f t="shared" si="6"/>
        <v>16658798</v>
      </c>
      <c r="L36" s="220">
        <f t="shared" si="6"/>
        <v>9680689</v>
      </c>
      <c r="M36" s="220">
        <f t="shared" si="6"/>
        <v>3865812</v>
      </c>
      <c r="N36" s="220">
        <f t="shared" si="6"/>
        <v>30205299</v>
      </c>
      <c r="O36" s="220">
        <f t="shared" si="6"/>
        <v>3094370</v>
      </c>
      <c r="P36" s="220">
        <f t="shared" si="6"/>
        <v>790856</v>
      </c>
      <c r="Q36" s="220">
        <f t="shared" si="6"/>
        <v>0</v>
      </c>
      <c r="R36" s="220">
        <f t="shared" si="6"/>
        <v>3885226</v>
      </c>
      <c r="S36" s="220">
        <f t="shared" si="6"/>
        <v>2210099</v>
      </c>
      <c r="T36" s="220">
        <f t="shared" si="6"/>
        <v>9143278</v>
      </c>
      <c r="U36" s="220">
        <f t="shared" si="6"/>
        <v>15495418</v>
      </c>
      <c r="V36" s="220">
        <f t="shared" si="6"/>
        <v>26848795</v>
      </c>
      <c r="W36" s="220">
        <f t="shared" si="6"/>
        <v>68753313</v>
      </c>
      <c r="X36" s="220">
        <f t="shared" si="6"/>
        <v>33205000</v>
      </c>
      <c r="Y36" s="220">
        <f t="shared" si="6"/>
        <v>35548313</v>
      </c>
      <c r="Z36" s="221">
        <f>+IF(X36&lt;&gt;0,+(Y36/X36)*100,0)</f>
        <v>107.0571088691462</v>
      </c>
      <c r="AA36" s="239">
        <f>SUM(AA32:AA35)</f>
        <v>80599000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26690236</v>
      </c>
      <c r="D6" s="155"/>
      <c r="E6" s="59">
        <v>4400000</v>
      </c>
      <c r="F6" s="60">
        <v>26690236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26690236</v>
      </c>
      <c r="Y6" s="60">
        <v>-26690236</v>
      </c>
      <c r="Z6" s="140">
        <v>-100</v>
      </c>
      <c r="AA6" s="62">
        <v>26690236</v>
      </c>
    </row>
    <row r="7" spans="1:27" ht="13.5">
      <c r="A7" s="249" t="s">
        <v>144</v>
      </c>
      <c r="B7" s="182"/>
      <c r="C7" s="155"/>
      <c r="D7" s="155"/>
      <c r="E7" s="59">
        <v>19000000</v>
      </c>
      <c r="F7" s="60">
        <v>19000000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19000000</v>
      </c>
      <c r="Y7" s="60">
        <v>-19000000</v>
      </c>
      <c r="Z7" s="140">
        <v>-100</v>
      </c>
      <c r="AA7" s="62">
        <v>19000000</v>
      </c>
    </row>
    <row r="8" spans="1:27" ht="13.5">
      <c r="A8" s="249" t="s">
        <v>145</v>
      </c>
      <c r="B8" s="182"/>
      <c r="C8" s="155">
        <v>3607998</v>
      </c>
      <c r="D8" s="155"/>
      <c r="E8" s="59">
        <v>73384776</v>
      </c>
      <c r="F8" s="60">
        <v>53384940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53384940</v>
      </c>
      <c r="Y8" s="60">
        <v>-53384940</v>
      </c>
      <c r="Z8" s="140">
        <v>-100</v>
      </c>
      <c r="AA8" s="62">
        <v>53384940</v>
      </c>
    </row>
    <row r="9" spans="1:27" ht="13.5">
      <c r="A9" s="249" t="s">
        <v>146</v>
      </c>
      <c r="B9" s="182"/>
      <c r="C9" s="155">
        <v>60853534</v>
      </c>
      <c r="D9" s="155"/>
      <c r="E9" s="59">
        <v>7385000</v>
      </c>
      <c r="F9" s="60">
        <v>-4245000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-4245000</v>
      </c>
      <c r="Y9" s="60">
        <v>4245000</v>
      </c>
      <c r="Z9" s="140">
        <v>-100</v>
      </c>
      <c r="AA9" s="62">
        <v>-4245000</v>
      </c>
    </row>
    <row r="10" spans="1:27" ht="13.5">
      <c r="A10" s="249" t="s">
        <v>147</v>
      </c>
      <c r="B10" s="182"/>
      <c r="C10" s="155">
        <v>3678730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786714</v>
      </c>
      <c r="D11" s="155"/>
      <c r="E11" s="59">
        <v>637000</v>
      </c>
      <c r="F11" s="60">
        <v>786714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786714</v>
      </c>
      <c r="Y11" s="60">
        <v>-786714</v>
      </c>
      <c r="Z11" s="140">
        <v>-100</v>
      </c>
      <c r="AA11" s="62">
        <v>786714</v>
      </c>
    </row>
    <row r="12" spans="1:27" ht="13.5">
      <c r="A12" s="250" t="s">
        <v>56</v>
      </c>
      <c r="B12" s="251"/>
      <c r="C12" s="168">
        <f aca="true" t="shared" si="0" ref="C12:Y12">SUM(C6:C11)</f>
        <v>95617212</v>
      </c>
      <c r="D12" s="168">
        <f>SUM(D6:D11)</f>
        <v>0</v>
      </c>
      <c r="E12" s="72">
        <f t="shared" si="0"/>
        <v>104806776</v>
      </c>
      <c r="F12" s="73">
        <f t="shared" si="0"/>
        <v>95616890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95616890</v>
      </c>
      <c r="Y12" s="73">
        <f t="shared" si="0"/>
        <v>-95616890</v>
      </c>
      <c r="Z12" s="170">
        <f>+IF(X12&lt;&gt;0,+(Y12/X12)*100,0)</f>
        <v>-100</v>
      </c>
      <c r="AA12" s="74">
        <f>SUM(AA6:AA11)</f>
        <v>95616890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19938960</v>
      </c>
      <c r="D17" s="155"/>
      <c r="E17" s="59">
        <v>18832000</v>
      </c>
      <c r="F17" s="60">
        <v>19938690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19938690</v>
      </c>
      <c r="Y17" s="60">
        <v>-19938690</v>
      </c>
      <c r="Z17" s="140">
        <v>-100</v>
      </c>
      <c r="AA17" s="62">
        <v>19938690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213107521</v>
      </c>
      <c r="D19" s="155"/>
      <c r="E19" s="59">
        <v>240252000</v>
      </c>
      <c r="F19" s="60">
        <v>213107521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213107521</v>
      </c>
      <c r="Y19" s="60">
        <v>-213107521</v>
      </c>
      <c r="Z19" s="140">
        <v>-100</v>
      </c>
      <c r="AA19" s="62">
        <v>213107521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867988</v>
      </c>
      <c r="D22" s="155"/>
      <c r="E22" s="59">
        <v>114000</v>
      </c>
      <c r="F22" s="60">
        <v>867988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867988</v>
      </c>
      <c r="Y22" s="60">
        <v>-867988</v>
      </c>
      <c r="Z22" s="140">
        <v>-100</v>
      </c>
      <c r="AA22" s="62">
        <v>867988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233914469</v>
      </c>
      <c r="D24" s="168">
        <f>SUM(D15:D23)</f>
        <v>0</v>
      </c>
      <c r="E24" s="76">
        <f t="shared" si="1"/>
        <v>259198000</v>
      </c>
      <c r="F24" s="77">
        <f t="shared" si="1"/>
        <v>233914199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233914199</v>
      </c>
      <c r="Y24" s="77">
        <f t="shared" si="1"/>
        <v>-233914199</v>
      </c>
      <c r="Z24" s="212">
        <f>+IF(X24&lt;&gt;0,+(Y24/X24)*100,0)</f>
        <v>-100</v>
      </c>
      <c r="AA24" s="79">
        <f>SUM(AA15:AA23)</f>
        <v>233914199</v>
      </c>
    </row>
    <row r="25" spans="1:27" ht="13.5">
      <c r="A25" s="250" t="s">
        <v>159</v>
      </c>
      <c r="B25" s="251"/>
      <c r="C25" s="168">
        <f aca="true" t="shared" si="2" ref="C25:Y25">+C12+C24</f>
        <v>329531681</v>
      </c>
      <c r="D25" s="168">
        <f>+D12+D24</f>
        <v>0</v>
      </c>
      <c r="E25" s="72">
        <f t="shared" si="2"/>
        <v>364004776</v>
      </c>
      <c r="F25" s="73">
        <f t="shared" si="2"/>
        <v>329531089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329531089</v>
      </c>
      <c r="Y25" s="73">
        <f t="shared" si="2"/>
        <v>-329531089</v>
      </c>
      <c r="Z25" s="170">
        <f>+IF(X25&lt;&gt;0,+(Y25/X25)*100,0)</f>
        <v>-100</v>
      </c>
      <c r="AA25" s="74">
        <f>+AA12+AA24</f>
        <v>329531089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2721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16879972</v>
      </c>
      <c r="D32" s="155"/>
      <c r="E32" s="59">
        <v>19500000</v>
      </c>
      <c r="F32" s="60">
        <v>16882693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16882693</v>
      </c>
      <c r="Y32" s="60">
        <v>-16882693</v>
      </c>
      <c r="Z32" s="140">
        <v>-100</v>
      </c>
      <c r="AA32" s="62">
        <v>16882693</v>
      </c>
    </row>
    <row r="33" spans="1:27" ht="13.5">
      <c r="A33" s="249" t="s">
        <v>165</v>
      </c>
      <c r="B33" s="182"/>
      <c r="C33" s="155">
        <v>1456520</v>
      </c>
      <c r="D33" s="155"/>
      <c r="E33" s="59"/>
      <c r="F33" s="60">
        <v>1456520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1456520</v>
      </c>
      <c r="Y33" s="60">
        <v>-1456520</v>
      </c>
      <c r="Z33" s="140">
        <v>-100</v>
      </c>
      <c r="AA33" s="62">
        <v>1456520</v>
      </c>
    </row>
    <row r="34" spans="1:27" ht="13.5">
      <c r="A34" s="250" t="s">
        <v>58</v>
      </c>
      <c r="B34" s="251"/>
      <c r="C34" s="168">
        <f aca="true" t="shared" si="3" ref="C34:Y34">SUM(C29:C33)</f>
        <v>18339213</v>
      </c>
      <c r="D34" s="168">
        <f>SUM(D29:D33)</f>
        <v>0</v>
      </c>
      <c r="E34" s="72">
        <f t="shared" si="3"/>
        <v>19500000</v>
      </c>
      <c r="F34" s="73">
        <f t="shared" si="3"/>
        <v>18339213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18339213</v>
      </c>
      <c r="Y34" s="73">
        <f t="shared" si="3"/>
        <v>-18339213</v>
      </c>
      <c r="Z34" s="170">
        <f>+IF(X34&lt;&gt;0,+(Y34/X34)*100,0)</f>
        <v>-100</v>
      </c>
      <c r="AA34" s="74">
        <f>SUM(AA29:AA33)</f>
        <v>18339213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975000</v>
      </c>
      <c r="D38" s="155"/>
      <c r="E38" s="59">
        <v>1480000</v>
      </c>
      <c r="F38" s="60">
        <v>975000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975000</v>
      </c>
      <c r="Y38" s="60">
        <v>-975000</v>
      </c>
      <c r="Z38" s="140">
        <v>-100</v>
      </c>
      <c r="AA38" s="62">
        <v>975000</v>
      </c>
    </row>
    <row r="39" spans="1:27" ht="13.5">
      <c r="A39" s="250" t="s">
        <v>59</v>
      </c>
      <c r="B39" s="253"/>
      <c r="C39" s="168">
        <f aca="true" t="shared" si="4" ref="C39:Y39">SUM(C37:C38)</f>
        <v>975000</v>
      </c>
      <c r="D39" s="168">
        <f>SUM(D37:D38)</f>
        <v>0</v>
      </c>
      <c r="E39" s="76">
        <f t="shared" si="4"/>
        <v>1480000</v>
      </c>
      <c r="F39" s="77">
        <f t="shared" si="4"/>
        <v>975000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975000</v>
      </c>
      <c r="Y39" s="77">
        <f t="shared" si="4"/>
        <v>-975000</v>
      </c>
      <c r="Z39" s="212">
        <f>+IF(X39&lt;&gt;0,+(Y39/X39)*100,0)</f>
        <v>-100</v>
      </c>
      <c r="AA39" s="79">
        <f>SUM(AA37:AA38)</f>
        <v>975000</v>
      </c>
    </row>
    <row r="40" spans="1:27" ht="13.5">
      <c r="A40" s="250" t="s">
        <v>167</v>
      </c>
      <c r="B40" s="251"/>
      <c r="C40" s="168">
        <f aca="true" t="shared" si="5" ref="C40:Y40">+C34+C39</f>
        <v>19314213</v>
      </c>
      <c r="D40" s="168">
        <f>+D34+D39</f>
        <v>0</v>
      </c>
      <c r="E40" s="72">
        <f t="shared" si="5"/>
        <v>20980000</v>
      </c>
      <c r="F40" s="73">
        <f t="shared" si="5"/>
        <v>19314213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19314213</v>
      </c>
      <c r="Y40" s="73">
        <f t="shared" si="5"/>
        <v>-19314213</v>
      </c>
      <c r="Z40" s="170">
        <f>+IF(X40&lt;&gt;0,+(Y40/X40)*100,0)</f>
        <v>-100</v>
      </c>
      <c r="AA40" s="74">
        <f>+AA34+AA39</f>
        <v>19314213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310217468</v>
      </c>
      <c r="D42" s="257">
        <f>+D25-D40</f>
        <v>0</v>
      </c>
      <c r="E42" s="258">
        <f t="shared" si="6"/>
        <v>343024776</v>
      </c>
      <c r="F42" s="259">
        <f t="shared" si="6"/>
        <v>310216876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310216876</v>
      </c>
      <c r="Y42" s="259">
        <f t="shared" si="6"/>
        <v>-310216876</v>
      </c>
      <c r="Z42" s="260">
        <f>+IF(X42&lt;&gt;0,+(Y42/X42)*100,0)</f>
        <v>-100</v>
      </c>
      <c r="AA42" s="261">
        <f>+AA25-AA40</f>
        <v>310216876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310217468</v>
      </c>
      <c r="D45" s="155"/>
      <c r="E45" s="59">
        <v>343024776</v>
      </c>
      <c r="F45" s="60">
        <v>310216876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310216876</v>
      </c>
      <c r="Y45" s="60">
        <v>-310216876</v>
      </c>
      <c r="Z45" s="139">
        <v>-100</v>
      </c>
      <c r="AA45" s="62">
        <v>310216876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310217468</v>
      </c>
      <c r="D48" s="217">
        <f>SUM(D45:D47)</f>
        <v>0</v>
      </c>
      <c r="E48" s="264">
        <f t="shared" si="7"/>
        <v>343024776</v>
      </c>
      <c r="F48" s="219">
        <f t="shared" si="7"/>
        <v>310216876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310216876</v>
      </c>
      <c r="Y48" s="219">
        <f t="shared" si="7"/>
        <v>-310216876</v>
      </c>
      <c r="Z48" s="265">
        <f>+IF(X48&lt;&gt;0,+(Y48/X48)*100,0)</f>
        <v>-100</v>
      </c>
      <c r="AA48" s="232">
        <f>SUM(AA45:AA47)</f>
        <v>310216876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8723327</v>
      </c>
      <c r="D6" s="155"/>
      <c r="E6" s="59">
        <v>1190000</v>
      </c>
      <c r="F6" s="60">
        <v>9391790</v>
      </c>
      <c r="G6" s="60">
        <v>4000</v>
      </c>
      <c r="H6" s="60">
        <v>1000</v>
      </c>
      <c r="I6" s="60">
        <v>211081</v>
      </c>
      <c r="J6" s="60">
        <v>216081</v>
      </c>
      <c r="K6" s="60">
        <v>144239</v>
      </c>
      <c r="L6" s="60">
        <v>211681</v>
      </c>
      <c r="M6" s="60">
        <v>98874</v>
      </c>
      <c r="N6" s="60">
        <v>454794</v>
      </c>
      <c r="O6" s="60">
        <v>46547</v>
      </c>
      <c r="P6" s="60">
        <v>11619</v>
      </c>
      <c r="Q6" s="60">
        <v>54770</v>
      </c>
      <c r="R6" s="60">
        <v>112936</v>
      </c>
      <c r="S6" s="60">
        <v>5600</v>
      </c>
      <c r="T6" s="60">
        <v>1817892</v>
      </c>
      <c r="U6" s="60">
        <v>29702975</v>
      </c>
      <c r="V6" s="60">
        <v>31526467</v>
      </c>
      <c r="W6" s="60">
        <v>32310278</v>
      </c>
      <c r="X6" s="60">
        <v>9391790</v>
      </c>
      <c r="Y6" s="60">
        <v>22918488</v>
      </c>
      <c r="Z6" s="140">
        <v>244.03</v>
      </c>
      <c r="AA6" s="62">
        <v>9391790</v>
      </c>
    </row>
    <row r="7" spans="1:27" ht="13.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178</v>
      </c>
      <c r="B8" s="182"/>
      <c r="C8" s="155">
        <v>949663</v>
      </c>
      <c r="D8" s="155"/>
      <c r="E8" s="59">
        <v>2068135</v>
      </c>
      <c r="F8" s="60">
        <v>2068000</v>
      </c>
      <c r="G8" s="60">
        <v>79893060</v>
      </c>
      <c r="H8" s="60">
        <v>136867</v>
      </c>
      <c r="I8" s="60">
        <v>96160</v>
      </c>
      <c r="J8" s="60">
        <v>80126087</v>
      </c>
      <c r="K8" s="60">
        <v>165061</v>
      </c>
      <c r="L8" s="60">
        <v>884570</v>
      </c>
      <c r="M8" s="60">
        <v>88943</v>
      </c>
      <c r="N8" s="60">
        <v>1138574</v>
      </c>
      <c r="O8" s="60">
        <v>269557</v>
      </c>
      <c r="P8" s="60">
        <v>421391</v>
      </c>
      <c r="Q8" s="60">
        <v>4178464</v>
      </c>
      <c r="R8" s="60">
        <v>4869412</v>
      </c>
      <c r="S8" s="60">
        <v>215553</v>
      </c>
      <c r="T8" s="60">
        <v>139479</v>
      </c>
      <c r="U8" s="60">
        <v>1974315</v>
      </c>
      <c r="V8" s="60">
        <v>2329347</v>
      </c>
      <c r="W8" s="60">
        <v>88463420</v>
      </c>
      <c r="X8" s="60">
        <v>2068000</v>
      </c>
      <c r="Y8" s="60">
        <v>86395420</v>
      </c>
      <c r="Z8" s="140">
        <v>4177.73</v>
      </c>
      <c r="AA8" s="62">
        <v>2068000</v>
      </c>
    </row>
    <row r="9" spans="1:27" ht="13.5">
      <c r="A9" s="249" t="s">
        <v>179</v>
      </c>
      <c r="B9" s="182"/>
      <c r="C9" s="155">
        <v>89361524</v>
      </c>
      <c r="D9" s="155"/>
      <c r="E9" s="59">
        <v>106487000</v>
      </c>
      <c r="F9" s="60">
        <v>85283000</v>
      </c>
      <c r="G9" s="60">
        <v>44351496</v>
      </c>
      <c r="H9" s="60">
        <v>1184000</v>
      </c>
      <c r="I9" s="60">
        <v>1022757</v>
      </c>
      <c r="J9" s="60">
        <v>46558253</v>
      </c>
      <c r="K9" s="60">
        <v>788937</v>
      </c>
      <c r="L9" s="60">
        <v>33445000</v>
      </c>
      <c r="M9" s="60">
        <v>448200</v>
      </c>
      <c r="N9" s="60">
        <v>34682137</v>
      </c>
      <c r="O9" s="60"/>
      <c r="P9" s="60">
        <v>586200</v>
      </c>
      <c r="Q9" s="60">
        <v>25310060</v>
      </c>
      <c r="R9" s="60">
        <v>25896260</v>
      </c>
      <c r="S9" s="60">
        <v>81480</v>
      </c>
      <c r="T9" s="60"/>
      <c r="U9" s="60"/>
      <c r="V9" s="60">
        <v>81480</v>
      </c>
      <c r="W9" s="60">
        <v>107218130</v>
      </c>
      <c r="X9" s="60">
        <v>85283000</v>
      </c>
      <c r="Y9" s="60">
        <v>21935130</v>
      </c>
      <c r="Z9" s="140">
        <v>25.72</v>
      </c>
      <c r="AA9" s="62">
        <v>85283000</v>
      </c>
    </row>
    <row r="10" spans="1:27" ht="13.5">
      <c r="A10" s="249" t="s">
        <v>180</v>
      </c>
      <c r="B10" s="182"/>
      <c r="C10" s="155">
        <v>23332000</v>
      </c>
      <c r="D10" s="155"/>
      <c r="E10" s="59">
        <v>27411000</v>
      </c>
      <c r="F10" s="60">
        <v>27411000</v>
      </c>
      <c r="G10" s="60">
        <v>9837000</v>
      </c>
      <c r="H10" s="60"/>
      <c r="I10" s="60"/>
      <c r="J10" s="60">
        <v>9837000</v>
      </c>
      <c r="K10" s="60"/>
      <c r="L10" s="60">
        <v>9837000</v>
      </c>
      <c r="M10" s="60"/>
      <c r="N10" s="60">
        <v>9837000</v>
      </c>
      <c r="O10" s="60"/>
      <c r="P10" s="60"/>
      <c r="Q10" s="60">
        <v>8837000</v>
      </c>
      <c r="R10" s="60">
        <v>8837000</v>
      </c>
      <c r="S10" s="60"/>
      <c r="T10" s="60"/>
      <c r="U10" s="60"/>
      <c r="V10" s="60"/>
      <c r="W10" s="60">
        <v>28511000</v>
      </c>
      <c r="X10" s="60">
        <v>27411000</v>
      </c>
      <c r="Y10" s="60">
        <v>1100000</v>
      </c>
      <c r="Z10" s="140">
        <v>4.01</v>
      </c>
      <c r="AA10" s="62">
        <v>27411000</v>
      </c>
    </row>
    <row r="11" spans="1:27" ht="13.5">
      <c r="A11" s="249" t="s">
        <v>181</v>
      </c>
      <c r="B11" s="182"/>
      <c r="C11" s="155">
        <v>2768073</v>
      </c>
      <c r="D11" s="155"/>
      <c r="E11" s="59">
        <v>1527612</v>
      </c>
      <c r="F11" s="60">
        <v>981000</v>
      </c>
      <c r="G11" s="60">
        <v>146298</v>
      </c>
      <c r="H11" s="60">
        <v>244738</v>
      </c>
      <c r="I11" s="60">
        <v>227931</v>
      </c>
      <c r="J11" s="60">
        <v>618967</v>
      </c>
      <c r="K11" s="60">
        <v>177648</v>
      </c>
      <c r="L11" s="60">
        <v>108265</v>
      </c>
      <c r="M11" s="60">
        <v>138920</v>
      </c>
      <c r="N11" s="60">
        <v>424833</v>
      </c>
      <c r="O11" s="60">
        <v>148022</v>
      </c>
      <c r="P11" s="60">
        <v>119019</v>
      </c>
      <c r="Q11" s="60">
        <v>141765</v>
      </c>
      <c r="R11" s="60">
        <v>408806</v>
      </c>
      <c r="S11" s="60">
        <v>223642</v>
      </c>
      <c r="T11" s="60">
        <v>150723</v>
      </c>
      <c r="U11" s="60">
        <v>266995</v>
      </c>
      <c r="V11" s="60">
        <v>641360</v>
      </c>
      <c r="W11" s="60">
        <v>2093966</v>
      </c>
      <c r="X11" s="60">
        <v>981000</v>
      </c>
      <c r="Y11" s="60">
        <v>1112966</v>
      </c>
      <c r="Z11" s="140">
        <v>113.45</v>
      </c>
      <c r="AA11" s="62">
        <v>981000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-85452483</v>
      </c>
      <c r="D14" s="155"/>
      <c r="E14" s="59">
        <v>-91858297</v>
      </c>
      <c r="F14" s="60">
        <v>-83192000</v>
      </c>
      <c r="G14" s="60">
        <v>-89232674</v>
      </c>
      <c r="H14" s="60">
        <v>-7453799</v>
      </c>
      <c r="I14" s="60">
        <v>-7004130</v>
      </c>
      <c r="J14" s="60">
        <v>-103690603</v>
      </c>
      <c r="K14" s="60">
        <v>-10888095</v>
      </c>
      <c r="L14" s="60">
        <v>-10489472</v>
      </c>
      <c r="M14" s="60">
        <v>-9610360</v>
      </c>
      <c r="N14" s="60">
        <v>-30987927</v>
      </c>
      <c r="O14" s="60">
        <v>-7032923</v>
      </c>
      <c r="P14" s="60">
        <v>-7906555</v>
      </c>
      <c r="Q14" s="60">
        <v>-13077115</v>
      </c>
      <c r="R14" s="60">
        <v>-28016593</v>
      </c>
      <c r="S14" s="60">
        <v>-8455877</v>
      </c>
      <c r="T14" s="60">
        <v>-6937744</v>
      </c>
      <c r="U14" s="60">
        <v>-13085934</v>
      </c>
      <c r="V14" s="60">
        <v>-28479555</v>
      </c>
      <c r="W14" s="60">
        <v>-191174678</v>
      </c>
      <c r="X14" s="60">
        <v>-83192000</v>
      </c>
      <c r="Y14" s="60">
        <v>-107982678</v>
      </c>
      <c r="Z14" s="140">
        <v>129.8</v>
      </c>
      <c r="AA14" s="62">
        <v>-83192000</v>
      </c>
    </row>
    <row r="15" spans="1:27" ht="13.5">
      <c r="A15" s="249" t="s">
        <v>40</v>
      </c>
      <c r="B15" s="182"/>
      <c r="C15" s="155">
        <v>-143800</v>
      </c>
      <c r="D15" s="155"/>
      <c r="E15" s="59">
        <v>-70000</v>
      </c>
      <c r="F15" s="60">
        <v>-284000</v>
      </c>
      <c r="G15" s="60">
        <v>-5727</v>
      </c>
      <c r="H15" s="60">
        <v>-13716</v>
      </c>
      <c r="I15" s="60">
        <v>-5231</v>
      </c>
      <c r="J15" s="60">
        <v>-24674</v>
      </c>
      <c r="K15" s="60">
        <v>-5086</v>
      </c>
      <c r="L15" s="60">
        <v>-7645</v>
      </c>
      <c r="M15" s="60">
        <v>-5856</v>
      </c>
      <c r="N15" s="60">
        <v>-18587</v>
      </c>
      <c r="O15" s="60">
        <v>-5754</v>
      </c>
      <c r="P15" s="60">
        <v>-5824</v>
      </c>
      <c r="Q15" s="60">
        <v>-16308</v>
      </c>
      <c r="R15" s="60">
        <v>-27886</v>
      </c>
      <c r="S15" s="60">
        <v>-6090</v>
      </c>
      <c r="T15" s="60">
        <v>-6659</v>
      </c>
      <c r="U15" s="60">
        <v>-17635</v>
      </c>
      <c r="V15" s="60">
        <v>-30384</v>
      </c>
      <c r="W15" s="60">
        <v>-101531</v>
      </c>
      <c r="X15" s="60">
        <v>-284000</v>
      </c>
      <c r="Y15" s="60">
        <v>182469</v>
      </c>
      <c r="Z15" s="140">
        <v>-64.25</v>
      </c>
      <c r="AA15" s="62">
        <v>-284000</v>
      </c>
    </row>
    <row r="16" spans="1:27" ht="13.5">
      <c r="A16" s="249" t="s">
        <v>42</v>
      </c>
      <c r="B16" s="182"/>
      <c r="C16" s="155"/>
      <c r="D16" s="155"/>
      <c r="E16" s="59">
        <v>-1900000</v>
      </c>
      <c r="F16" s="60">
        <v>-1900000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-1900000</v>
      </c>
      <c r="Y16" s="60">
        <v>1900000</v>
      </c>
      <c r="Z16" s="140">
        <v>-100</v>
      </c>
      <c r="AA16" s="62">
        <v>-1900000</v>
      </c>
    </row>
    <row r="17" spans="1:27" ht="13.5">
      <c r="A17" s="250" t="s">
        <v>185</v>
      </c>
      <c r="B17" s="251"/>
      <c r="C17" s="168">
        <f aca="true" t="shared" si="0" ref="C17:Y17">SUM(C6:C16)</f>
        <v>39538304</v>
      </c>
      <c r="D17" s="168">
        <f t="shared" si="0"/>
        <v>0</v>
      </c>
      <c r="E17" s="72">
        <f t="shared" si="0"/>
        <v>44855450</v>
      </c>
      <c r="F17" s="73">
        <f t="shared" si="0"/>
        <v>39758790</v>
      </c>
      <c r="G17" s="73">
        <f t="shared" si="0"/>
        <v>44993453</v>
      </c>
      <c r="H17" s="73">
        <f t="shared" si="0"/>
        <v>-5900910</v>
      </c>
      <c r="I17" s="73">
        <f t="shared" si="0"/>
        <v>-5451432</v>
      </c>
      <c r="J17" s="73">
        <f t="shared" si="0"/>
        <v>33641111</v>
      </c>
      <c r="K17" s="73">
        <f t="shared" si="0"/>
        <v>-9617296</v>
      </c>
      <c r="L17" s="73">
        <f t="shared" si="0"/>
        <v>33989399</v>
      </c>
      <c r="M17" s="73">
        <f t="shared" si="0"/>
        <v>-8841279</v>
      </c>
      <c r="N17" s="73">
        <f t="shared" si="0"/>
        <v>15530824</v>
      </c>
      <c r="O17" s="73">
        <f t="shared" si="0"/>
        <v>-6574551</v>
      </c>
      <c r="P17" s="73">
        <f t="shared" si="0"/>
        <v>-6774150</v>
      </c>
      <c r="Q17" s="73">
        <f t="shared" si="0"/>
        <v>25428636</v>
      </c>
      <c r="R17" s="73">
        <f t="shared" si="0"/>
        <v>12079935</v>
      </c>
      <c r="S17" s="73">
        <f t="shared" si="0"/>
        <v>-7935692</v>
      </c>
      <c r="T17" s="73">
        <f t="shared" si="0"/>
        <v>-4836309</v>
      </c>
      <c r="U17" s="73">
        <f t="shared" si="0"/>
        <v>18840716</v>
      </c>
      <c r="V17" s="73">
        <f t="shared" si="0"/>
        <v>6068715</v>
      </c>
      <c r="W17" s="73">
        <f t="shared" si="0"/>
        <v>67320585</v>
      </c>
      <c r="X17" s="73">
        <f t="shared" si="0"/>
        <v>39758790</v>
      </c>
      <c r="Y17" s="73">
        <f t="shared" si="0"/>
        <v>27561795</v>
      </c>
      <c r="Z17" s="170">
        <f>+IF(X17&lt;&gt;0,+(Y17/X17)*100,0)</f>
        <v>69.32251962396239</v>
      </c>
      <c r="AA17" s="74">
        <f>SUM(AA6:AA16)</f>
        <v>39758790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280704</v>
      </c>
      <c r="D21" s="155"/>
      <c r="E21" s="59"/>
      <c r="F21" s="60">
        <v>280000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280000</v>
      </c>
      <c r="Y21" s="159">
        <v>-280000</v>
      </c>
      <c r="Z21" s="141">
        <v>-100</v>
      </c>
      <c r="AA21" s="225">
        <v>280000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-40710542</v>
      </c>
      <c r="D26" s="155"/>
      <c r="E26" s="59">
        <v>-33205500</v>
      </c>
      <c r="F26" s="60">
        <v>-40931000</v>
      </c>
      <c r="G26" s="60">
        <v>-5803329</v>
      </c>
      <c r="H26" s="60">
        <v>-1463054</v>
      </c>
      <c r="I26" s="60">
        <v>-2848723</v>
      </c>
      <c r="J26" s="60">
        <v>-10115106</v>
      </c>
      <c r="K26" s="60">
        <v>-16440072</v>
      </c>
      <c r="L26" s="60">
        <v>-9284204</v>
      </c>
      <c r="M26" s="60">
        <v>-3877215</v>
      </c>
      <c r="N26" s="60">
        <v>-29601491</v>
      </c>
      <c r="O26" s="60">
        <v>-3060970</v>
      </c>
      <c r="P26" s="60">
        <v>-380304</v>
      </c>
      <c r="Q26" s="60">
        <v>-5232932</v>
      </c>
      <c r="R26" s="60">
        <v>-8674206</v>
      </c>
      <c r="S26" s="60">
        <v>-1935788</v>
      </c>
      <c r="T26" s="60">
        <v>-2307728</v>
      </c>
      <c r="U26" s="60">
        <v>-22110632</v>
      </c>
      <c r="V26" s="60">
        <v>-26354148</v>
      </c>
      <c r="W26" s="60">
        <v>-74744951</v>
      </c>
      <c r="X26" s="60">
        <v>-40931000</v>
      </c>
      <c r="Y26" s="60">
        <v>-33813951</v>
      </c>
      <c r="Z26" s="140">
        <v>82.61</v>
      </c>
      <c r="AA26" s="62">
        <v>-40931000</v>
      </c>
    </row>
    <row r="27" spans="1:27" ht="13.5">
      <c r="A27" s="250" t="s">
        <v>192</v>
      </c>
      <c r="B27" s="251"/>
      <c r="C27" s="168">
        <f aca="true" t="shared" si="1" ref="C27:Y27">SUM(C21:C26)</f>
        <v>-40429838</v>
      </c>
      <c r="D27" s="168">
        <f>SUM(D21:D26)</f>
        <v>0</v>
      </c>
      <c r="E27" s="72">
        <f t="shared" si="1"/>
        <v>-33205500</v>
      </c>
      <c r="F27" s="73">
        <f t="shared" si="1"/>
        <v>-40651000</v>
      </c>
      <c r="G27" s="73">
        <f t="shared" si="1"/>
        <v>-5803329</v>
      </c>
      <c r="H27" s="73">
        <f t="shared" si="1"/>
        <v>-1463054</v>
      </c>
      <c r="I27" s="73">
        <f t="shared" si="1"/>
        <v>-2848723</v>
      </c>
      <c r="J27" s="73">
        <f t="shared" si="1"/>
        <v>-10115106</v>
      </c>
      <c r="K27" s="73">
        <f t="shared" si="1"/>
        <v>-16440072</v>
      </c>
      <c r="L27" s="73">
        <f t="shared" si="1"/>
        <v>-9284204</v>
      </c>
      <c r="M27" s="73">
        <f t="shared" si="1"/>
        <v>-3877215</v>
      </c>
      <c r="N27" s="73">
        <f t="shared" si="1"/>
        <v>-29601491</v>
      </c>
      <c r="O27" s="73">
        <f t="shared" si="1"/>
        <v>-3060970</v>
      </c>
      <c r="P27" s="73">
        <f t="shared" si="1"/>
        <v>-380304</v>
      </c>
      <c r="Q27" s="73">
        <f t="shared" si="1"/>
        <v>-5232932</v>
      </c>
      <c r="R27" s="73">
        <f t="shared" si="1"/>
        <v>-8674206</v>
      </c>
      <c r="S27" s="73">
        <f t="shared" si="1"/>
        <v>-1935788</v>
      </c>
      <c r="T27" s="73">
        <f t="shared" si="1"/>
        <v>-2307728</v>
      </c>
      <c r="U27" s="73">
        <f t="shared" si="1"/>
        <v>-22110632</v>
      </c>
      <c r="V27" s="73">
        <f t="shared" si="1"/>
        <v>-26354148</v>
      </c>
      <c r="W27" s="73">
        <f t="shared" si="1"/>
        <v>-74744951</v>
      </c>
      <c r="X27" s="73">
        <f t="shared" si="1"/>
        <v>-40651000</v>
      </c>
      <c r="Y27" s="73">
        <f t="shared" si="1"/>
        <v>-34093951</v>
      </c>
      <c r="Z27" s="170">
        <f>+IF(X27&lt;&gt;0,+(Y27/X27)*100,0)</f>
        <v>83.86989495953358</v>
      </c>
      <c r="AA27" s="74">
        <f>SUM(AA21:AA26)</f>
        <v>-40651000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>
        <v>36300000</v>
      </c>
      <c r="U32" s="60"/>
      <c r="V32" s="60">
        <v>36300000</v>
      </c>
      <c r="W32" s="60">
        <v>36300000</v>
      </c>
      <c r="X32" s="60"/>
      <c r="Y32" s="60">
        <v>36300000</v>
      </c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36300000</v>
      </c>
      <c r="U36" s="73">
        <f t="shared" si="2"/>
        <v>0</v>
      </c>
      <c r="V36" s="73">
        <f t="shared" si="2"/>
        <v>36300000</v>
      </c>
      <c r="W36" s="73">
        <f t="shared" si="2"/>
        <v>36300000</v>
      </c>
      <c r="X36" s="73">
        <f t="shared" si="2"/>
        <v>0</v>
      </c>
      <c r="Y36" s="73">
        <f t="shared" si="2"/>
        <v>36300000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-891534</v>
      </c>
      <c r="D38" s="153">
        <f>+D17+D27+D36</f>
        <v>0</v>
      </c>
      <c r="E38" s="99">
        <f t="shared" si="3"/>
        <v>11649950</v>
      </c>
      <c r="F38" s="100">
        <f t="shared" si="3"/>
        <v>-892210</v>
      </c>
      <c r="G38" s="100">
        <f t="shared" si="3"/>
        <v>39190124</v>
      </c>
      <c r="H38" s="100">
        <f t="shared" si="3"/>
        <v>-7363964</v>
      </c>
      <c r="I38" s="100">
        <f t="shared" si="3"/>
        <v>-8300155</v>
      </c>
      <c r="J38" s="100">
        <f t="shared" si="3"/>
        <v>23526005</v>
      </c>
      <c r="K38" s="100">
        <f t="shared" si="3"/>
        <v>-26057368</v>
      </c>
      <c r="L38" s="100">
        <f t="shared" si="3"/>
        <v>24705195</v>
      </c>
      <c r="M38" s="100">
        <f t="shared" si="3"/>
        <v>-12718494</v>
      </c>
      <c r="N38" s="100">
        <f t="shared" si="3"/>
        <v>-14070667</v>
      </c>
      <c r="O38" s="100">
        <f t="shared" si="3"/>
        <v>-9635521</v>
      </c>
      <c r="P38" s="100">
        <f t="shared" si="3"/>
        <v>-7154454</v>
      </c>
      <c r="Q38" s="100">
        <f t="shared" si="3"/>
        <v>20195704</v>
      </c>
      <c r="R38" s="100">
        <f t="shared" si="3"/>
        <v>3405729</v>
      </c>
      <c r="S38" s="100">
        <f t="shared" si="3"/>
        <v>-9871480</v>
      </c>
      <c r="T38" s="100">
        <f t="shared" si="3"/>
        <v>29155963</v>
      </c>
      <c r="U38" s="100">
        <f t="shared" si="3"/>
        <v>-3269916</v>
      </c>
      <c r="V38" s="100">
        <f t="shared" si="3"/>
        <v>16014567</v>
      </c>
      <c r="W38" s="100">
        <f t="shared" si="3"/>
        <v>28875634</v>
      </c>
      <c r="X38" s="100">
        <f t="shared" si="3"/>
        <v>-892210</v>
      </c>
      <c r="Y38" s="100">
        <f t="shared" si="3"/>
        <v>29767844</v>
      </c>
      <c r="Z38" s="137">
        <f>+IF(X38&lt;&gt;0,+(Y38/X38)*100,0)</f>
        <v>-3336.4167628697282</v>
      </c>
      <c r="AA38" s="102">
        <f>+AA17+AA27+AA36</f>
        <v>-892210</v>
      </c>
    </row>
    <row r="39" spans="1:27" ht="13.5">
      <c r="A39" s="249" t="s">
        <v>200</v>
      </c>
      <c r="B39" s="182"/>
      <c r="C39" s="153">
        <v>27581778</v>
      </c>
      <c r="D39" s="153"/>
      <c r="E39" s="99">
        <v>27582628</v>
      </c>
      <c r="F39" s="100">
        <v>27582628</v>
      </c>
      <c r="G39" s="100">
        <v>29853040</v>
      </c>
      <c r="H39" s="100">
        <v>69043164</v>
      </c>
      <c r="I39" s="100">
        <v>61679200</v>
      </c>
      <c r="J39" s="100">
        <v>29853040</v>
      </c>
      <c r="K39" s="100">
        <v>53379045</v>
      </c>
      <c r="L39" s="100">
        <v>27321677</v>
      </c>
      <c r="M39" s="100">
        <v>52026872</v>
      </c>
      <c r="N39" s="100">
        <v>53379045</v>
      </c>
      <c r="O39" s="100">
        <v>39308378</v>
      </c>
      <c r="P39" s="100">
        <v>29672857</v>
      </c>
      <c r="Q39" s="100">
        <v>22518403</v>
      </c>
      <c r="R39" s="100">
        <v>39308378</v>
      </c>
      <c r="S39" s="100">
        <v>42714107</v>
      </c>
      <c r="T39" s="100">
        <v>32842627</v>
      </c>
      <c r="U39" s="100">
        <v>61998590</v>
      </c>
      <c r="V39" s="100">
        <v>42714107</v>
      </c>
      <c r="W39" s="100">
        <v>29853040</v>
      </c>
      <c r="X39" s="100">
        <v>27582628</v>
      </c>
      <c r="Y39" s="100">
        <v>2270412</v>
      </c>
      <c r="Z39" s="137">
        <v>8.23</v>
      </c>
      <c r="AA39" s="102">
        <v>27582628</v>
      </c>
    </row>
    <row r="40" spans="1:27" ht="13.5">
      <c r="A40" s="269" t="s">
        <v>201</v>
      </c>
      <c r="B40" s="256"/>
      <c r="C40" s="257">
        <v>26690244</v>
      </c>
      <c r="D40" s="257"/>
      <c r="E40" s="258">
        <v>39232578</v>
      </c>
      <c r="F40" s="259">
        <v>26690418</v>
      </c>
      <c r="G40" s="259">
        <v>69043164</v>
      </c>
      <c r="H40" s="259">
        <v>61679200</v>
      </c>
      <c r="I40" s="259">
        <v>53379045</v>
      </c>
      <c r="J40" s="259">
        <v>53379045</v>
      </c>
      <c r="K40" s="259">
        <v>27321677</v>
      </c>
      <c r="L40" s="259">
        <v>52026872</v>
      </c>
      <c r="M40" s="259">
        <v>39308378</v>
      </c>
      <c r="N40" s="259">
        <v>39308378</v>
      </c>
      <c r="O40" s="259">
        <v>29672857</v>
      </c>
      <c r="P40" s="259">
        <v>22518403</v>
      </c>
      <c r="Q40" s="259">
        <v>42714107</v>
      </c>
      <c r="R40" s="259">
        <v>29672857</v>
      </c>
      <c r="S40" s="259">
        <v>32842627</v>
      </c>
      <c r="T40" s="259">
        <v>61998590</v>
      </c>
      <c r="U40" s="259">
        <v>58728674</v>
      </c>
      <c r="V40" s="259">
        <v>58728674</v>
      </c>
      <c r="W40" s="259">
        <v>58728674</v>
      </c>
      <c r="X40" s="259">
        <v>26690418</v>
      </c>
      <c r="Y40" s="259">
        <v>32038256</v>
      </c>
      <c r="Z40" s="260">
        <v>120.04</v>
      </c>
      <c r="AA40" s="261">
        <v>26690418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40931090</v>
      </c>
      <c r="D5" s="200">
        <f t="shared" si="0"/>
        <v>0</v>
      </c>
      <c r="E5" s="106">
        <f t="shared" si="0"/>
        <v>33205000</v>
      </c>
      <c r="F5" s="106">
        <f t="shared" si="0"/>
        <v>80599000</v>
      </c>
      <c r="G5" s="106">
        <f t="shared" si="0"/>
        <v>3566791</v>
      </c>
      <c r="H5" s="106">
        <f t="shared" si="0"/>
        <v>1463052</v>
      </c>
      <c r="I5" s="106">
        <f t="shared" si="0"/>
        <v>2784150</v>
      </c>
      <c r="J5" s="106">
        <f t="shared" si="0"/>
        <v>7813993</v>
      </c>
      <c r="K5" s="106">
        <f t="shared" si="0"/>
        <v>16226970</v>
      </c>
      <c r="L5" s="106">
        <f t="shared" si="0"/>
        <v>9284204</v>
      </c>
      <c r="M5" s="106">
        <f t="shared" si="0"/>
        <v>3865812</v>
      </c>
      <c r="N5" s="106">
        <f t="shared" si="0"/>
        <v>29376986</v>
      </c>
      <c r="O5" s="106">
        <f t="shared" si="0"/>
        <v>3094370</v>
      </c>
      <c r="P5" s="106">
        <f t="shared" si="0"/>
        <v>790856</v>
      </c>
      <c r="Q5" s="106">
        <f t="shared" si="0"/>
        <v>4753980</v>
      </c>
      <c r="R5" s="106">
        <f t="shared" si="0"/>
        <v>8639206</v>
      </c>
      <c r="S5" s="106">
        <f t="shared" si="0"/>
        <v>2210099</v>
      </c>
      <c r="T5" s="106">
        <f t="shared" si="0"/>
        <v>9143278</v>
      </c>
      <c r="U5" s="106">
        <f t="shared" si="0"/>
        <v>15495418</v>
      </c>
      <c r="V5" s="106">
        <f t="shared" si="0"/>
        <v>26848795</v>
      </c>
      <c r="W5" s="106">
        <f t="shared" si="0"/>
        <v>72678980</v>
      </c>
      <c r="X5" s="106">
        <f t="shared" si="0"/>
        <v>80599000</v>
      </c>
      <c r="Y5" s="106">
        <f t="shared" si="0"/>
        <v>-7920020</v>
      </c>
      <c r="Z5" s="201">
        <f>+IF(X5&lt;&gt;0,+(Y5/X5)*100,0)</f>
        <v>-9.826449459670714</v>
      </c>
      <c r="AA5" s="199">
        <f>SUM(AA11:AA18)</f>
        <v>80599000</v>
      </c>
    </row>
    <row r="6" spans="1:27" ht="13.5">
      <c r="A6" s="291" t="s">
        <v>205</v>
      </c>
      <c r="B6" s="142"/>
      <c r="C6" s="62">
        <v>13597179</v>
      </c>
      <c r="D6" s="156"/>
      <c r="E6" s="60">
        <v>20220000</v>
      </c>
      <c r="F6" s="60">
        <v>56520000</v>
      </c>
      <c r="G6" s="60">
        <v>1857055</v>
      </c>
      <c r="H6" s="60">
        <v>703517</v>
      </c>
      <c r="I6" s="60">
        <v>855482</v>
      </c>
      <c r="J6" s="60">
        <v>3416054</v>
      </c>
      <c r="K6" s="60">
        <v>11051486</v>
      </c>
      <c r="L6" s="60">
        <v>4108783</v>
      </c>
      <c r="M6" s="60">
        <v>1347632</v>
      </c>
      <c r="N6" s="60">
        <v>16507901</v>
      </c>
      <c r="O6" s="60">
        <v>2449334</v>
      </c>
      <c r="P6" s="60">
        <v>478952</v>
      </c>
      <c r="Q6" s="60">
        <v>3991830</v>
      </c>
      <c r="R6" s="60">
        <v>6920116</v>
      </c>
      <c r="S6" s="60">
        <v>1465039</v>
      </c>
      <c r="T6" s="60">
        <v>8917958</v>
      </c>
      <c r="U6" s="60">
        <v>14187679</v>
      </c>
      <c r="V6" s="60">
        <v>24570676</v>
      </c>
      <c r="W6" s="60">
        <v>51414747</v>
      </c>
      <c r="X6" s="60">
        <v>56520000</v>
      </c>
      <c r="Y6" s="60">
        <v>-5105253</v>
      </c>
      <c r="Z6" s="140">
        <v>-9.03</v>
      </c>
      <c r="AA6" s="155">
        <v>56520000</v>
      </c>
    </row>
    <row r="7" spans="1:27" ht="13.5">
      <c r="A7" s="291" t="s">
        <v>206</v>
      </c>
      <c r="B7" s="142"/>
      <c r="C7" s="62"/>
      <c r="D7" s="156"/>
      <c r="E7" s="60">
        <v>20000</v>
      </c>
      <c r="F7" s="60">
        <v>849000</v>
      </c>
      <c r="G7" s="60">
        <v>945473</v>
      </c>
      <c r="H7" s="60"/>
      <c r="I7" s="60"/>
      <c r="J7" s="60">
        <v>945473</v>
      </c>
      <c r="K7" s="60"/>
      <c r="L7" s="60"/>
      <c r="M7" s="60"/>
      <c r="N7" s="60"/>
      <c r="O7" s="60">
        <v>68400</v>
      </c>
      <c r="P7" s="60"/>
      <c r="Q7" s="60"/>
      <c r="R7" s="60">
        <v>68400</v>
      </c>
      <c r="S7" s="60"/>
      <c r="T7" s="60"/>
      <c r="U7" s="60"/>
      <c r="V7" s="60"/>
      <c r="W7" s="60">
        <v>1013873</v>
      </c>
      <c r="X7" s="60">
        <v>849000</v>
      </c>
      <c r="Y7" s="60">
        <v>164873</v>
      </c>
      <c r="Z7" s="140">
        <v>19.42</v>
      </c>
      <c r="AA7" s="155">
        <v>849000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>
        <v>324000</v>
      </c>
      <c r="L8" s="60">
        <v>723957</v>
      </c>
      <c r="M8" s="60">
        <v>416628</v>
      </c>
      <c r="N8" s="60">
        <v>1464585</v>
      </c>
      <c r="O8" s="60"/>
      <c r="P8" s="60"/>
      <c r="Q8" s="60"/>
      <c r="R8" s="60"/>
      <c r="S8" s="60"/>
      <c r="T8" s="60"/>
      <c r="U8" s="60"/>
      <c r="V8" s="60"/>
      <c r="W8" s="60">
        <v>1464585</v>
      </c>
      <c r="X8" s="60"/>
      <c r="Y8" s="60">
        <v>1464585</v>
      </c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2035583</v>
      </c>
      <c r="D10" s="156"/>
      <c r="E10" s="60"/>
      <c r="F10" s="60"/>
      <c r="G10" s="60"/>
      <c r="H10" s="60"/>
      <c r="I10" s="60"/>
      <c r="J10" s="60"/>
      <c r="K10" s="60"/>
      <c r="L10" s="60">
        <v>701404</v>
      </c>
      <c r="M10" s="60">
        <v>1607588</v>
      </c>
      <c r="N10" s="60">
        <v>2308992</v>
      </c>
      <c r="O10" s="60">
        <v>460964</v>
      </c>
      <c r="P10" s="60"/>
      <c r="Q10" s="60">
        <v>443029</v>
      </c>
      <c r="R10" s="60">
        <v>903993</v>
      </c>
      <c r="S10" s="60">
        <v>212542</v>
      </c>
      <c r="T10" s="60"/>
      <c r="U10" s="60"/>
      <c r="V10" s="60">
        <v>212542</v>
      </c>
      <c r="W10" s="60">
        <v>3425527</v>
      </c>
      <c r="X10" s="60"/>
      <c r="Y10" s="60">
        <v>3425527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15632762</v>
      </c>
      <c r="D11" s="294">
        <f t="shared" si="1"/>
        <v>0</v>
      </c>
      <c r="E11" s="295">
        <f t="shared" si="1"/>
        <v>20240000</v>
      </c>
      <c r="F11" s="295">
        <f t="shared" si="1"/>
        <v>57369000</v>
      </c>
      <c r="G11" s="295">
        <f t="shared" si="1"/>
        <v>2802528</v>
      </c>
      <c r="H11" s="295">
        <f t="shared" si="1"/>
        <v>703517</v>
      </c>
      <c r="I11" s="295">
        <f t="shared" si="1"/>
        <v>855482</v>
      </c>
      <c r="J11" s="295">
        <f t="shared" si="1"/>
        <v>4361527</v>
      </c>
      <c r="K11" s="295">
        <f t="shared" si="1"/>
        <v>11375486</v>
      </c>
      <c r="L11" s="295">
        <f t="shared" si="1"/>
        <v>5534144</v>
      </c>
      <c r="M11" s="295">
        <f t="shared" si="1"/>
        <v>3371848</v>
      </c>
      <c r="N11" s="295">
        <f t="shared" si="1"/>
        <v>20281478</v>
      </c>
      <c r="O11" s="295">
        <f t="shared" si="1"/>
        <v>2978698</v>
      </c>
      <c r="P11" s="295">
        <f t="shared" si="1"/>
        <v>478952</v>
      </c>
      <c r="Q11" s="295">
        <f t="shared" si="1"/>
        <v>4434859</v>
      </c>
      <c r="R11" s="295">
        <f t="shared" si="1"/>
        <v>7892509</v>
      </c>
      <c r="S11" s="295">
        <f t="shared" si="1"/>
        <v>1677581</v>
      </c>
      <c r="T11" s="295">
        <f t="shared" si="1"/>
        <v>8917958</v>
      </c>
      <c r="U11" s="295">
        <f t="shared" si="1"/>
        <v>14187679</v>
      </c>
      <c r="V11" s="295">
        <f t="shared" si="1"/>
        <v>24783218</v>
      </c>
      <c r="W11" s="295">
        <f t="shared" si="1"/>
        <v>57318732</v>
      </c>
      <c r="X11" s="295">
        <f t="shared" si="1"/>
        <v>57369000</v>
      </c>
      <c r="Y11" s="295">
        <f t="shared" si="1"/>
        <v>-50268</v>
      </c>
      <c r="Z11" s="296">
        <f>+IF(X11&lt;&gt;0,+(Y11/X11)*100,0)</f>
        <v>-0.08762223500496784</v>
      </c>
      <c r="AA11" s="297">
        <f>SUM(AA6:AA10)</f>
        <v>57369000</v>
      </c>
    </row>
    <row r="12" spans="1:27" ht="13.5">
      <c r="A12" s="298" t="s">
        <v>211</v>
      </c>
      <c r="B12" s="136"/>
      <c r="C12" s="62">
        <v>21640923</v>
      </c>
      <c r="D12" s="156"/>
      <c r="E12" s="60">
        <v>8785000</v>
      </c>
      <c r="F12" s="60">
        <v>15466000</v>
      </c>
      <c r="G12" s="60">
        <v>764263</v>
      </c>
      <c r="H12" s="60">
        <v>759535</v>
      </c>
      <c r="I12" s="60">
        <v>1353222</v>
      </c>
      <c r="J12" s="60">
        <v>2877020</v>
      </c>
      <c r="K12" s="60">
        <v>1240938</v>
      </c>
      <c r="L12" s="60">
        <v>3464785</v>
      </c>
      <c r="M12" s="60">
        <v>427123</v>
      </c>
      <c r="N12" s="60">
        <v>5132846</v>
      </c>
      <c r="O12" s="60"/>
      <c r="P12" s="60">
        <v>311904</v>
      </c>
      <c r="Q12" s="60">
        <v>78157</v>
      </c>
      <c r="R12" s="60">
        <v>390061</v>
      </c>
      <c r="S12" s="60">
        <v>517638</v>
      </c>
      <c r="T12" s="60"/>
      <c r="U12" s="60"/>
      <c r="V12" s="60">
        <v>517638</v>
      </c>
      <c r="W12" s="60">
        <v>8917565</v>
      </c>
      <c r="X12" s="60">
        <v>15466000</v>
      </c>
      <c r="Y12" s="60">
        <v>-6548435</v>
      </c>
      <c r="Z12" s="140">
        <v>-42.34</v>
      </c>
      <c r="AA12" s="155">
        <v>15466000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3436857</v>
      </c>
      <c r="D15" s="156"/>
      <c r="E15" s="60">
        <v>4066000</v>
      </c>
      <c r="F15" s="60">
        <v>7650000</v>
      </c>
      <c r="G15" s="60"/>
      <c r="H15" s="60"/>
      <c r="I15" s="60">
        <v>575446</v>
      </c>
      <c r="J15" s="60">
        <v>575446</v>
      </c>
      <c r="K15" s="60">
        <v>3610546</v>
      </c>
      <c r="L15" s="60">
        <v>285275</v>
      </c>
      <c r="M15" s="60">
        <v>66841</v>
      </c>
      <c r="N15" s="60">
        <v>3962662</v>
      </c>
      <c r="O15" s="60">
        <v>115672</v>
      </c>
      <c r="P15" s="60"/>
      <c r="Q15" s="60">
        <v>240964</v>
      </c>
      <c r="R15" s="60">
        <v>356636</v>
      </c>
      <c r="S15" s="60">
        <v>14880</v>
      </c>
      <c r="T15" s="60">
        <v>225320</v>
      </c>
      <c r="U15" s="60">
        <v>1307739</v>
      </c>
      <c r="V15" s="60">
        <v>1547939</v>
      </c>
      <c r="W15" s="60">
        <v>6442683</v>
      </c>
      <c r="X15" s="60">
        <v>7650000</v>
      </c>
      <c r="Y15" s="60">
        <v>-1207317</v>
      </c>
      <c r="Z15" s="140">
        <v>-15.78</v>
      </c>
      <c r="AA15" s="155">
        <v>7650000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220548</v>
      </c>
      <c r="D18" s="276"/>
      <c r="E18" s="82">
        <v>114000</v>
      </c>
      <c r="F18" s="82">
        <v>114000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114000</v>
      </c>
      <c r="Y18" s="82">
        <v>-114000</v>
      </c>
      <c r="Z18" s="270">
        <v>-100</v>
      </c>
      <c r="AA18" s="278">
        <v>114000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431828</v>
      </c>
      <c r="L20" s="100">
        <f t="shared" si="2"/>
        <v>396485</v>
      </c>
      <c r="M20" s="100">
        <f t="shared" si="2"/>
        <v>0</v>
      </c>
      <c r="N20" s="100">
        <f t="shared" si="2"/>
        <v>828313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828313</v>
      </c>
      <c r="X20" s="100">
        <f t="shared" si="2"/>
        <v>0</v>
      </c>
      <c r="Y20" s="100">
        <f t="shared" si="2"/>
        <v>828313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>
        <v>431828</v>
      </c>
      <c r="L22" s="60">
        <v>396485</v>
      </c>
      <c r="M22" s="60"/>
      <c r="N22" s="60">
        <v>828313</v>
      </c>
      <c r="O22" s="60"/>
      <c r="P22" s="60"/>
      <c r="Q22" s="60"/>
      <c r="R22" s="60"/>
      <c r="S22" s="60"/>
      <c r="T22" s="60"/>
      <c r="U22" s="60"/>
      <c r="V22" s="60"/>
      <c r="W22" s="60">
        <v>828313</v>
      </c>
      <c r="X22" s="60"/>
      <c r="Y22" s="60">
        <v>828313</v>
      </c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431828</v>
      </c>
      <c r="L26" s="295">
        <f t="shared" si="3"/>
        <v>396485</v>
      </c>
      <c r="M26" s="295">
        <f t="shared" si="3"/>
        <v>0</v>
      </c>
      <c r="N26" s="295">
        <f t="shared" si="3"/>
        <v>828313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828313</v>
      </c>
      <c r="X26" s="295">
        <f t="shared" si="3"/>
        <v>0</v>
      </c>
      <c r="Y26" s="295">
        <f t="shared" si="3"/>
        <v>828313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13597179</v>
      </c>
      <c r="D36" s="156">
        <f t="shared" si="4"/>
        <v>0</v>
      </c>
      <c r="E36" s="60">
        <f t="shared" si="4"/>
        <v>20220000</v>
      </c>
      <c r="F36" s="60">
        <f t="shared" si="4"/>
        <v>56520000</v>
      </c>
      <c r="G36" s="60">
        <f t="shared" si="4"/>
        <v>1857055</v>
      </c>
      <c r="H36" s="60">
        <f t="shared" si="4"/>
        <v>703517</v>
      </c>
      <c r="I36" s="60">
        <f t="shared" si="4"/>
        <v>855482</v>
      </c>
      <c r="J36" s="60">
        <f t="shared" si="4"/>
        <v>3416054</v>
      </c>
      <c r="K36" s="60">
        <f t="shared" si="4"/>
        <v>11051486</v>
      </c>
      <c r="L36" s="60">
        <f t="shared" si="4"/>
        <v>4108783</v>
      </c>
      <c r="M36" s="60">
        <f t="shared" si="4"/>
        <v>1347632</v>
      </c>
      <c r="N36" s="60">
        <f t="shared" si="4"/>
        <v>16507901</v>
      </c>
      <c r="O36" s="60">
        <f t="shared" si="4"/>
        <v>2449334</v>
      </c>
      <c r="P36" s="60">
        <f t="shared" si="4"/>
        <v>478952</v>
      </c>
      <c r="Q36" s="60">
        <f t="shared" si="4"/>
        <v>3991830</v>
      </c>
      <c r="R36" s="60">
        <f t="shared" si="4"/>
        <v>6920116</v>
      </c>
      <c r="S36" s="60">
        <f t="shared" si="4"/>
        <v>1465039</v>
      </c>
      <c r="T36" s="60">
        <f t="shared" si="4"/>
        <v>8917958</v>
      </c>
      <c r="U36" s="60">
        <f t="shared" si="4"/>
        <v>14187679</v>
      </c>
      <c r="V36" s="60">
        <f t="shared" si="4"/>
        <v>24570676</v>
      </c>
      <c r="W36" s="60">
        <f t="shared" si="4"/>
        <v>51414747</v>
      </c>
      <c r="X36" s="60">
        <f t="shared" si="4"/>
        <v>56520000</v>
      </c>
      <c r="Y36" s="60">
        <f t="shared" si="4"/>
        <v>-5105253</v>
      </c>
      <c r="Z36" s="140">
        <f aca="true" t="shared" si="5" ref="Z36:Z49">+IF(X36&lt;&gt;0,+(Y36/X36)*100,0)</f>
        <v>-9.032648619957536</v>
      </c>
      <c r="AA36" s="155">
        <f>AA6+AA21</f>
        <v>56520000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20000</v>
      </c>
      <c r="F37" s="60">
        <f t="shared" si="4"/>
        <v>849000</v>
      </c>
      <c r="G37" s="60">
        <f t="shared" si="4"/>
        <v>945473</v>
      </c>
      <c r="H37" s="60">
        <f t="shared" si="4"/>
        <v>0</v>
      </c>
      <c r="I37" s="60">
        <f t="shared" si="4"/>
        <v>0</v>
      </c>
      <c r="J37" s="60">
        <f t="shared" si="4"/>
        <v>945473</v>
      </c>
      <c r="K37" s="60">
        <f t="shared" si="4"/>
        <v>431828</v>
      </c>
      <c r="L37" s="60">
        <f t="shared" si="4"/>
        <v>396485</v>
      </c>
      <c r="M37" s="60">
        <f t="shared" si="4"/>
        <v>0</v>
      </c>
      <c r="N37" s="60">
        <f t="shared" si="4"/>
        <v>828313</v>
      </c>
      <c r="O37" s="60">
        <f t="shared" si="4"/>
        <v>68400</v>
      </c>
      <c r="P37" s="60">
        <f t="shared" si="4"/>
        <v>0</v>
      </c>
      <c r="Q37" s="60">
        <f t="shared" si="4"/>
        <v>0</v>
      </c>
      <c r="R37" s="60">
        <f t="shared" si="4"/>
        <v>68400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1842186</v>
      </c>
      <c r="X37" s="60">
        <f t="shared" si="4"/>
        <v>849000</v>
      </c>
      <c r="Y37" s="60">
        <f t="shared" si="4"/>
        <v>993186</v>
      </c>
      <c r="Z37" s="140">
        <f t="shared" si="5"/>
        <v>116.98303886925797</v>
      </c>
      <c r="AA37" s="155">
        <f>AA7+AA22</f>
        <v>849000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324000</v>
      </c>
      <c r="L38" s="60">
        <f t="shared" si="4"/>
        <v>723957</v>
      </c>
      <c r="M38" s="60">
        <f t="shared" si="4"/>
        <v>416628</v>
      </c>
      <c r="N38" s="60">
        <f t="shared" si="4"/>
        <v>1464585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1464585</v>
      </c>
      <c r="X38" s="60">
        <f t="shared" si="4"/>
        <v>0</v>
      </c>
      <c r="Y38" s="60">
        <f t="shared" si="4"/>
        <v>1464585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2035583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701404</v>
      </c>
      <c r="M40" s="60">
        <f t="shared" si="4"/>
        <v>1607588</v>
      </c>
      <c r="N40" s="60">
        <f t="shared" si="4"/>
        <v>2308992</v>
      </c>
      <c r="O40" s="60">
        <f t="shared" si="4"/>
        <v>460964</v>
      </c>
      <c r="P40" s="60">
        <f t="shared" si="4"/>
        <v>0</v>
      </c>
      <c r="Q40" s="60">
        <f t="shared" si="4"/>
        <v>443029</v>
      </c>
      <c r="R40" s="60">
        <f t="shared" si="4"/>
        <v>903993</v>
      </c>
      <c r="S40" s="60">
        <f t="shared" si="4"/>
        <v>212542</v>
      </c>
      <c r="T40" s="60">
        <f t="shared" si="4"/>
        <v>0</v>
      </c>
      <c r="U40" s="60">
        <f t="shared" si="4"/>
        <v>0</v>
      </c>
      <c r="V40" s="60">
        <f t="shared" si="4"/>
        <v>212542</v>
      </c>
      <c r="W40" s="60">
        <f t="shared" si="4"/>
        <v>3425527</v>
      </c>
      <c r="X40" s="60">
        <f t="shared" si="4"/>
        <v>0</v>
      </c>
      <c r="Y40" s="60">
        <f t="shared" si="4"/>
        <v>3425527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15632762</v>
      </c>
      <c r="D41" s="294">
        <f t="shared" si="6"/>
        <v>0</v>
      </c>
      <c r="E41" s="295">
        <f t="shared" si="6"/>
        <v>20240000</v>
      </c>
      <c r="F41" s="295">
        <f t="shared" si="6"/>
        <v>57369000</v>
      </c>
      <c r="G41" s="295">
        <f t="shared" si="6"/>
        <v>2802528</v>
      </c>
      <c r="H41" s="295">
        <f t="shared" si="6"/>
        <v>703517</v>
      </c>
      <c r="I41" s="295">
        <f t="shared" si="6"/>
        <v>855482</v>
      </c>
      <c r="J41" s="295">
        <f t="shared" si="6"/>
        <v>4361527</v>
      </c>
      <c r="K41" s="295">
        <f t="shared" si="6"/>
        <v>11807314</v>
      </c>
      <c r="L41" s="295">
        <f t="shared" si="6"/>
        <v>5930629</v>
      </c>
      <c r="M41" s="295">
        <f t="shared" si="6"/>
        <v>3371848</v>
      </c>
      <c r="N41" s="295">
        <f t="shared" si="6"/>
        <v>21109791</v>
      </c>
      <c r="O41" s="295">
        <f t="shared" si="6"/>
        <v>2978698</v>
      </c>
      <c r="P41" s="295">
        <f t="shared" si="6"/>
        <v>478952</v>
      </c>
      <c r="Q41" s="295">
        <f t="shared" si="6"/>
        <v>4434859</v>
      </c>
      <c r="R41" s="295">
        <f t="shared" si="6"/>
        <v>7892509</v>
      </c>
      <c r="S41" s="295">
        <f t="shared" si="6"/>
        <v>1677581</v>
      </c>
      <c r="T41" s="295">
        <f t="shared" si="6"/>
        <v>8917958</v>
      </c>
      <c r="U41" s="295">
        <f t="shared" si="6"/>
        <v>14187679</v>
      </c>
      <c r="V41" s="295">
        <f t="shared" si="6"/>
        <v>24783218</v>
      </c>
      <c r="W41" s="295">
        <f t="shared" si="6"/>
        <v>58147045</v>
      </c>
      <c r="X41" s="295">
        <f t="shared" si="6"/>
        <v>57369000</v>
      </c>
      <c r="Y41" s="295">
        <f t="shared" si="6"/>
        <v>778045</v>
      </c>
      <c r="Z41" s="296">
        <f t="shared" si="5"/>
        <v>1.3562115428192927</v>
      </c>
      <c r="AA41" s="297">
        <f>SUM(AA36:AA40)</f>
        <v>57369000</v>
      </c>
    </row>
    <row r="42" spans="1:27" ht="13.5">
      <c r="A42" s="298" t="s">
        <v>211</v>
      </c>
      <c r="B42" s="136"/>
      <c r="C42" s="95">
        <f aca="true" t="shared" si="7" ref="C42:Y48">C12+C27</f>
        <v>21640923</v>
      </c>
      <c r="D42" s="129">
        <f t="shared" si="7"/>
        <v>0</v>
      </c>
      <c r="E42" s="54">
        <f t="shared" si="7"/>
        <v>8785000</v>
      </c>
      <c r="F42" s="54">
        <f t="shared" si="7"/>
        <v>15466000</v>
      </c>
      <c r="G42" s="54">
        <f t="shared" si="7"/>
        <v>764263</v>
      </c>
      <c r="H42" s="54">
        <f t="shared" si="7"/>
        <v>759535</v>
      </c>
      <c r="I42" s="54">
        <f t="shared" si="7"/>
        <v>1353222</v>
      </c>
      <c r="J42" s="54">
        <f t="shared" si="7"/>
        <v>2877020</v>
      </c>
      <c r="K42" s="54">
        <f t="shared" si="7"/>
        <v>1240938</v>
      </c>
      <c r="L42" s="54">
        <f t="shared" si="7"/>
        <v>3464785</v>
      </c>
      <c r="M42" s="54">
        <f t="shared" si="7"/>
        <v>427123</v>
      </c>
      <c r="N42" s="54">
        <f t="shared" si="7"/>
        <v>5132846</v>
      </c>
      <c r="O42" s="54">
        <f t="shared" si="7"/>
        <v>0</v>
      </c>
      <c r="P42" s="54">
        <f t="shared" si="7"/>
        <v>311904</v>
      </c>
      <c r="Q42" s="54">
        <f t="shared" si="7"/>
        <v>78157</v>
      </c>
      <c r="R42" s="54">
        <f t="shared" si="7"/>
        <v>390061</v>
      </c>
      <c r="S42" s="54">
        <f t="shared" si="7"/>
        <v>517638</v>
      </c>
      <c r="T42" s="54">
        <f t="shared" si="7"/>
        <v>0</v>
      </c>
      <c r="U42" s="54">
        <f t="shared" si="7"/>
        <v>0</v>
      </c>
      <c r="V42" s="54">
        <f t="shared" si="7"/>
        <v>517638</v>
      </c>
      <c r="W42" s="54">
        <f t="shared" si="7"/>
        <v>8917565</v>
      </c>
      <c r="X42" s="54">
        <f t="shared" si="7"/>
        <v>15466000</v>
      </c>
      <c r="Y42" s="54">
        <f t="shared" si="7"/>
        <v>-6548435</v>
      </c>
      <c r="Z42" s="184">
        <f t="shared" si="5"/>
        <v>-42.340844432949694</v>
      </c>
      <c r="AA42" s="130">
        <f aca="true" t="shared" si="8" ref="AA42:AA48">AA12+AA27</f>
        <v>15466000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3436857</v>
      </c>
      <c r="D45" s="129">
        <f t="shared" si="7"/>
        <v>0</v>
      </c>
      <c r="E45" s="54">
        <f t="shared" si="7"/>
        <v>4066000</v>
      </c>
      <c r="F45" s="54">
        <f t="shared" si="7"/>
        <v>7650000</v>
      </c>
      <c r="G45" s="54">
        <f t="shared" si="7"/>
        <v>0</v>
      </c>
      <c r="H45" s="54">
        <f t="shared" si="7"/>
        <v>0</v>
      </c>
      <c r="I45" s="54">
        <f t="shared" si="7"/>
        <v>575446</v>
      </c>
      <c r="J45" s="54">
        <f t="shared" si="7"/>
        <v>575446</v>
      </c>
      <c r="K45" s="54">
        <f t="shared" si="7"/>
        <v>3610546</v>
      </c>
      <c r="L45" s="54">
        <f t="shared" si="7"/>
        <v>285275</v>
      </c>
      <c r="M45" s="54">
        <f t="shared" si="7"/>
        <v>66841</v>
      </c>
      <c r="N45" s="54">
        <f t="shared" si="7"/>
        <v>3962662</v>
      </c>
      <c r="O45" s="54">
        <f t="shared" si="7"/>
        <v>115672</v>
      </c>
      <c r="P45" s="54">
        <f t="shared" si="7"/>
        <v>0</v>
      </c>
      <c r="Q45" s="54">
        <f t="shared" si="7"/>
        <v>240964</v>
      </c>
      <c r="R45" s="54">
        <f t="shared" si="7"/>
        <v>356636</v>
      </c>
      <c r="S45" s="54">
        <f t="shared" si="7"/>
        <v>14880</v>
      </c>
      <c r="T45" s="54">
        <f t="shared" si="7"/>
        <v>225320</v>
      </c>
      <c r="U45" s="54">
        <f t="shared" si="7"/>
        <v>1307739</v>
      </c>
      <c r="V45" s="54">
        <f t="shared" si="7"/>
        <v>1547939</v>
      </c>
      <c r="W45" s="54">
        <f t="shared" si="7"/>
        <v>6442683</v>
      </c>
      <c r="X45" s="54">
        <f t="shared" si="7"/>
        <v>7650000</v>
      </c>
      <c r="Y45" s="54">
        <f t="shared" si="7"/>
        <v>-1207317</v>
      </c>
      <c r="Z45" s="184">
        <f t="shared" si="5"/>
        <v>-15.781921568627451</v>
      </c>
      <c r="AA45" s="130">
        <f t="shared" si="8"/>
        <v>7650000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220548</v>
      </c>
      <c r="D48" s="129">
        <f t="shared" si="7"/>
        <v>0</v>
      </c>
      <c r="E48" s="54">
        <f t="shared" si="7"/>
        <v>114000</v>
      </c>
      <c r="F48" s="54">
        <f t="shared" si="7"/>
        <v>114000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114000</v>
      </c>
      <c r="Y48" s="54">
        <f t="shared" si="7"/>
        <v>-114000</v>
      </c>
      <c r="Z48" s="184">
        <f t="shared" si="5"/>
        <v>-100</v>
      </c>
      <c r="AA48" s="130">
        <f t="shared" si="8"/>
        <v>114000</v>
      </c>
    </row>
    <row r="49" spans="1:27" ht="13.5">
      <c r="A49" s="308" t="s">
        <v>220</v>
      </c>
      <c r="B49" s="149"/>
      <c r="C49" s="239">
        <f aca="true" t="shared" si="9" ref="C49:Y49">SUM(C41:C48)</f>
        <v>40931090</v>
      </c>
      <c r="D49" s="218">
        <f t="shared" si="9"/>
        <v>0</v>
      </c>
      <c r="E49" s="220">
        <f t="shared" si="9"/>
        <v>33205000</v>
      </c>
      <c r="F49" s="220">
        <f t="shared" si="9"/>
        <v>80599000</v>
      </c>
      <c r="G49" s="220">
        <f t="shared" si="9"/>
        <v>3566791</v>
      </c>
      <c r="H49" s="220">
        <f t="shared" si="9"/>
        <v>1463052</v>
      </c>
      <c r="I49" s="220">
        <f t="shared" si="9"/>
        <v>2784150</v>
      </c>
      <c r="J49" s="220">
        <f t="shared" si="9"/>
        <v>7813993</v>
      </c>
      <c r="K49" s="220">
        <f t="shared" si="9"/>
        <v>16658798</v>
      </c>
      <c r="L49" s="220">
        <f t="shared" si="9"/>
        <v>9680689</v>
      </c>
      <c r="M49" s="220">
        <f t="shared" si="9"/>
        <v>3865812</v>
      </c>
      <c r="N49" s="220">
        <f t="shared" si="9"/>
        <v>30205299</v>
      </c>
      <c r="O49" s="220">
        <f t="shared" si="9"/>
        <v>3094370</v>
      </c>
      <c r="P49" s="220">
        <f t="shared" si="9"/>
        <v>790856</v>
      </c>
      <c r="Q49" s="220">
        <f t="shared" si="9"/>
        <v>4753980</v>
      </c>
      <c r="R49" s="220">
        <f t="shared" si="9"/>
        <v>8639206</v>
      </c>
      <c r="S49" s="220">
        <f t="shared" si="9"/>
        <v>2210099</v>
      </c>
      <c r="T49" s="220">
        <f t="shared" si="9"/>
        <v>9143278</v>
      </c>
      <c r="U49" s="220">
        <f t="shared" si="9"/>
        <v>15495418</v>
      </c>
      <c r="V49" s="220">
        <f t="shared" si="9"/>
        <v>26848795</v>
      </c>
      <c r="W49" s="220">
        <f t="shared" si="9"/>
        <v>73507293</v>
      </c>
      <c r="X49" s="220">
        <f t="shared" si="9"/>
        <v>80599000</v>
      </c>
      <c r="Y49" s="220">
        <f t="shared" si="9"/>
        <v>-7091707</v>
      </c>
      <c r="Z49" s="221">
        <f t="shared" si="5"/>
        <v>-8.79875308626658</v>
      </c>
      <c r="AA49" s="222">
        <f>SUM(AA41:AA48)</f>
        <v>80599000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4441148</v>
      </c>
      <c r="D51" s="129">
        <f t="shared" si="10"/>
        <v>0</v>
      </c>
      <c r="E51" s="54">
        <f t="shared" si="10"/>
        <v>7350000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386897</v>
      </c>
      <c r="N51" s="54">
        <f t="shared" si="10"/>
        <v>386897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367234</v>
      </c>
      <c r="U51" s="54">
        <f t="shared" si="10"/>
        <v>0</v>
      </c>
      <c r="V51" s="54">
        <f t="shared" si="10"/>
        <v>367234</v>
      </c>
      <c r="W51" s="54">
        <f t="shared" si="10"/>
        <v>754131</v>
      </c>
      <c r="X51" s="54">
        <f t="shared" si="10"/>
        <v>0</v>
      </c>
      <c r="Y51" s="54">
        <f t="shared" si="10"/>
        <v>754131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200000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>
        <v>1500000</v>
      </c>
      <c r="F53" s="60"/>
      <c r="G53" s="60"/>
      <c r="H53" s="60"/>
      <c r="I53" s="60"/>
      <c r="J53" s="60"/>
      <c r="K53" s="60"/>
      <c r="L53" s="60"/>
      <c r="M53" s="60">
        <v>386897</v>
      </c>
      <c r="N53" s="60">
        <v>386897</v>
      </c>
      <c r="O53" s="60"/>
      <c r="P53" s="60"/>
      <c r="Q53" s="60"/>
      <c r="R53" s="60"/>
      <c r="S53" s="60"/>
      <c r="T53" s="60">
        <v>367234</v>
      </c>
      <c r="U53" s="60"/>
      <c r="V53" s="60">
        <v>367234</v>
      </c>
      <c r="W53" s="60">
        <v>754131</v>
      </c>
      <c r="X53" s="60"/>
      <c r="Y53" s="60">
        <v>754131</v>
      </c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1700000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386897</v>
      </c>
      <c r="N57" s="295">
        <f t="shared" si="11"/>
        <v>386897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367234</v>
      </c>
      <c r="U57" s="295">
        <f t="shared" si="11"/>
        <v>0</v>
      </c>
      <c r="V57" s="295">
        <f t="shared" si="11"/>
        <v>367234</v>
      </c>
      <c r="W57" s="295">
        <f t="shared" si="11"/>
        <v>754131</v>
      </c>
      <c r="X57" s="295">
        <f t="shared" si="11"/>
        <v>0</v>
      </c>
      <c r="Y57" s="295">
        <f t="shared" si="11"/>
        <v>754131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>
        <v>2451148</v>
      </c>
      <c r="D58" s="156"/>
      <c r="E58" s="60">
        <v>4700000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1990000</v>
      </c>
      <c r="D61" s="156"/>
      <c r="E61" s="60">
        <v>950000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>
        <v>7350000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>
        <v>449463</v>
      </c>
      <c r="I67" s="60"/>
      <c r="J67" s="60">
        <v>449463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449463</v>
      </c>
      <c r="X67" s="60"/>
      <c r="Y67" s="60">
        <v>449463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7350000</v>
      </c>
      <c r="F69" s="220">
        <f t="shared" si="12"/>
        <v>0</v>
      </c>
      <c r="G69" s="220">
        <f t="shared" si="12"/>
        <v>0</v>
      </c>
      <c r="H69" s="220">
        <f t="shared" si="12"/>
        <v>449463</v>
      </c>
      <c r="I69" s="220">
        <f t="shared" si="12"/>
        <v>0</v>
      </c>
      <c r="J69" s="220">
        <f t="shared" si="12"/>
        <v>449463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449463</v>
      </c>
      <c r="X69" s="220">
        <f t="shared" si="12"/>
        <v>0</v>
      </c>
      <c r="Y69" s="220">
        <f t="shared" si="12"/>
        <v>449463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15632762</v>
      </c>
      <c r="D5" s="357">
        <f t="shared" si="0"/>
        <v>0</v>
      </c>
      <c r="E5" s="356">
        <f t="shared" si="0"/>
        <v>20240000</v>
      </c>
      <c r="F5" s="358">
        <f t="shared" si="0"/>
        <v>57369000</v>
      </c>
      <c r="G5" s="358">
        <f t="shared" si="0"/>
        <v>2802528</v>
      </c>
      <c r="H5" s="356">
        <f t="shared" si="0"/>
        <v>703517</v>
      </c>
      <c r="I5" s="356">
        <f t="shared" si="0"/>
        <v>855482</v>
      </c>
      <c r="J5" s="358">
        <f t="shared" si="0"/>
        <v>4361527</v>
      </c>
      <c r="K5" s="358">
        <f t="shared" si="0"/>
        <v>11375486</v>
      </c>
      <c r="L5" s="356">
        <f t="shared" si="0"/>
        <v>5534144</v>
      </c>
      <c r="M5" s="356">
        <f t="shared" si="0"/>
        <v>3371848</v>
      </c>
      <c r="N5" s="358">
        <f t="shared" si="0"/>
        <v>20281478</v>
      </c>
      <c r="O5" s="358">
        <f t="shared" si="0"/>
        <v>2978698</v>
      </c>
      <c r="P5" s="356">
        <f t="shared" si="0"/>
        <v>478952</v>
      </c>
      <c r="Q5" s="356">
        <f t="shared" si="0"/>
        <v>4434859</v>
      </c>
      <c r="R5" s="358">
        <f t="shared" si="0"/>
        <v>7892509</v>
      </c>
      <c r="S5" s="358">
        <f t="shared" si="0"/>
        <v>1677581</v>
      </c>
      <c r="T5" s="356">
        <f t="shared" si="0"/>
        <v>8917958</v>
      </c>
      <c r="U5" s="356">
        <f t="shared" si="0"/>
        <v>14187679</v>
      </c>
      <c r="V5" s="358">
        <f t="shared" si="0"/>
        <v>24783218</v>
      </c>
      <c r="W5" s="358">
        <f t="shared" si="0"/>
        <v>57318732</v>
      </c>
      <c r="X5" s="356">
        <f t="shared" si="0"/>
        <v>57369000</v>
      </c>
      <c r="Y5" s="358">
        <f t="shared" si="0"/>
        <v>-50268</v>
      </c>
      <c r="Z5" s="359">
        <f>+IF(X5&lt;&gt;0,+(Y5/X5)*100,0)</f>
        <v>-0.08762223500496784</v>
      </c>
      <c r="AA5" s="360">
        <f>+AA6+AA8+AA11+AA13+AA15</f>
        <v>57369000</v>
      </c>
    </row>
    <row r="6" spans="1:27" ht="13.5">
      <c r="A6" s="361" t="s">
        <v>205</v>
      </c>
      <c r="B6" s="142"/>
      <c r="C6" s="60">
        <f>+C7</f>
        <v>13597179</v>
      </c>
      <c r="D6" s="340">
        <f aca="true" t="shared" si="1" ref="D6:AA6">+D7</f>
        <v>0</v>
      </c>
      <c r="E6" s="60">
        <f t="shared" si="1"/>
        <v>20220000</v>
      </c>
      <c r="F6" s="59">
        <f t="shared" si="1"/>
        <v>56520000</v>
      </c>
      <c r="G6" s="59">
        <f t="shared" si="1"/>
        <v>1857055</v>
      </c>
      <c r="H6" s="60">
        <f t="shared" si="1"/>
        <v>703517</v>
      </c>
      <c r="I6" s="60">
        <f t="shared" si="1"/>
        <v>855482</v>
      </c>
      <c r="J6" s="59">
        <f t="shared" si="1"/>
        <v>3416054</v>
      </c>
      <c r="K6" s="59">
        <f t="shared" si="1"/>
        <v>11051486</v>
      </c>
      <c r="L6" s="60">
        <f t="shared" si="1"/>
        <v>4108783</v>
      </c>
      <c r="M6" s="60">
        <f t="shared" si="1"/>
        <v>1347632</v>
      </c>
      <c r="N6" s="59">
        <f t="shared" si="1"/>
        <v>16507901</v>
      </c>
      <c r="O6" s="59">
        <f t="shared" si="1"/>
        <v>2449334</v>
      </c>
      <c r="P6" s="60">
        <f t="shared" si="1"/>
        <v>478952</v>
      </c>
      <c r="Q6" s="60">
        <f t="shared" si="1"/>
        <v>3991830</v>
      </c>
      <c r="R6" s="59">
        <f t="shared" si="1"/>
        <v>6920116</v>
      </c>
      <c r="S6" s="59">
        <f t="shared" si="1"/>
        <v>1465039</v>
      </c>
      <c r="T6" s="60">
        <f t="shared" si="1"/>
        <v>8917958</v>
      </c>
      <c r="U6" s="60">
        <f t="shared" si="1"/>
        <v>14187679</v>
      </c>
      <c r="V6" s="59">
        <f t="shared" si="1"/>
        <v>24570676</v>
      </c>
      <c r="W6" s="59">
        <f t="shared" si="1"/>
        <v>51414747</v>
      </c>
      <c r="X6" s="60">
        <f t="shared" si="1"/>
        <v>56520000</v>
      </c>
      <c r="Y6" s="59">
        <f t="shared" si="1"/>
        <v>-5105253</v>
      </c>
      <c r="Z6" s="61">
        <f>+IF(X6&lt;&gt;0,+(Y6/X6)*100,0)</f>
        <v>-9.032648619957536</v>
      </c>
      <c r="AA6" s="62">
        <f t="shared" si="1"/>
        <v>56520000</v>
      </c>
    </row>
    <row r="7" spans="1:27" ht="13.5">
      <c r="A7" s="291" t="s">
        <v>229</v>
      </c>
      <c r="B7" s="142"/>
      <c r="C7" s="60">
        <v>13597179</v>
      </c>
      <c r="D7" s="340"/>
      <c r="E7" s="60">
        <v>20220000</v>
      </c>
      <c r="F7" s="59">
        <v>56520000</v>
      </c>
      <c r="G7" s="59">
        <v>1857055</v>
      </c>
      <c r="H7" s="60">
        <v>703517</v>
      </c>
      <c r="I7" s="60">
        <v>855482</v>
      </c>
      <c r="J7" s="59">
        <v>3416054</v>
      </c>
      <c r="K7" s="59">
        <v>11051486</v>
      </c>
      <c r="L7" s="60">
        <v>4108783</v>
      </c>
      <c r="M7" s="60">
        <v>1347632</v>
      </c>
      <c r="N7" s="59">
        <v>16507901</v>
      </c>
      <c r="O7" s="59">
        <v>2449334</v>
      </c>
      <c r="P7" s="60">
        <v>478952</v>
      </c>
      <c r="Q7" s="60">
        <v>3991830</v>
      </c>
      <c r="R7" s="59">
        <v>6920116</v>
      </c>
      <c r="S7" s="59">
        <v>1465039</v>
      </c>
      <c r="T7" s="60">
        <v>8917958</v>
      </c>
      <c r="U7" s="60">
        <v>14187679</v>
      </c>
      <c r="V7" s="59">
        <v>24570676</v>
      </c>
      <c r="W7" s="59">
        <v>51414747</v>
      </c>
      <c r="X7" s="60">
        <v>56520000</v>
      </c>
      <c r="Y7" s="59">
        <v>-5105253</v>
      </c>
      <c r="Z7" s="61">
        <v>-9.03</v>
      </c>
      <c r="AA7" s="62">
        <v>56520000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</v>
      </c>
      <c r="F8" s="59">
        <f t="shared" si="2"/>
        <v>849000</v>
      </c>
      <c r="G8" s="59">
        <f t="shared" si="2"/>
        <v>945473</v>
      </c>
      <c r="H8" s="60">
        <f t="shared" si="2"/>
        <v>0</v>
      </c>
      <c r="I8" s="60">
        <f t="shared" si="2"/>
        <v>0</v>
      </c>
      <c r="J8" s="59">
        <f t="shared" si="2"/>
        <v>945473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68400</v>
      </c>
      <c r="P8" s="60">
        <f t="shared" si="2"/>
        <v>0</v>
      </c>
      <c r="Q8" s="60">
        <f t="shared" si="2"/>
        <v>0</v>
      </c>
      <c r="R8" s="59">
        <f t="shared" si="2"/>
        <v>68400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1013873</v>
      </c>
      <c r="X8" s="60">
        <f t="shared" si="2"/>
        <v>849000</v>
      </c>
      <c r="Y8" s="59">
        <f t="shared" si="2"/>
        <v>164873</v>
      </c>
      <c r="Z8" s="61">
        <f>+IF(X8&lt;&gt;0,+(Y8/X8)*100,0)</f>
        <v>19.419670200235572</v>
      </c>
      <c r="AA8" s="62">
        <f>SUM(AA9:AA10)</f>
        <v>849000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>
        <v>68400</v>
      </c>
      <c r="P9" s="60"/>
      <c r="Q9" s="60"/>
      <c r="R9" s="59">
        <v>68400</v>
      </c>
      <c r="S9" s="59"/>
      <c r="T9" s="60"/>
      <c r="U9" s="60"/>
      <c r="V9" s="59"/>
      <c r="W9" s="59">
        <v>68400</v>
      </c>
      <c r="X9" s="60"/>
      <c r="Y9" s="59">
        <v>68400</v>
      </c>
      <c r="Z9" s="61"/>
      <c r="AA9" s="62"/>
    </row>
    <row r="10" spans="1:27" ht="13.5">
      <c r="A10" s="291" t="s">
        <v>231</v>
      </c>
      <c r="B10" s="142"/>
      <c r="C10" s="60"/>
      <c r="D10" s="340"/>
      <c r="E10" s="60">
        <v>20000</v>
      </c>
      <c r="F10" s="59">
        <v>849000</v>
      </c>
      <c r="G10" s="59">
        <v>945473</v>
      </c>
      <c r="H10" s="60"/>
      <c r="I10" s="60"/>
      <c r="J10" s="59">
        <v>945473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945473</v>
      </c>
      <c r="X10" s="60">
        <v>849000</v>
      </c>
      <c r="Y10" s="59">
        <v>96473</v>
      </c>
      <c r="Z10" s="61">
        <v>11.36</v>
      </c>
      <c r="AA10" s="62">
        <v>849000</v>
      </c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324000</v>
      </c>
      <c r="L11" s="362">
        <f t="shared" si="3"/>
        <v>723957</v>
      </c>
      <c r="M11" s="362">
        <f t="shared" si="3"/>
        <v>416628</v>
      </c>
      <c r="N11" s="364">
        <f t="shared" si="3"/>
        <v>1464585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1464585</v>
      </c>
      <c r="X11" s="362">
        <f t="shared" si="3"/>
        <v>0</v>
      </c>
      <c r="Y11" s="364">
        <f t="shared" si="3"/>
        <v>1464585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>
        <v>324000</v>
      </c>
      <c r="L12" s="60">
        <v>723957</v>
      </c>
      <c r="M12" s="60">
        <v>416628</v>
      </c>
      <c r="N12" s="59">
        <v>1464585</v>
      </c>
      <c r="O12" s="59"/>
      <c r="P12" s="60"/>
      <c r="Q12" s="60"/>
      <c r="R12" s="59"/>
      <c r="S12" s="59"/>
      <c r="T12" s="60"/>
      <c r="U12" s="60"/>
      <c r="V12" s="59"/>
      <c r="W12" s="59">
        <v>1464585</v>
      </c>
      <c r="X12" s="60"/>
      <c r="Y12" s="59">
        <v>1464585</v>
      </c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2035583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701404</v>
      </c>
      <c r="M15" s="60">
        <f t="shared" si="5"/>
        <v>1607588</v>
      </c>
      <c r="N15" s="59">
        <f t="shared" si="5"/>
        <v>2308992</v>
      </c>
      <c r="O15" s="59">
        <f t="shared" si="5"/>
        <v>460964</v>
      </c>
      <c r="P15" s="60">
        <f t="shared" si="5"/>
        <v>0</v>
      </c>
      <c r="Q15" s="60">
        <f t="shared" si="5"/>
        <v>443029</v>
      </c>
      <c r="R15" s="59">
        <f t="shared" si="5"/>
        <v>903993</v>
      </c>
      <c r="S15" s="59">
        <f t="shared" si="5"/>
        <v>212542</v>
      </c>
      <c r="T15" s="60">
        <f t="shared" si="5"/>
        <v>0</v>
      </c>
      <c r="U15" s="60">
        <f t="shared" si="5"/>
        <v>0</v>
      </c>
      <c r="V15" s="59">
        <f t="shared" si="5"/>
        <v>212542</v>
      </c>
      <c r="W15" s="59">
        <f t="shared" si="5"/>
        <v>3425527</v>
      </c>
      <c r="X15" s="60">
        <f t="shared" si="5"/>
        <v>0</v>
      </c>
      <c r="Y15" s="59">
        <f t="shared" si="5"/>
        <v>3425527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>
        <v>20793</v>
      </c>
      <c r="D16" s="340"/>
      <c r="E16" s="60"/>
      <c r="F16" s="59"/>
      <c r="G16" s="59"/>
      <c r="H16" s="60"/>
      <c r="I16" s="60"/>
      <c r="J16" s="59"/>
      <c r="K16" s="59"/>
      <c r="L16" s="60"/>
      <c r="M16" s="60">
        <v>1607588</v>
      </c>
      <c r="N16" s="59">
        <v>1607588</v>
      </c>
      <c r="O16" s="59"/>
      <c r="P16" s="60"/>
      <c r="Q16" s="60"/>
      <c r="R16" s="59"/>
      <c r="S16" s="59">
        <v>212542</v>
      </c>
      <c r="T16" s="60"/>
      <c r="U16" s="60"/>
      <c r="V16" s="59">
        <v>212542</v>
      </c>
      <c r="W16" s="59">
        <v>1820130</v>
      </c>
      <c r="X16" s="60"/>
      <c r="Y16" s="59">
        <v>1820130</v>
      </c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>
        <v>460964</v>
      </c>
      <c r="P17" s="60"/>
      <c r="Q17" s="60"/>
      <c r="R17" s="59">
        <v>460964</v>
      </c>
      <c r="S17" s="59"/>
      <c r="T17" s="60"/>
      <c r="U17" s="60"/>
      <c r="V17" s="59"/>
      <c r="W17" s="59">
        <v>460964</v>
      </c>
      <c r="X17" s="60"/>
      <c r="Y17" s="59">
        <v>460964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2014790</v>
      </c>
      <c r="D20" s="340"/>
      <c r="E20" s="60"/>
      <c r="F20" s="59"/>
      <c r="G20" s="59"/>
      <c r="H20" s="60"/>
      <c r="I20" s="60"/>
      <c r="J20" s="59"/>
      <c r="K20" s="59"/>
      <c r="L20" s="60">
        <v>701404</v>
      </c>
      <c r="M20" s="60"/>
      <c r="N20" s="59">
        <v>701404</v>
      </c>
      <c r="O20" s="59"/>
      <c r="P20" s="60"/>
      <c r="Q20" s="60">
        <v>443029</v>
      </c>
      <c r="R20" s="59">
        <v>443029</v>
      </c>
      <c r="S20" s="59"/>
      <c r="T20" s="60"/>
      <c r="U20" s="60"/>
      <c r="V20" s="59"/>
      <c r="W20" s="59">
        <v>1144433</v>
      </c>
      <c r="X20" s="60"/>
      <c r="Y20" s="59">
        <v>1144433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21640923</v>
      </c>
      <c r="D22" s="344">
        <f t="shared" si="6"/>
        <v>0</v>
      </c>
      <c r="E22" s="343">
        <f t="shared" si="6"/>
        <v>8785000</v>
      </c>
      <c r="F22" s="345">
        <f t="shared" si="6"/>
        <v>15466000</v>
      </c>
      <c r="G22" s="345">
        <f t="shared" si="6"/>
        <v>764263</v>
      </c>
      <c r="H22" s="343">
        <f t="shared" si="6"/>
        <v>759535</v>
      </c>
      <c r="I22" s="343">
        <f t="shared" si="6"/>
        <v>1353222</v>
      </c>
      <c r="J22" s="345">
        <f t="shared" si="6"/>
        <v>2877020</v>
      </c>
      <c r="K22" s="345">
        <f t="shared" si="6"/>
        <v>1240938</v>
      </c>
      <c r="L22" s="343">
        <f t="shared" si="6"/>
        <v>3464785</v>
      </c>
      <c r="M22" s="343">
        <f t="shared" si="6"/>
        <v>427123</v>
      </c>
      <c r="N22" s="345">
        <f t="shared" si="6"/>
        <v>5132846</v>
      </c>
      <c r="O22" s="345">
        <f t="shared" si="6"/>
        <v>0</v>
      </c>
      <c r="P22" s="343">
        <f t="shared" si="6"/>
        <v>311904</v>
      </c>
      <c r="Q22" s="343">
        <f t="shared" si="6"/>
        <v>78157</v>
      </c>
      <c r="R22" s="345">
        <f t="shared" si="6"/>
        <v>390061</v>
      </c>
      <c r="S22" s="345">
        <f t="shared" si="6"/>
        <v>517638</v>
      </c>
      <c r="T22" s="343">
        <f t="shared" si="6"/>
        <v>0</v>
      </c>
      <c r="U22" s="343">
        <f t="shared" si="6"/>
        <v>0</v>
      </c>
      <c r="V22" s="345">
        <f t="shared" si="6"/>
        <v>517638</v>
      </c>
      <c r="W22" s="345">
        <f t="shared" si="6"/>
        <v>8917565</v>
      </c>
      <c r="X22" s="343">
        <f t="shared" si="6"/>
        <v>15466000</v>
      </c>
      <c r="Y22" s="345">
        <f t="shared" si="6"/>
        <v>-6548435</v>
      </c>
      <c r="Z22" s="336">
        <f>+IF(X22&lt;&gt;0,+(Y22/X22)*100,0)</f>
        <v>-42.340844432949694</v>
      </c>
      <c r="AA22" s="350">
        <f>SUM(AA23:AA32)</f>
        <v>15466000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>
        <v>300000</v>
      </c>
      <c r="F24" s="59">
        <v>1000000</v>
      </c>
      <c r="G24" s="59"/>
      <c r="H24" s="60"/>
      <c r="I24" s="60">
        <v>383976</v>
      </c>
      <c r="J24" s="59">
        <v>383976</v>
      </c>
      <c r="K24" s="59"/>
      <c r="L24" s="60">
        <v>380333</v>
      </c>
      <c r="M24" s="60"/>
      <c r="N24" s="59">
        <v>380333</v>
      </c>
      <c r="O24" s="59"/>
      <c r="P24" s="60"/>
      <c r="Q24" s="60"/>
      <c r="R24" s="59"/>
      <c r="S24" s="59"/>
      <c r="T24" s="60"/>
      <c r="U24" s="60"/>
      <c r="V24" s="59"/>
      <c r="W24" s="59">
        <v>764309</v>
      </c>
      <c r="X24" s="60">
        <v>1000000</v>
      </c>
      <c r="Y24" s="59">
        <v>-235691</v>
      </c>
      <c r="Z24" s="61">
        <v>-23.57</v>
      </c>
      <c r="AA24" s="62">
        <v>1000000</v>
      </c>
    </row>
    <row r="25" spans="1:27" ht="13.5">
      <c r="A25" s="361" t="s">
        <v>239</v>
      </c>
      <c r="B25" s="142"/>
      <c r="C25" s="60">
        <v>2824397</v>
      </c>
      <c r="D25" s="340"/>
      <c r="E25" s="60">
        <v>600000</v>
      </c>
      <c r="F25" s="59">
        <v>1875000</v>
      </c>
      <c r="G25" s="59">
        <v>443508</v>
      </c>
      <c r="H25" s="60"/>
      <c r="I25" s="60">
        <v>463227</v>
      </c>
      <c r="J25" s="59">
        <v>906735</v>
      </c>
      <c r="K25" s="59">
        <v>350604</v>
      </c>
      <c r="L25" s="60">
        <v>2238476</v>
      </c>
      <c r="M25" s="60">
        <v>117953</v>
      </c>
      <c r="N25" s="59">
        <v>2707033</v>
      </c>
      <c r="O25" s="59"/>
      <c r="P25" s="60"/>
      <c r="Q25" s="60"/>
      <c r="R25" s="59"/>
      <c r="S25" s="59">
        <v>258204</v>
      </c>
      <c r="T25" s="60"/>
      <c r="U25" s="60"/>
      <c r="V25" s="59">
        <v>258204</v>
      </c>
      <c r="W25" s="59">
        <v>3871972</v>
      </c>
      <c r="X25" s="60">
        <v>1875000</v>
      </c>
      <c r="Y25" s="59">
        <v>1996972</v>
      </c>
      <c r="Z25" s="61">
        <v>106.51</v>
      </c>
      <c r="AA25" s="62">
        <v>1875000</v>
      </c>
    </row>
    <row r="26" spans="1:27" ht="13.5">
      <c r="A26" s="361" t="s">
        <v>240</v>
      </c>
      <c r="B26" s="302"/>
      <c r="C26" s="362">
        <v>5942150</v>
      </c>
      <c r="D26" s="363"/>
      <c r="E26" s="362"/>
      <c r="F26" s="364">
        <v>1882000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1882000</v>
      </c>
      <c r="Y26" s="364">
        <v>-1882000</v>
      </c>
      <c r="Z26" s="365">
        <v>-100</v>
      </c>
      <c r="AA26" s="366">
        <v>1882000</v>
      </c>
    </row>
    <row r="27" spans="1:27" ht="13.5">
      <c r="A27" s="361" t="s">
        <v>241</v>
      </c>
      <c r="B27" s="147"/>
      <c r="C27" s="60">
        <v>11339060</v>
      </c>
      <c r="D27" s="340"/>
      <c r="E27" s="60">
        <v>4400000</v>
      </c>
      <c r="F27" s="59">
        <v>7798000</v>
      </c>
      <c r="G27" s="59">
        <v>320755</v>
      </c>
      <c r="H27" s="60">
        <v>759535</v>
      </c>
      <c r="I27" s="60">
        <v>506019</v>
      </c>
      <c r="J27" s="59">
        <v>1586309</v>
      </c>
      <c r="K27" s="59">
        <v>767504</v>
      </c>
      <c r="L27" s="60">
        <v>845976</v>
      </c>
      <c r="M27" s="60">
        <v>309170</v>
      </c>
      <c r="N27" s="59">
        <v>1922650</v>
      </c>
      <c r="O27" s="59"/>
      <c r="P27" s="60">
        <v>311904</v>
      </c>
      <c r="Q27" s="60">
        <v>78157</v>
      </c>
      <c r="R27" s="59">
        <v>390061</v>
      </c>
      <c r="S27" s="59">
        <v>259434</v>
      </c>
      <c r="T27" s="60"/>
      <c r="U27" s="60"/>
      <c r="V27" s="59">
        <v>259434</v>
      </c>
      <c r="W27" s="59">
        <v>4158454</v>
      </c>
      <c r="X27" s="60">
        <v>7798000</v>
      </c>
      <c r="Y27" s="59">
        <v>-3639546</v>
      </c>
      <c r="Z27" s="61">
        <v>-46.67</v>
      </c>
      <c r="AA27" s="62">
        <v>7798000</v>
      </c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1535316</v>
      </c>
      <c r="D32" s="340"/>
      <c r="E32" s="60">
        <v>3485000</v>
      </c>
      <c r="F32" s="59">
        <v>2911000</v>
      </c>
      <c r="G32" s="59"/>
      <c r="H32" s="60"/>
      <c r="I32" s="60"/>
      <c r="J32" s="59"/>
      <c r="K32" s="59">
        <v>122830</v>
      </c>
      <c r="L32" s="60"/>
      <c r="M32" s="60"/>
      <c r="N32" s="59">
        <v>122830</v>
      </c>
      <c r="O32" s="59"/>
      <c r="P32" s="60"/>
      <c r="Q32" s="60"/>
      <c r="R32" s="59"/>
      <c r="S32" s="59"/>
      <c r="T32" s="60"/>
      <c r="U32" s="60"/>
      <c r="V32" s="59"/>
      <c r="W32" s="59">
        <v>122830</v>
      </c>
      <c r="X32" s="60">
        <v>2911000</v>
      </c>
      <c r="Y32" s="59">
        <v>-2788170</v>
      </c>
      <c r="Z32" s="61">
        <v>-95.78</v>
      </c>
      <c r="AA32" s="62">
        <v>2911000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3436857</v>
      </c>
      <c r="D40" s="344">
        <f t="shared" si="9"/>
        <v>0</v>
      </c>
      <c r="E40" s="343">
        <f t="shared" si="9"/>
        <v>4066000</v>
      </c>
      <c r="F40" s="345">
        <f t="shared" si="9"/>
        <v>7650000</v>
      </c>
      <c r="G40" s="345">
        <f t="shared" si="9"/>
        <v>0</v>
      </c>
      <c r="H40" s="343">
        <f t="shared" si="9"/>
        <v>0</v>
      </c>
      <c r="I40" s="343">
        <f t="shared" si="9"/>
        <v>575446</v>
      </c>
      <c r="J40" s="345">
        <f t="shared" si="9"/>
        <v>575446</v>
      </c>
      <c r="K40" s="345">
        <f t="shared" si="9"/>
        <v>3610546</v>
      </c>
      <c r="L40" s="343">
        <f t="shared" si="9"/>
        <v>285275</v>
      </c>
      <c r="M40" s="343">
        <f t="shared" si="9"/>
        <v>66841</v>
      </c>
      <c r="N40" s="345">
        <f t="shared" si="9"/>
        <v>3962662</v>
      </c>
      <c r="O40" s="345">
        <f t="shared" si="9"/>
        <v>115672</v>
      </c>
      <c r="P40" s="343">
        <f t="shared" si="9"/>
        <v>0</v>
      </c>
      <c r="Q40" s="343">
        <f t="shared" si="9"/>
        <v>240964</v>
      </c>
      <c r="R40" s="345">
        <f t="shared" si="9"/>
        <v>356636</v>
      </c>
      <c r="S40" s="345">
        <f t="shared" si="9"/>
        <v>14880</v>
      </c>
      <c r="T40" s="343">
        <f t="shared" si="9"/>
        <v>225320</v>
      </c>
      <c r="U40" s="343">
        <f t="shared" si="9"/>
        <v>1307739</v>
      </c>
      <c r="V40" s="345">
        <f t="shared" si="9"/>
        <v>1547939</v>
      </c>
      <c r="W40" s="345">
        <f t="shared" si="9"/>
        <v>6442683</v>
      </c>
      <c r="X40" s="343">
        <f t="shared" si="9"/>
        <v>7650000</v>
      </c>
      <c r="Y40" s="345">
        <f t="shared" si="9"/>
        <v>-1207317</v>
      </c>
      <c r="Z40" s="336">
        <f>+IF(X40&lt;&gt;0,+(Y40/X40)*100,0)</f>
        <v>-15.781921568627451</v>
      </c>
      <c r="AA40" s="350">
        <f>SUM(AA41:AA49)</f>
        <v>7650000</v>
      </c>
    </row>
    <row r="41" spans="1:27" ht="13.5">
      <c r="A41" s="361" t="s">
        <v>248</v>
      </c>
      <c r="B41" s="142"/>
      <c r="C41" s="362"/>
      <c r="D41" s="363"/>
      <c r="E41" s="362">
        <v>1400000</v>
      </c>
      <c r="F41" s="364">
        <v>4100000</v>
      </c>
      <c r="G41" s="364"/>
      <c r="H41" s="362"/>
      <c r="I41" s="362"/>
      <c r="J41" s="364"/>
      <c r="K41" s="364">
        <v>3594096</v>
      </c>
      <c r="L41" s="362"/>
      <c r="M41" s="362"/>
      <c r="N41" s="364">
        <v>3594096</v>
      </c>
      <c r="O41" s="364"/>
      <c r="P41" s="362"/>
      <c r="Q41" s="362"/>
      <c r="R41" s="364"/>
      <c r="S41" s="364"/>
      <c r="T41" s="362"/>
      <c r="U41" s="362">
        <v>549900</v>
      </c>
      <c r="V41" s="364">
        <v>549900</v>
      </c>
      <c r="W41" s="364">
        <v>4143996</v>
      </c>
      <c r="X41" s="362">
        <v>4100000</v>
      </c>
      <c r="Y41" s="364">
        <v>43996</v>
      </c>
      <c r="Z41" s="365">
        <v>1.07</v>
      </c>
      <c r="AA41" s="366">
        <v>4100000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1000000</v>
      </c>
      <c r="F43" s="370">
        <v>1000000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1000000</v>
      </c>
      <c r="Y43" s="370">
        <v>-1000000</v>
      </c>
      <c r="Z43" s="371">
        <v>-100</v>
      </c>
      <c r="AA43" s="303">
        <v>1000000</v>
      </c>
    </row>
    <row r="44" spans="1:27" ht="13.5">
      <c r="A44" s="361" t="s">
        <v>251</v>
      </c>
      <c r="B44" s="136"/>
      <c r="C44" s="60"/>
      <c r="D44" s="368"/>
      <c r="E44" s="54">
        <v>1140000</v>
      </c>
      <c r="F44" s="53">
        <v>1800000</v>
      </c>
      <c r="G44" s="53"/>
      <c r="H44" s="54"/>
      <c r="I44" s="54">
        <v>50050</v>
      </c>
      <c r="J44" s="53">
        <v>50050</v>
      </c>
      <c r="K44" s="53">
        <v>16450</v>
      </c>
      <c r="L44" s="54">
        <v>285275</v>
      </c>
      <c r="M44" s="54"/>
      <c r="N44" s="53">
        <v>301725</v>
      </c>
      <c r="O44" s="53">
        <v>115672</v>
      </c>
      <c r="P44" s="54"/>
      <c r="Q44" s="54">
        <v>240964</v>
      </c>
      <c r="R44" s="53">
        <v>356636</v>
      </c>
      <c r="S44" s="53"/>
      <c r="T44" s="54">
        <v>225320</v>
      </c>
      <c r="U44" s="54"/>
      <c r="V44" s="53">
        <v>225320</v>
      </c>
      <c r="W44" s="53">
        <v>933731</v>
      </c>
      <c r="X44" s="54">
        <v>1800000</v>
      </c>
      <c r="Y44" s="53">
        <v>-866269</v>
      </c>
      <c r="Z44" s="94">
        <v>-48.13</v>
      </c>
      <c r="AA44" s="95">
        <v>1800000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3436857</v>
      </c>
      <c r="D49" s="368"/>
      <c r="E49" s="54">
        <v>526000</v>
      </c>
      <c r="F49" s="53">
        <v>750000</v>
      </c>
      <c r="G49" s="53"/>
      <c r="H49" s="54"/>
      <c r="I49" s="54">
        <v>525396</v>
      </c>
      <c r="J49" s="53">
        <v>525396</v>
      </c>
      <c r="K49" s="53"/>
      <c r="L49" s="54"/>
      <c r="M49" s="54">
        <v>66841</v>
      </c>
      <c r="N49" s="53">
        <v>66841</v>
      </c>
      <c r="O49" s="53"/>
      <c r="P49" s="54"/>
      <c r="Q49" s="54"/>
      <c r="R49" s="53"/>
      <c r="S49" s="53">
        <v>14880</v>
      </c>
      <c r="T49" s="54"/>
      <c r="U49" s="54">
        <v>757839</v>
      </c>
      <c r="V49" s="53">
        <v>772719</v>
      </c>
      <c r="W49" s="53">
        <v>1364956</v>
      </c>
      <c r="X49" s="54">
        <v>750000</v>
      </c>
      <c r="Y49" s="53">
        <v>614956</v>
      </c>
      <c r="Z49" s="94">
        <v>81.99</v>
      </c>
      <c r="AA49" s="95">
        <v>750000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220548</v>
      </c>
      <c r="D57" s="344">
        <f aca="true" t="shared" si="13" ref="D57:AA57">+D58</f>
        <v>0</v>
      </c>
      <c r="E57" s="343">
        <f t="shared" si="13"/>
        <v>114000</v>
      </c>
      <c r="F57" s="345">
        <f t="shared" si="13"/>
        <v>114000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114000</v>
      </c>
      <c r="Y57" s="345">
        <f t="shared" si="13"/>
        <v>-114000</v>
      </c>
      <c r="Z57" s="336">
        <f>+IF(X57&lt;&gt;0,+(Y57/X57)*100,0)</f>
        <v>-100</v>
      </c>
      <c r="AA57" s="350">
        <f t="shared" si="13"/>
        <v>114000</v>
      </c>
    </row>
    <row r="58" spans="1:27" ht="13.5">
      <c r="A58" s="361" t="s">
        <v>217</v>
      </c>
      <c r="B58" s="136"/>
      <c r="C58" s="60">
        <v>220548</v>
      </c>
      <c r="D58" s="340"/>
      <c r="E58" s="60">
        <v>114000</v>
      </c>
      <c r="F58" s="59">
        <v>114000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114000</v>
      </c>
      <c r="Y58" s="59">
        <v>-114000</v>
      </c>
      <c r="Z58" s="61">
        <v>-100</v>
      </c>
      <c r="AA58" s="62">
        <v>114000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40931090</v>
      </c>
      <c r="D60" s="346">
        <f t="shared" si="14"/>
        <v>0</v>
      </c>
      <c r="E60" s="219">
        <f t="shared" si="14"/>
        <v>33205000</v>
      </c>
      <c r="F60" s="264">
        <f t="shared" si="14"/>
        <v>80599000</v>
      </c>
      <c r="G60" s="264">
        <f t="shared" si="14"/>
        <v>3566791</v>
      </c>
      <c r="H60" s="219">
        <f t="shared" si="14"/>
        <v>1463052</v>
      </c>
      <c r="I60" s="219">
        <f t="shared" si="14"/>
        <v>2784150</v>
      </c>
      <c r="J60" s="264">
        <f t="shared" si="14"/>
        <v>7813993</v>
      </c>
      <c r="K60" s="264">
        <f t="shared" si="14"/>
        <v>16226970</v>
      </c>
      <c r="L60" s="219">
        <f t="shared" si="14"/>
        <v>9284204</v>
      </c>
      <c r="M60" s="219">
        <f t="shared" si="14"/>
        <v>3865812</v>
      </c>
      <c r="N60" s="264">
        <f t="shared" si="14"/>
        <v>29376986</v>
      </c>
      <c r="O60" s="264">
        <f t="shared" si="14"/>
        <v>3094370</v>
      </c>
      <c r="P60" s="219">
        <f t="shared" si="14"/>
        <v>790856</v>
      </c>
      <c r="Q60" s="219">
        <f t="shared" si="14"/>
        <v>4753980</v>
      </c>
      <c r="R60" s="264">
        <f t="shared" si="14"/>
        <v>8639206</v>
      </c>
      <c r="S60" s="264">
        <f t="shared" si="14"/>
        <v>2210099</v>
      </c>
      <c r="T60" s="219">
        <f t="shared" si="14"/>
        <v>9143278</v>
      </c>
      <c r="U60" s="219">
        <f t="shared" si="14"/>
        <v>15495418</v>
      </c>
      <c r="V60" s="264">
        <f t="shared" si="14"/>
        <v>26848795</v>
      </c>
      <c r="W60" s="264">
        <f t="shared" si="14"/>
        <v>72678980</v>
      </c>
      <c r="X60" s="219">
        <f t="shared" si="14"/>
        <v>80599000</v>
      </c>
      <c r="Y60" s="264">
        <f t="shared" si="14"/>
        <v>-7920020</v>
      </c>
      <c r="Z60" s="337">
        <f>+IF(X60&lt;&gt;0,+(Y60/X60)*100,0)</f>
        <v>-9.826449459670714</v>
      </c>
      <c r="AA60" s="232">
        <f>+AA57+AA54+AA51+AA40+AA37+AA34+AA22+AA5</f>
        <v>80599000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431828</v>
      </c>
      <c r="L5" s="356">
        <f t="shared" si="0"/>
        <v>396485</v>
      </c>
      <c r="M5" s="356">
        <f t="shared" si="0"/>
        <v>0</v>
      </c>
      <c r="N5" s="358">
        <f t="shared" si="0"/>
        <v>828313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828313</v>
      </c>
      <c r="X5" s="356">
        <f t="shared" si="0"/>
        <v>0</v>
      </c>
      <c r="Y5" s="358">
        <f t="shared" si="0"/>
        <v>828313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431828</v>
      </c>
      <c r="L8" s="60">
        <f t="shared" si="2"/>
        <v>396485</v>
      </c>
      <c r="M8" s="60">
        <f t="shared" si="2"/>
        <v>0</v>
      </c>
      <c r="N8" s="59">
        <f t="shared" si="2"/>
        <v>828313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828313</v>
      </c>
      <c r="X8" s="60">
        <f t="shared" si="2"/>
        <v>0</v>
      </c>
      <c r="Y8" s="59">
        <f t="shared" si="2"/>
        <v>828313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>
        <v>431828</v>
      </c>
      <c r="L10" s="60">
        <v>396485</v>
      </c>
      <c r="M10" s="60"/>
      <c r="N10" s="59">
        <v>828313</v>
      </c>
      <c r="O10" s="59"/>
      <c r="P10" s="60"/>
      <c r="Q10" s="60"/>
      <c r="R10" s="59"/>
      <c r="S10" s="59"/>
      <c r="T10" s="60"/>
      <c r="U10" s="60"/>
      <c r="V10" s="59"/>
      <c r="W10" s="59">
        <v>828313</v>
      </c>
      <c r="X10" s="60"/>
      <c r="Y10" s="59">
        <v>828313</v>
      </c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431828</v>
      </c>
      <c r="L60" s="219">
        <f t="shared" si="14"/>
        <v>396485</v>
      </c>
      <c r="M60" s="219">
        <f t="shared" si="14"/>
        <v>0</v>
      </c>
      <c r="N60" s="264">
        <f t="shared" si="14"/>
        <v>828313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828313</v>
      </c>
      <c r="X60" s="219">
        <f t="shared" si="14"/>
        <v>0</v>
      </c>
      <c r="Y60" s="264">
        <f t="shared" si="14"/>
        <v>828313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2016-08-08T14:15:57Z</dcterms:created>
  <dcterms:modified xsi:type="dcterms:W3CDTF">2016-08-08T14:16:04Z</dcterms:modified>
  <cp:category/>
  <cp:version/>
  <cp:contentType/>
  <cp:contentStatus/>
</cp:coreProperties>
</file>