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<sst xmlns="http://schemas.openxmlformats.org/spreadsheetml/2006/main" count="857" uniqueCount="303">
  <si>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Tswaing(NW382)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</si>
  <si>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</si>
  <si>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</si>
  <si>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</si>
  <si>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</si>
  <si>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</si>
  <si>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</si>
  <si>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</si>
  <si>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</si>
  <si>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</si>
  <si>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</si>
  <si>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</si>
  <si>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</si>
  <si>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</si>
  <si>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</si>
  <si>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</si>
  <si>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</si>
  <si>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</si>
  <si>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</si>
  <si>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</si>
  <si>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</si>
  <si>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</si>
  <si>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</si>
  <si>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</si>
  <si>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</si>
  <si>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</si>
  <si>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</si>
  <si>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</si>
  <si>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</si>
  <si>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</si>
  <si>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</si>
  <si>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</si>
  <si>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</si>
  <si>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</si>
  <si>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</si>
  <si>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</si>
  <si>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</si>
  <si>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</si>
  <si>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</si>
  <si>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</si>
  <si>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</si>
  <si>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</si>
  <si>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</si>
  <si>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</si>
  <si>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</si>
  <si>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</si>
  <si>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</si>
  <si>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</si>
  <si>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</si>
  <si>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</si>
  <si>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</si>
  <si>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</si>
  <si>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</si>
  <si>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</si>
  <si>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</si>
  <si>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</si>
  <si>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</si>
  <si>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</si>
  <si>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</si>
  <si>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</si>
  <si>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</si>
  <si>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</si>
  <si>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</si>
  <si>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</si>
  <si>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</si>
  <si>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</si>
  <si>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</si>
  <si>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</si>
  <si>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</si>
  <si>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</si>
  <si>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Tswaing(NW382)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</si>
  <si>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</si>
  <si>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</si>
  <si>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</si>
  <si>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</si>
  <si>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</si>
  <si>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</si>
  <si>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</si>
  <si>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</si>
  <si>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</si>
  <si>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</si>
  <si>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</si>
  <si>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</si>
  <si>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</si>
  <si>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</si>
  <si>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</si>
  <si>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</si>
  <si>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</si>
  <si>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</si>
  <si>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</si>
  <si>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</si>
  <si>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</si>
  <si>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</si>
  <si>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</si>
  <si>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</si>
  <si>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</si>
  <si>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</si>
  <si>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</si>
  <si>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</si>
  <si>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</si>
  <si>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Tswaing(NW382)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</si>
  <si>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</si>
  <si>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</si>
  <si>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</si>
  <si>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</si>
  <si>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</si>
  <si>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</si>
  <si>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</si>
  <si>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</si>
  <si>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</si>
  <si>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</si>
  <si>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</si>
  <si>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</si>
  <si>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</si>
  <si>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</si>
  <si>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</si>
  <si>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</si>
  <si>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</si>
  <si>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</si>
  <si>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</si>
  <si>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</si>
  <si>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</si>
  <si>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</si>
  <si>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</si>
  <si>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</si>
  <si>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</si>
  <si>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</si>
  <si>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</si>
  <si>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</si>
  <si>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Tswaing(NW382)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</si>
  <si>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</si>
  <si>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</si>
  <si>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</si>
  <si>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</si>
  <si>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</si>
  <si>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</si>
  <si>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</si>
  <si>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</si>
  <si>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</si>
  <si>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</si>
  <si>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Tswaing(NW382)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</si>
  <si>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</si>
  <si>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</si>
  <si>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</si>
  <si>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</si>
  <si>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</si>
  <si>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</si>
  <si>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</si>
  <si>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</si>
  <si>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</si>
  <si>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</si>
  <si>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</si>
  <si>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</si>
  <si>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</si>
  <si>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</si>
  <si>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</si>
  <si>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</si>
  <si>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</si>
  <si>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</si>
  <si>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</si>
  <si>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</si>
  <si>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</si>
  <si>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</si>
  <si>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</si>
  <si>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</si>
  <si>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</si>
  <si>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</si>
  <si>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</si>
  <si>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</si>
  <si>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</si>
  <si>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</si>
  <si>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</si>
  <si>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</si>
  <si>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</si>
  <si>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Tswaing(NW382)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</si>
  <si>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</si>
  <si>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</si>
  <si>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</si>
  <si>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</si>
  <si>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</si>
  <si>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</si>
  <si>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</si>
  <si>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</si>
  <si>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</si>
  <si>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</si>
  <si>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</si>
  <si>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</si>
  <si>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</si>
  <si>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</si>
  <si>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</si>
  <si>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</si>
  <si>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</si>
  <si>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</si>
  <si>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</si>
  <si>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</si>
  <si>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</si>
  <si>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</si>
  <si>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</si>
  <si>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</si>
  <si>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</si>
  <si>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</si>
  <si>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</si>
  <si>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Tswaing(NW382)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</si>
  <si>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</si>
  <si>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</si>
  <si>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</si>
  <si>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</si>
  <si>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</si>
  <si>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</si>
  <si>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</si>
  <si>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</si>
  <si>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</si>
  <si>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</si>
  <si>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</si>
  <si>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</si>
  <si>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</si>
  <si>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</si>
  <si>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</si>
  <si>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</si>
  <si>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</si>
  <si>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</si>
  <si>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</si>
  <si>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</si>
  <si>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</si>
  <si>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</si>
  <si>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</si>
  <si>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</si>
  <si>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Tswaing(NW382)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</si>
  <si>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</si>
  <si>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</si>
  <si>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</si>
  <si>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</si>
  <si>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</si>
  <si>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</si>
  <si>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</si>
  <si>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</si>
  <si>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</si>
  <si>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</si>
  <si>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</si>
  <si>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</si>
  <si>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</si>
  <si>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</si>
  <si>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</si>
  <si>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</si>
  <si>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</si>
  <si>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</si>
  <si>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</si>
  <si>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</si>
  <si>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</si>
  <si>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</si>
  <si>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</si>
  <si>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</si>
  <si>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</si>
  <si>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</si>
  <si>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</si>
  <si>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</si>
  <si>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</si>
  <si>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</si>
  <si>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</si>
  <si>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</si>
  <si>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</si>
  <si>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</si>
  <si>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</si>
  <si>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Tswaing(NW382)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</si>
  <si>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</si>
  <si>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</si>
  <si>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North West: Tswaing(NW382)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</si>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</sst>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13110900</v>
      </c>
      <c r="C5" s="19">
        <v>0</v>
      </c>
      <c r="D5" s="59">
        <v>13180350</v>
      </c>
      <c r="E5" s="60">
        <v>15580350</v>
      </c>
      <c r="F5" s="60">
        <v>1304728</v>
      </c>
      <c r="G5" s="60">
        <v>1304728</v>
      </c>
      <c r="H5" s="60">
        <v>1304728</v>
      </c>
      <c r="I5" s="60">
        <v>3914184</v>
      </c>
      <c r="J5" s="60">
        <v>1304728</v>
      </c>
      <c r="K5" s="60">
        <v>1304728</v>
      </c>
      <c r="L5" s="60">
        <v>1304728</v>
      </c>
      <c r="M5" s="60">
        <v>3914184</v>
      </c>
      <c r="N5" s="60">
        <v>1304728</v>
      </c>
      <c r="O5" s="60">
        <v>1452650</v>
      </c>
      <c r="P5" s="60">
        <v>1489791</v>
      </c>
      <c r="Q5" s="60">
        <v>4247169</v>
      </c>
      <c r="R5" s="60">
        <v>1513303</v>
      </c>
      <c r="S5" s="60">
        <v>1500473</v>
      </c>
      <c r="T5" s="60">
        <v>1276552</v>
      </c>
      <c r="U5" s="60">
        <v>4290328</v>
      </c>
      <c r="V5" s="60">
        <v>16365865</v>
      </c>
      <c r="W5" s="60">
        <v>13180350</v>
      </c>
      <c r="X5" s="60">
        <v>3185515</v>
      </c>
      <c r="Y5" s="61">
        <v>24.17</v>
      </c>
      <c r="Z5" s="62">
        <v>15580350</v>
      </c>
    </row>
    <row r="6" spans="1:26" ht="13.5">
      <c r="A6" s="58" t="s">
        <v>32</v>
      </c>
      <c r="B6" s="19">
        <v>53640248</v>
      </c>
      <c r="C6" s="19">
        <v>0</v>
      </c>
      <c r="D6" s="59">
        <v>57856773</v>
      </c>
      <c r="E6" s="60">
        <v>60056773</v>
      </c>
      <c r="F6" s="60">
        <v>3473607</v>
      </c>
      <c r="G6" s="60">
        <v>3645767</v>
      </c>
      <c r="H6" s="60">
        <v>3439338</v>
      </c>
      <c r="I6" s="60">
        <v>10558712</v>
      </c>
      <c r="J6" s="60">
        <v>5059352</v>
      </c>
      <c r="K6" s="60">
        <v>4439199</v>
      </c>
      <c r="L6" s="60">
        <v>4473835</v>
      </c>
      <c r="M6" s="60">
        <v>13972386</v>
      </c>
      <c r="N6" s="60">
        <v>4981871</v>
      </c>
      <c r="O6" s="60">
        <v>5091943</v>
      </c>
      <c r="P6" s="60">
        <v>4457615</v>
      </c>
      <c r="Q6" s="60">
        <v>14531429</v>
      </c>
      <c r="R6" s="60">
        <v>4359095</v>
      </c>
      <c r="S6" s="60">
        <v>5295761</v>
      </c>
      <c r="T6" s="60">
        <v>6416881</v>
      </c>
      <c r="U6" s="60">
        <v>16071737</v>
      </c>
      <c r="V6" s="60">
        <v>55134264</v>
      </c>
      <c r="W6" s="60">
        <v>57856773</v>
      </c>
      <c r="X6" s="60">
        <v>-2722509</v>
      </c>
      <c r="Y6" s="61">
        <v>-4.71</v>
      </c>
      <c r="Z6" s="62">
        <v>60056773</v>
      </c>
    </row>
    <row r="7" spans="1:26" ht="13.5">
      <c r="A7" s="58" t="s">
        <v>33</v>
      </c>
      <c r="B7" s="19">
        <v>106161</v>
      </c>
      <c r="C7" s="19">
        <v>0</v>
      </c>
      <c r="D7" s="59">
        <v>300</v>
      </c>
      <c r="E7" s="60">
        <v>280300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4248</v>
      </c>
      <c r="P7" s="60">
        <v>0</v>
      </c>
      <c r="Q7" s="60">
        <v>4248</v>
      </c>
      <c r="R7" s="60">
        <v>0</v>
      </c>
      <c r="S7" s="60">
        <v>0</v>
      </c>
      <c r="T7" s="60">
        <v>0</v>
      </c>
      <c r="U7" s="60">
        <v>0</v>
      </c>
      <c r="V7" s="60">
        <v>4248</v>
      </c>
      <c r="W7" s="60">
        <v>300</v>
      </c>
      <c r="X7" s="60">
        <v>3948</v>
      </c>
      <c r="Y7" s="61">
        <v>1316</v>
      </c>
      <c r="Z7" s="62">
        <v>280300</v>
      </c>
    </row>
    <row r="8" spans="1:26" ht="13.5">
      <c r="A8" s="58" t="s">
        <v>34</v>
      </c>
      <c r="B8" s="19">
        <v>81572794</v>
      </c>
      <c r="C8" s="19">
        <v>0</v>
      </c>
      <c r="D8" s="59">
        <v>90536000</v>
      </c>
      <c r="E8" s="60">
        <v>90654800</v>
      </c>
      <c r="F8" s="60">
        <v>36890000</v>
      </c>
      <c r="G8" s="60">
        <v>14227000</v>
      </c>
      <c r="H8" s="60">
        <v>118800</v>
      </c>
      <c r="I8" s="60">
        <v>51235800</v>
      </c>
      <c r="J8" s="60">
        <v>0</v>
      </c>
      <c r="K8" s="60">
        <v>320000</v>
      </c>
      <c r="L8" s="60">
        <v>1660000</v>
      </c>
      <c r="M8" s="60">
        <v>1980000</v>
      </c>
      <c r="N8" s="60">
        <v>13068000</v>
      </c>
      <c r="O8" s="60">
        <v>0</v>
      </c>
      <c r="P8" s="60">
        <v>21896000</v>
      </c>
      <c r="Q8" s="60">
        <v>34964000</v>
      </c>
      <c r="R8" s="60">
        <v>0</v>
      </c>
      <c r="S8" s="60">
        <v>0</v>
      </c>
      <c r="T8" s="60">
        <v>0</v>
      </c>
      <c r="U8" s="60">
        <v>0</v>
      </c>
      <c r="V8" s="60">
        <v>88179800</v>
      </c>
      <c r="W8" s="60">
        <v>90536000</v>
      </c>
      <c r="X8" s="60">
        <v>-2356200</v>
      </c>
      <c r="Y8" s="61">
        <v>-2.6</v>
      </c>
      <c r="Z8" s="62">
        <v>90654800</v>
      </c>
    </row>
    <row r="9" spans="1:26" ht="13.5">
      <c r="A9" s="58" t="s">
        <v>35</v>
      </c>
      <c r="B9" s="19">
        <v>10499421</v>
      </c>
      <c r="C9" s="19">
        <v>0</v>
      </c>
      <c r="D9" s="59">
        <v>11664430</v>
      </c>
      <c r="E9" s="60">
        <v>4454430</v>
      </c>
      <c r="F9" s="60">
        <v>574300</v>
      </c>
      <c r="G9" s="60">
        <v>183775</v>
      </c>
      <c r="H9" s="60">
        <v>157724</v>
      </c>
      <c r="I9" s="60">
        <v>915799</v>
      </c>
      <c r="J9" s="60">
        <v>54547</v>
      </c>
      <c r="K9" s="60">
        <v>84409</v>
      </c>
      <c r="L9" s="60">
        <v>69562</v>
      </c>
      <c r="M9" s="60">
        <v>208518</v>
      </c>
      <c r="N9" s="60">
        <v>58090</v>
      </c>
      <c r="O9" s="60">
        <v>70512</v>
      </c>
      <c r="P9" s="60">
        <v>58314</v>
      </c>
      <c r="Q9" s="60">
        <v>186916</v>
      </c>
      <c r="R9" s="60">
        <v>84662</v>
      </c>
      <c r="S9" s="60">
        <v>278320</v>
      </c>
      <c r="T9" s="60">
        <v>478602</v>
      </c>
      <c r="U9" s="60">
        <v>841584</v>
      </c>
      <c r="V9" s="60">
        <v>2152817</v>
      </c>
      <c r="W9" s="60">
        <v>11664430</v>
      </c>
      <c r="X9" s="60">
        <v>-9511613</v>
      </c>
      <c r="Y9" s="61">
        <v>-81.54</v>
      </c>
      <c r="Z9" s="62">
        <v>4454430</v>
      </c>
    </row>
    <row r="10" spans="1:26" ht="25.5">
      <c r="A10" s="63" t="s">
        <v>278</v>
      </c>
      <c r="B10" s="64">
        <f>SUM(B5:B9)</f>
        <v>158929524</v>
      </c>
      <c r="C10" s="64">
        <f>SUM(C5:C9)</f>
        <v>0</v>
      </c>
      <c r="D10" s="65">
        <f aca="true" t="shared" si="0" ref="D10:Z10">SUM(D5:D9)</f>
        <v>173237853</v>
      </c>
      <c r="E10" s="66">
        <f t="shared" si="0"/>
        <v>171026653</v>
      </c>
      <c r="F10" s="66">
        <f t="shared" si="0"/>
        <v>42242635</v>
      </c>
      <c r="G10" s="66">
        <f t="shared" si="0"/>
        <v>19361270</v>
      </c>
      <c r="H10" s="66">
        <f t="shared" si="0"/>
        <v>5020590</v>
      </c>
      <c r="I10" s="66">
        <f t="shared" si="0"/>
        <v>66624495</v>
      </c>
      <c r="J10" s="66">
        <f t="shared" si="0"/>
        <v>6418627</v>
      </c>
      <c r="K10" s="66">
        <f t="shared" si="0"/>
        <v>6148336</v>
      </c>
      <c r="L10" s="66">
        <f t="shared" si="0"/>
        <v>7508125</v>
      </c>
      <c r="M10" s="66">
        <f t="shared" si="0"/>
        <v>20075088</v>
      </c>
      <c r="N10" s="66">
        <f t="shared" si="0"/>
        <v>19412689</v>
      </c>
      <c r="O10" s="66">
        <f t="shared" si="0"/>
        <v>6619353</v>
      </c>
      <c r="P10" s="66">
        <f t="shared" si="0"/>
        <v>27901720</v>
      </c>
      <c r="Q10" s="66">
        <f t="shared" si="0"/>
        <v>53933762</v>
      </c>
      <c r="R10" s="66">
        <f t="shared" si="0"/>
        <v>5957060</v>
      </c>
      <c r="S10" s="66">
        <f t="shared" si="0"/>
        <v>7074554</v>
      </c>
      <c r="T10" s="66">
        <f t="shared" si="0"/>
        <v>8172035</v>
      </c>
      <c r="U10" s="66">
        <f t="shared" si="0"/>
        <v>21203649</v>
      </c>
      <c r="V10" s="66">
        <f t="shared" si="0"/>
        <v>161836994</v>
      </c>
      <c r="W10" s="66">
        <f t="shared" si="0"/>
        <v>173237853</v>
      </c>
      <c r="X10" s="66">
        <f t="shared" si="0"/>
        <v>-11400859</v>
      </c>
      <c r="Y10" s="67">
        <f>+IF(W10&lt;&gt;0,(X10/W10)*100,0)</f>
        <v>-6.581043809172583</v>
      </c>
      <c r="Z10" s="68">
        <f t="shared" si="0"/>
        <v>171026653</v>
      </c>
    </row>
    <row r="11" spans="1:26" ht="13.5">
      <c r="A11" s="58" t="s">
        <v>37</v>
      </c>
      <c r="B11" s="19">
        <v>64177046</v>
      </c>
      <c r="C11" s="19">
        <v>0</v>
      </c>
      <c r="D11" s="59">
        <v>69077548</v>
      </c>
      <c r="E11" s="60">
        <v>67882540</v>
      </c>
      <c r="F11" s="60">
        <v>5277109</v>
      </c>
      <c r="G11" s="60">
        <v>5253449</v>
      </c>
      <c r="H11" s="60">
        <v>5183157</v>
      </c>
      <c r="I11" s="60">
        <v>15713715</v>
      </c>
      <c r="J11" s="60">
        <v>5386998</v>
      </c>
      <c r="K11" s="60">
        <v>5422998</v>
      </c>
      <c r="L11" s="60">
        <v>5902259</v>
      </c>
      <c r="M11" s="60">
        <v>16712255</v>
      </c>
      <c r="N11" s="60">
        <v>5785065</v>
      </c>
      <c r="O11" s="60">
        <v>5455267</v>
      </c>
      <c r="P11" s="60">
        <v>5295937</v>
      </c>
      <c r="Q11" s="60">
        <v>16536269</v>
      </c>
      <c r="R11" s="60">
        <v>5652827</v>
      </c>
      <c r="S11" s="60">
        <v>5214781</v>
      </c>
      <c r="T11" s="60">
        <v>5234782</v>
      </c>
      <c r="U11" s="60">
        <v>16102390</v>
      </c>
      <c r="V11" s="60">
        <v>65064629</v>
      </c>
      <c r="W11" s="60">
        <v>69077541</v>
      </c>
      <c r="X11" s="60">
        <v>-4012912</v>
      </c>
      <c r="Y11" s="61">
        <v>-5.81</v>
      </c>
      <c r="Z11" s="62">
        <v>67882540</v>
      </c>
    </row>
    <row r="12" spans="1:26" ht="13.5">
      <c r="A12" s="58" t="s">
        <v>38</v>
      </c>
      <c r="B12" s="19">
        <v>8483498</v>
      </c>
      <c r="C12" s="19">
        <v>0</v>
      </c>
      <c r="D12" s="59">
        <v>8871763</v>
      </c>
      <c r="E12" s="60">
        <v>8871763</v>
      </c>
      <c r="F12" s="60">
        <v>731160</v>
      </c>
      <c r="G12" s="60">
        <v>724869</v>
      </c>
      <c r="H12" s="60">
        <v>705483</v>
      </c>
      <c r="I12" s="60">
        <v>2161512</v>
      </c>
      <c r="J12" s="60">
        <v>705483</v>
      </c>
      <c r="K12" s="60">
        <v>707222</v>
      </c>
      <c r="L12" s="60">
        <v>719285</v>
      </c>
      <c r="M12" s="60">
        <v>2131990</v>
      </c>
      <c r="N12" s="60">
        <v>714542</v>
      </c>
      <c r="O12" s="60">
        <v>709522</v>
      </c>
      <c r="P12" s="60">
        <v>708068</v>
      </c>
      <c r="Q12" s="60">
        <v>2132132</v>
      </c>
      <c r="R12" s="60">
        <v>709522</v>
      </c>
      <c r="S12" s="60">
        <v>731261</v>
      </c>
      <c r="T12" s="60">
        <v>702920</v>
      </c>
      <c r="U12" s="60">
        <v>2143703</v>
      </c>
      <c r="V12" s="60">
        <v>8569337</v>
      </c>
      <c r="W12" s="60">
        <v>8871763</v>
      </c>
      <c r="X12" s="60">
        <v>-302426</v>
      </c>
      <c r="Y12" s="61">
        <v>-3.41</v>
      </c>
      <c r="Z12" s="62">
        <v>8871763</v>
      </c>
    </row>
    <row r="13" spans="1:26" ht="13.5">
      <c r="A13" s="58" t="s">
        <v>279</v>
      </c>
      <c r="B13" s="19">
        <v>104674619</v>
      </c>
      <c r="C13" s="19">
        <v>0</v>
      </c>
      <c r="D13" s="59">
        <v>11124959</v>
      </c>
      <c r="E13" s="60">
        <v>11124959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11124959</v>
      </c>
      <c r="X13" s="60">
        <v>-11124959</v>
      </c>
      <c r="Y13" s="61">
        <v>-100</v>
      </c>
      <c r="Z13" s="62">
        <v>11124959</v>
      </c>
    </row>
    <row r="14" spans="1:26" ht="13.5">
      <c r="A14" s="58" t="s">
        <v>40</v>
      </c>
      <c r="B14" s="19">
        <v>3380730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33291929</v>
      </c>
      <c r="C15" s="19">
        <v>0</v>
      </c>
      <c r="D15" s="59">
        <v>42459339</v>
      </c>
      <c r="E15" s="60">
        <v>38359338</v>
      </c>
      <c r="F15" s="60">
        <v>244301</v>
      </c>
      <c r="G15" s="60">
        <v>5016799</v>
      </c>
      <c r="H15" s="60">
        <v>11765922</v>
      </c>
      <c r="I15" s="60">
        <v>17027022</v>
      </c>
      <c r="J15" s="60">
        <v>311519</v>
      </c>
      <c r="K15" s="60">
        <v>189275</v>
      </c>
      <c r="L15" s="60">
        <v>192766</v>
      </c>
      <c r="M15" s="60">
        <v>693560</v>
      </c>
      <c r="N15" s="60">
        <v>313798</v>
      </c>
      <c r="O15" s="60">
        <v>16380051</v>
      </c>
      <c r="P15" s="60">
        <v>61135</v>
      </c>
      <c r="Q15" s="60">
        <v>16754984</v>
      </c>
      <c r="R15" s="60">
        <v>400327</v>
      </c>
      <c r="S15" s="60">
        <v>5448526</v>
      </c>
      <c r="T15" s="60">
        <v>3581898</v>
      </c>
      <c r="U15" s="60">
        <v>9430751</v>
      </c>
      <c r="V15" s="60">
        <v>43906317</v>
      </c>
      <c r="W15" s="60">
        <v>42459339</v>
      </c>
      <c r="X15" s="60">
        <v>1446978</v>
      </c>
      <c r="Y15" s="61">
        <v>3.41</v>
      </c>
      <c r="Z15" s="62">
        <v>38359338</v>
      </c>
    </row>
    <row r="16" spans="1:26" ht="13.5">
      <c r="A16" s="69" t="s">
        <v>42</v>
      </c>
      <c r="B16" s="19">
        <v>0</v>
      </c>
      <c r="C16" s="19">
        <v>0</v>
      </c>
      <c r="D16" s="59">
        <v>4663797</v>
      </c>
      <c r="E16" s="60">
        <v>4663797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4663797</v>
      </c>
      <c r="X16" s="60">
        <v>-4663797</v>
      </c>
      <c r="Y16" s="61">
        <v>-100</v>
      </c>
      <c r="Z16" s="62">
        <v>4663797</v>
      </c>
    </row>
    <row r="17" spans="1:26" ht="13.5">
      <c r="A17" s="58" t="s">
        <v>43</v>
      </c>
      <c r="B17" s="19">
        <v>65770083</v>
      </c>
      <c r="C17" s="19">
        <v>0</v>
      </c>
      <c r="D17" s="59">
        <v>36294682</v>
      </c>
      <c r="E17" s="60">
        <v>39094683</v>
      </c>
      <c r="F17" s="60">
        <v>987803</v>
      </c>
      <c r="G17" s="60">
        <v>2350238</v>
      </c>
      <c r="H17" s="60">
        <v>1900584</v>
      </c>
      <c r="I17" s="60">
        <v>5238625</v>
      </c>
      <c r="J17" s="60">
        <v>2067544</v>
      </c>
      <c r="K17" s="60">
        <v>1629172</v>
      </c>
      <c r="L17" s="60">
        <v>2986601</v>
      </c>
      <c r="M17" s="60">
        <v>6683317</v>
      </c>
      <c r="N17" s="60">
        <v>2992049</v>
      </c>
      <c r="O17" s="60">
        <v>2934687</v>
      </c>
      <c r="P17" s="60">
        <v>1178965</v>
      </c>
      <c r="Q17" s="60">
        <v>7105701</v>
      </c>
      <c r="R17" s="60">
        <v>1451385</v>
      </c>
      <c r="S17" s="60">
        <v>2244828</v>
      </c>
      <c r="T17" s="60">
        <v>3039275</v>
      </c>
      <c r="U17" s="60">
        <v>6735488</v>
      </c>
      <c r="V17" s="60">
        <v>25763131</v>
      </c>
      <c r="W17" s="60">
        <v>36294682</v>
      </c>
      <c r="X17" s="60">
        <v>-10531551</v>
      </c>
      <c r="Y17" s="61">
        <v>-29.02</v>
      </c>
      <c r="Z17" s="62">
        <v>39094683</v>
      </c>
    </row>
    <row r="18" spans="1:26" ht="13.5">
      <c r="A18" s="70" t="s">
        <v>44</v>
      </c>
      <c r="B18" s="71">
        <f>SUM(B11:B17)</f>
        <v>279777905</v>
      </c>
      <c r="C18" s="71">
        <f>SUM(C11:C17)</f>
        <v>0</v>
      </c>
      <c r="D18" s="72">
        <f aca="true" t="shared" si="1" ref="D18:Z18">SUM(D11:D17)</f>
        <v>172492088</v>
      </c>
      <c r="E18" s="73">
        <f t="shared" si="1"/>
        <v>169997080</v>
      </c>
      <c r="F18" s="73">
        <f t="shared" si="1"/>
        <v>7240373</v>
      </c>
      <c r="G18" s="73">
        <f t="shared" si="1"/>
        <v>13345355</v>
      </c>
      <c r="H18" s="73">
        <f t="shared" si="1"/>
        <v>19555146</v>
      </c>
      <c r="I18" s="73">
        <f t="shared" si="1"/>
        <v>40140874</v>
      </c>
      <c r="J18" s="73">
        <f t="shared" si="1"/>
        <v>8471544</v>
      </c>
      <c r="K18" s="73">
        <f t="shared" si="1"/>
        <v>7948667</v>
      </c>
      <c r="L18" s="73">
        <f t="shared" si="1"/>
        <v>9800911</v>
      </c>
      <c r="M18" s="73">
        <f t="shared" si="1"/>
        <v>26221122</v>
      </c>
      <c r="N18" s="73">
        <f t="shared" si="1"/>
        <v>9805454</v>
      </c>
      <c r="O18" s="73">
        <f t="shared" si="1"/>
        <v>25479527</v>
      </c>
      <c r="P18" s="73">
        <f t="shared" si="1"/>
        <v>7244105</v>
      </c>
      <c r="Q18" s="73">
        <f t="shared" si="1"/>
        <v>42529086</v>
      </c>
      <c r="R18" s="73">
        <f t="shared" si="1"/>
        <v>8214061</v>
      </c>
      <c r="S18" s="73">
        <f t="shared" si="1"/>
        <v>13639396</v>
      </c>
      <c r="T18" s="73">
        <f t="shared" si="1"/>
        <v>12558875</v>
      </c>
      <c r="U18" s="73">
        <f t="shared" si="1"/>
        <v>34412332</v>
      </c>
      <c r="V18" s="73">
        <f t="shared" si="1"/>
        <v>143303414</v>
      </c>
      <c r="W18" s="73">
        <f t="shared" si="1"/>
        <v>172492081</v>
      </c>
      <c r="X18" s="73">
        <f t="shared" si="1"/>
        <v>-29188667</v>
      </c>
      <c r="Y18" s="67">
        <f>+IF(W18&lt;&gt;0,(X18/W18)*100,0)</f>
        <v>-16.921743207446145</v>
      </c>
      <c r="Z18" s="74">
        <f t="shared" si="1"/>
        <v>169997080</v>
      </c>
    </row>
    <row r="19" spans="1:26" ht="13.5">
      <c r="A19" s="70" t="s">
        <v>45</v>
      </c>
      <c r="B19" s="75">
        <f>+B10-B18</f>
        <v>-120848381</v>
      </c>
      <c r="C19" s="75">
        <f>+C10-C18</f>
        <v>0</v>
      </c>
      <c r="D19" s="76">
        <f aca="true" t="shared" si="2" ref="D19:Z19">+D10-D18</f>
        <v>745765</v>
      </c>
      <c r="E19" s="77">
        <f t="shared" si="2"/>
        <v>1029573</v>
      </c>
      <c r="F19" s="77">
        <f t="shared" si="2"/>
        <v>35002262</v>
      </c>
      <c r="G19" s="77">
        <f t="shared" si="2"/>
        <v>6015915</v>
      </c>
      <c r="H19" s="77">
        <f t="shared" si="2"/>
        <v>-14534556</v>
      </c>
      <c r="I19" s="77">
        <f t="shared" si="2"/>
        <v>26483621</v>
      </c>
      <c r="J19" s="77">
        <f t="shared" si="2"/>
        <v>-2052917</v>
      </c>
      <c r="K19" s="77">
        <f t="shared" si="2"/>
        <v>-1800331</v>
      </c>
      <c r="L19" s="77">
        <f t="shared" si="2"/>
        <v>-2292786</v>
      </c>
      <c r="M19" s="77">
        <f t="shared" si="2"/>
        <v>-6146034</v>
      </c>
      <c r="N19" s="77">
        <f t="shared" si="2"/>
        <v>9607235</v>
      </c>
      <c r="O19" s="77">
        <f t="shared" si="2"/>
        <v>-18860174</v>
      </c>
      <c r="P19" s="77">
        <f t="shared" si="2"/>
        <v>20657615</v>
      </c>
      <c r="Q19" s="77">
        <f t="shared" si="2"/>
        <v>11404676</v>
      </c>
      <c r="R19" s="77">
        <f t="shared" si="2"/>
        <v>-2257001</v>
      </c>
      <c r="S19" s="77">
        <f t="shared" si="2"/>
        <v>-6564842</v>
      </c>
      <c r="T19" s="77">
        <f t="shared" si="2"/>
        <v>-4386840</v>
      </c>
      <c r="U19" s="77">
        <f t="shared" si="2"/>
        <v>-13208683</v>
      </c>
      <c r="V19" s="77">
        <f t="shared" si="2"/>
        <v>18533580</v>
      </c>
      <c r="W19" s="77">
        <f>IF(E10=E18,0,W10-W18)</f>
        <v>745772</v>
      </c>
      <c r="X19" s="77">
        <f t="shared" si="2"/>
        <v>17787808</v>
      </c>
      <c r="Y19" s="78">
        <f>+IF(W19&lt;&gt;0,(X19/W19)*100,0)</f>
        <v>2385.1536394501272</v>
      </c>
      <c r="Z19" s="79">
        <f t="shared" si="2"/>
        <v>1029573</v>
      </c>
    </row>
    <row r="20" spans="1:26" ht="13.5">
      <c r="A20" s="58" t="s">
        <v>46</v>
      </c>
      <c r="B20" s="19">
        <v>41984193</v>
      </c>
      <c r="C20" s="19">
        <v>0</v>
      </c>
      <c r="D20" s="59">
        <v>29690000</v>
      </c>
      <c r="E20" s="60">
        <v>29690000</v>
      </c>
      <c r="F20" s="60">
        <v>14074000</v>
      </c>
      <c r="G20" s="60">
        <v>0</v>
      </c>
      <c r="H20" s="60">
        <v>0</v>
      </c>
      <c r="I20" s="60">
        <v>14074000</v>
      </c>
      <c r="J20" s="60">
        <v>2915292</v>
      </c>
      <c r="K20" s="60">
        <v>0</v>
      </c>
      <c r="L20" s="60">
        <v>0</v>
      </c>
      <c r="M20" s="60">
        <v>2915292</v>
      </c>
      <c r="N20" s="60">
        <v>166313</v>
      </c>
      <c r="O20" s="60">
        <v>6068502</v>
      </c>
      <c r="P20" s="60">
        <v>6046699</v>
      </c>
      <c r="Q20" s="60">
        <v>12281514</v>
      </c>
      <c r="R20" s="60">
        <v>0</v>
      </c>
      <c r="S20" s="60">
        <v>0</v>
      </c>
      <c r="T20" s="60">
        <v>3044480</v>
      </c>
      <c r="U20" s="60">
        <v>3044480</v>
      </c>
      <c r="V20" s="60">
        <v>32315286</v>
      </c>
      <c r="W20" s="60">
        <v>29690000</v>
      </c>
      <c r="X20" s="60">
        <v>2625286</v>
      </c>
      <c r="Y20" s="61">
        <v>8.84</v>
      </c>
      <c r="Z20" s="62">
        <v>29690000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2574522</v>
      </c>
      <c r="G21" s="82">
        <v>4471009</v>
      </c>
      <c r="H21" s="82">
        <v>697596</v>
      </c>
      <c r="I21" s="82">
        <v>7743127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7743127</v>
      </c>
      <c r="W21" s="82"/>
      <c r="X21" s="82">
        <v>7743127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-78864188</v>
      </c>
      <c r="C22" s="86">
        <f>SUM(C19:C21)</f>
        <v>0</v>
      </c>
      <c r="D22" s="87">
        <f aca="true" t="shared" si="3" ref="D22:Z22">SUM(D19:D21)</f>
        <v>30435765</v>
      </c>
      <c r="E22" s="88">
        <f t="shared" si="3"/>
        <v>30719573</v>
      </c>
      <c r="F22" s="88">
        <f t="shared" si="3"/>
        <v>51650784</v>
      </c>
      <c r="G22" s="88">
        <f t="shared" si="3"/>
        <v>10486924</v>
      </c>
      <c r="H22" s="88">
        <f t="shared" si="3"/>
        <v>-13836960</v>
      </c>
      <c r="I22" s="88">
        <f t="shared" si="3"/>
        <v>48300748</v>
      </c>
      <c r="J22" s="88">
        <f t="shared" si="3"/>
        <v>862375</v>
      </c>
      <c r="K22" s="88">
        <f t="shared" si="3"/>
        <v>-1800331</v>
      </c>
      <c r="L22" s="88">
        <f t="shared" si="3"/>
        <v>-2292786</v>
      </c>
      <c r="M22" s="88">
        <f t="shared" si="3"/>
        <v>-3230742</v>
      </c>
      <c r="N22" s="88">
        <f t="shared" si="3"/>
        <v>9773548</v>
      </c>
      <c r="O22" s="88">
        <f t="shared" si="3"/>
        <v>-12791672</v>
      </c>
      <c r="P22" s="88">
        <f t="shared" si="3"/>
        <v>26704314</v>
      </c>
      <c r="Q22" s="88">
        <f t="shared" si="3"/>
        <v>23686190</v>
      </c>
      <c r="R22" s="88">
        <f t="shared" si="3"/>
        <v>-2257001</v>
      </c>
      <c r="S22" s="88">
        <f t="shared" si="3"/>
        <v>-6564842</v>
      </c>
      <c r="T22" s="88">
        <f t="shared" si="3"/>
        <v>-1342360</v>
      </c>
      <c r="U22" s="88">
        <f t="shared" si="3"/>
        <v>-10164203</v>
      </c>
      <c r="V22" s="88">
        <f t="shared" si="3"/>
        <v>58591993</v>
      </c>
      <c r="W22" s="88">
        <f t="shared" si="3"/>
        <v>30435772</v>
      </c>
      <c r="X22" s="88">
        <f t="shared" si="3"/>
        <v>28156221</v>
      </c>
      <c r="Y22" s="89">
        <f>+IF(W22&lt;&gt;0,(X22/W22)*100,0)</f>
        <v>92.51029019405192</v>
      </c>
      <c r="Z22" s="90">
        <f t="shared" si="3"/>
        <v>30719573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-78864188</v>
      </c>
      <c r="C24" s="75">
        <f>SUM(C22:C23)</f>
        <v>0</v>
      </c>
      <c r="D24" s="76">
        <f aca="true" t="shared" si="4" ref="D24:Z24">SUM(D22:D23)</f>
        <v>30435765</v>
      </c>
      <c r="E24" s="77">
        <f t="shared" si="4"/>
        <v>30719573</v>
      </c>
      <c r="F24" s="77">
        <f t="shared" si="4"/>
        <v>51650784</v>
      </c>
      <c r="G24" s="77">
        <f t="shared" si="4"/>
        <v>10486924</v>
      </c>
      <c r="H24" s="77">
        <f t="shared" si="4"/>
        <v>-13836960</v>
      </c>
      <c r="I24" s="77">
        <f t="shared" si="4"/>
        <v>48300748</v>
      </c>
      <c r="J24" s="77">
        <f t="shared" si="4"/>
        <v>862375</v>
      </c>
      <c r="K24" s="77">
        <f t="shared" si="4"/>
        <v>-1800331</v>
      </c>
      <c r="L24" s="77">
        <f t="shared" si="4"/>
        <v>-2292786</v>
      </c>
      <c r="M24" s="77">
        <f t="shared" si="4"/>
        <v>-3230742</v>
      </c>
      <c r="N24" s="77">
        <f t="shared" si="4"/>
        <v>9773548</v>
      </c>
      <c r="O24" s="77">
        <f t="shared" si="4"/>
        <v>-12791672</v>
      </c>
      <c r="P24" s="77">
        <f t="shared" si="4"/>
        <v>26704314</v>
      </c>
      <c r="Q24" s="77">
        <f t="shared" si="4"/>
        <v>23686190</v>
      </c>
      <c r="R24" s="77">
        <f t="shared" si="4"/>
        <v>-2257001</v>
      </c>
      <c r="S24" s="77">
        <f t="shared" si="4"/>
        <v>-6564842</v>
      </c>
      <c r="T24" s="77">
        <f t="shared" si="4"/>
        <v>-1342360</v>
      </c>
      <c r="U24" s="77">
        <f t="shared" si="4"/>
        <v>-10164203</v>
      </c>
      <c r="V24" s="77">
        <f t="shared" si="4"/>
        <v>58591993</v>
      </c>
      <c r="W24" s="77">
        <f t="shared" si="4"/>
        <v>30435772</v>
      </c>
      <c r="X24" s="77">
        <f t="shared" si="4"/>
        <v>28156221</v>
      </c>
      <c r="Y24" s="78">
        <f>+IF(W24&lt;&gt;0,(X24/W24)*100,0)</f>
        <v>92.51029019405192</v>
      </c>
      <c r="Z24" s="79">
        <f t="shared" si="4"/>
        <v>30719573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41765318</v>
      </c>
      <c r="C27" s="22">
        <v>0</v>
      </c>
      <c r="D27" s="99">
        <v>30190000</v>
      </c>
      <c r="E27" s="100">
        <v>30190000</v>
      </c>
      <c r="F27" s="100">
        <v>2574523</v>
      </c>
      <c r="G27" s="100">
        <v>4505077</v>
      </c>
      <c r="H27" s="100">
        <v>697596</v>
      </c>
      <c r="I27" s="100">
        <v>7777196</v>
      </c>
      <c r="J27" s="100">
        <v>2915292</v>
      </c>
      <c r="K27" s="100">
        <v>0</v>
      </c>
      <c r="L27" s="100">
        <v>0</v>
      </c>
      <c r="M27" s="100">
        <v>2915292</v>
      </c>
      <c r="N27" s="100">
        <v>166313</v>
      </c>
      <c r="O27" s="100">
        <v>6234815</v>
      </c>
      <c r="P27" s="100">
        <v>4845750</v>
      </c>
      <c r="Q27" s="100">
        <v>11246878</v>
      </c>
      <c r="R27" s="100">
        <v>1586067</v>
      </c>
      <c r="S27" s="100">
        <v>1063441</v>
      </c>
      <c r="T27" s="100">
        <v>1981039</v>
      </c>
      <c r="U27" s="100">
        <v>4630547</v>
      </c>
      <c r="V27" s="100">
        <v>26569913</v>
      </c>
      <c r="W27" s="100">
        <v>30190000</v>
      </c>
      <c r="X27" s="100">
        <v>-3620087</v>
      </c>
      <c r="Y27" s="101">
        <v>-11.99</v>
      </c>
      <c r="Z27" s="102">
        <v>30190000</v>
      </c>
    </row>
    <row r="28" spans="1:26" ht="13.5">
      <c r="A28" s="103" t="s">
        <v>46</v>
      </c>
      <c r="B28" s="19">
        <v>40877492</v>
      </c>
      <c r="C28" s="19">
        <v>0</v>
      </c>
      <c r="D28" s="59">
        <v>29690000</v>
      </c>
      <c r="E28" s="60">
        <v>29690000</v>
      </c>
      <c r="F28" s="60">
        <v>2574523</v>
      </c>
      <c r="G28" s="60">
        <v>4505077</v>
      </c>
      <c r="H28" s="60">
        <v>697596</v>
      </c>
      <c r="I28" s="60">
        <v>7777196</v>
      </c>
      <c r="J28" s="60">
        <v>2915292</v>
      </c>
      <c r="K28" s="60">
        <v>0</v>
      </c>
      <c r="L28" s="60">
        <v>0</v>
      </c>
      <c r="M28" s="60">
        <v>2915292</v>
      </c>
      <c r="N28" s="60">
        <v>166313</v>
      </c>
      <c r="O28" s="60">
        <v>6234815</v>
      </c>
      <c r="P28" s="60">
        <v>4845750</v>
      </c>
      <c r="Q28" s="60">
        <v>11246878</v>
      </c>
      <c r="R28" s="60">
        <v>1586067</v>
      </c>
      <c r="S28" s="60">
        <v>1063441</v>
      </c>
      <c r="T28" s="60">
        <v>1981039</v>
      </c>
      <c r="U28" s="60">
        <v>4630547</v>
      </c>
      <c r="V28" s="60">
        <v>26569913</v>
      </c>
      <c r="W28" s="60">
        <v>29690000</v>
      </c>
      <c r="X28" s="60">
        <v>-3120087</v>
      </c>
      <c r="Y28" s="61">
        <v>-10.51</v>
      </c>
      <c r="Z28" s="62">
        <v>29690000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887826</v>
      </c>
      <c r="C31" s="19">
        <v>0</v>
      </c>
      <c r="D31" s="59">
        <v>500000</v>
      </c>
      <c r="E31" s="60">
        <v>500000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500000</v>
      </c>
      <c r="X31" s="60">
        <v>-500000</v>
      </c>
      <c r="Y31" s="61">
        <v>-100</v>
      </c>
      <c r="Z31" s="62">
        <v>500000</v>
      </c>
    </row>
    <row r="32" spans="1:26" ht="13.5">
      <c r="A32" s="70" t="s">
        <v>54</v>
      </c>
      <c r="B32" s="22">
        <f>SUM(B28:B31)</f>
        <v>41765318</v>
      </c>
      <c r="C32" s="22">
        <f>SUM(C28:C31)</f>
        <v>0</v>
      </c>
      <c r="D32" s="99">
        <f aca="true" t="shared" si="5" ref="D32:Z32">SUM(D28:D31)</f>
        <v>30190000</v>
      </c>
      <c r="E32" s="100">
        <f t="shared" si="5"/>
        <v>30190000</v>
      </c>
      <c r="F32" s="100">
        <f t="shared" si="5"/>
        <v>2574523</v>
      </c>
      <c r="G32" s="100">
        <f t="shared" si="5"/>
        <v>4505077</v>
      </c>
      <c r="H32" s="100">
        <f t="shared" si="5"/>
        <v>697596</v>
      </c>
      <c r="I32" s="100">
        <f t="shared" si="5"/>
        <v>7777196</v>
      </c>
      <c r="J32" s="100">
        <f t="shared" si="5"/>
        <v>2915292</v>
      </c>
      <c r="K32" s="100">
        <f t="shared" si="5"/>
        <v>0</v>
      </c>
      <c r="L32" s="100">
        <f t="shared" si="5"/>
        <v>0</v>
      </c>
      <c r="M32" s="100">
        <f t="shared" si="5"/>
        <v>2915292</v>
      </c>
      <c r="N32" s="100">
        <f t="shared" si="5"/>
        <v>166313</v>
      </c>
      <c r="O32" s="100">
        <f t="shared" si="5"/>
        <v>6234815</v>
      </c>
      <c r="P32" s="100">
        <f t="shared" si="5"/>
        <v>4845750</v>
      </c>
      <c r="Q32" s="100">
        <f t="shared" si="5"/>
        <v>11246878</v>
      </c>
      <c r="R32" s="100">
        <f t="shared" si="5"/>
        <v>1586067</v>
      </c>
      <c r="S32" s="100">
        <f t="shared" si="5"/>
        <v>1063441</v>
      </c>
      <c r="T32" s="100">
        <f t="shared" si="5"/>
        <v>1981039</v>
      </c>
      <c r="U32" s="100">
        <f t="shared" si="5"/>
        <v>4630547</v>
      </c>
      <c r="V32" s="100">
        <f t="shared" si="5"/>
        <v>26569913</v>
      </c>
      <c r="W32" s="100">
        <f t="shared" si="5"/>
        <v>30190000</v>
      </c>
      <c r="X32" s="100">
        <f t="shared" si="5"/>
        <v>-3620087</v>
      </c>
      <c r="Y32" s="101">
        <f>+IF(W32&lt;&gt;0,(X32/W32)*100,0)</f>
        <v>-11.991013580655846</v>
      </c>
      <c r="Z32" s="102">
        <f t="shared" si="5"/>
        <v>30190000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17629995</v>
      </c>
      <c r="C35" s="19">
        <v>0</v>
      </c>
      <c r="D35" s="59">
        <v>27605657</v>
      </c>
      <c r="E35" s="60">
        <v>48881540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48881540</v>
      </c>
      <c r="X35" s="60">
        <v>-48881540</v>
      </c>
      <c r="Y35" s="61">
        <v>-100</v>
      </c>
      <c r="Z35" s="62">
        <v>48881540</v>
      </c>
    </row>
    <row r="36" spans="1:26" ht="13.5">
      <c r="A36" s="58" t="s">
        <v>57</v>
      </c>
      <c r="B36" s="19">
        <v>478034079</v>
      </c>
      <c r="C36" s="19">
        <v>0</v>
      </c>
      <c r="D36" s="59">
        <v>444462332</v>
      </c>
      <c r="E36" s="60">
        <v>497099120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497099120</v>
      </c>
      <c r="X36" s="60">
        <v>-497099120</v>
      </c>
      <c r="Y36" s="61">
        <v>-100</v>
      </c>
      <c r="Z36" s="62">
        <v>497099120</v>
      </c>
    </row>
    <row r="37" spans="1:26" ht="13.5">
      <c r="A37" s="58" t="s">
        <v>58</v>
      </c>
      <c r="B37" s="19">
        <v>121499204</v>
      </c>
      <c r="C37" s="19">
        <v>0</v>
      </c>
      <c r="D37" s="59">
        <v>22466378</v>
      </c>
      <c r="E37" s="60">
        <v>53671785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53671785</v>
      </c>
      <c r="X37" s="60">
        <v>-53671785</v>
      </c>
      <c r="Y37" s="61">
        <v>-100</v>
      </c>
      <c r="Z37" s="62">
        <v>53671785</v>
      </c>
    </row>
    <row r="38" spans="1:26" ht="13.5">
      <c r="A38" s="58" t="s">
        <v>59</v>
      </c>
      <c r="B38" s="19">
        <v>47708607</v>
      </c>
      <c r="C38" s="19">
        <v>0</v>
      </c>
      <c r="D38" s="59">
        <v>18611136</v>
      </c>
      <c r="E38" s="60">
        <v>47708607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47708607</v>
      </c>
      <c r="X38" s="60">
        <v>-47708607</v>
      </c>
      <c r="Y38" s="61">
        <v>-100</v>
      </c>
      <c r="Z38" s="62">
        <v>47708607</v>
      </c>
    </row>
    <row r="39" spans="1:26" ht="13.5">
      <c r="A39" s="58" t="s">
        <v>60</v>
      </c>
      <c r="B39" s="19">
        <v>326456263</v>
      </c>
      <c r="C39" s="19">
        <v>0</v>
      </c>
      <c r="D39" s="59">
        <v>430990475</v>
      </c>
      <c r="E39" s="60">
        <v>444600268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444600268</v>
      </c>
      <c r="X39" s="60">
        <v>-444600268</v>
      </c>
      <c r="Y39" s="61">
        <v>-100</v>
      </c>
      <c r="Z39" s="62">
        <v>444600268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14495164</v>
      </c>
      <c r="C42" s="19">
        <v>0</v>
      </c>
      <c r="D42" s="59">
        <v>41507763</v>
      </c>
      <c r="E42" s="60">
        <v>28779739</v>
      </c>
      <c r="F42" s="60">
        <v>30161027</v>
      </c>
      <c r="G42" s="60">
        <v>11167557</v>
      </c>
      <c r="H42" s="60">
        <v>-11844552</v>
      </c>
      <c r="I42" s="60">
        <v>29484032</v>
      </c>
      <c r="J42" s="60">
        <v>-4818623</v>
      </c>
      <c r="K42" s="60">
        <v>-1524768</v>
      </c>
      <c r="L42" s="60">
        <v>-694108</v>
      </c>
      <c r="M42" s="60">
        <v>-7037499</v>
      </c>
      <c r="N42" s="60">
        <v>6777229</v>
      </c>
      <c r="O42" s="60">
        <v>-1791806</v>
      </c>
      <c r="P42" s="60">
        <v>12687227</v>
      </c>
      <c r="Q42" s="60">
        <v>17672650</v>
      </c>
      <c r="R42" s="60">
        <v>-4912630</v>
      </c>
      <c r="S42" s="60">
        <v>972628</v>
      </c>
      <c r="T42" s="60">
        <v>-715618</v>
      </c>
      <c r="U42" s="60">
        <v>-4655620</v>
      </c>
      <c r="V42" s="60">
        <v>35463563</v>
      </c>
      <c r="W42" s="60">
        <v>28779739</v>
      </c>
      <c r="X42" s="60">
        <v>6683824</v>
      </c>
      <c r="Y42" s="61">
        <v>23.22</v>
      </c>
      <c r="Z42" s="62">
        <v>28779739</v>
      </c>
    </row>
    <row r="43" spans="1:26" ht="13.5">
      <c r="A43" s="58" t="s">
        <v>63</v>
      </c>
      <c r="B43" s="19">
        <v>-41765318</v>
      </c>
      <c r="C43" s="19">
        <v>0</v>
      </c>
      <c r="D43" s="59">
        <v>-30127885</v>
      </c>
      <c r="E43" s="60">
        <v>-30127885</v>
      </c>
      <c r="F43" s="60">
        <v>-9206399</v>
      </c>
      <c r="G43" s="60">
        <v>-5211996</v>
      </c>
      <c r="H43" s="60">
        <v>-1972873</v>
      </c>
      <c r="I43" s="60">
        <v>-16391268</v>
      </c>
      <c r="J43" s="60">
        <v>-1553033</v>
      </c>
      <c r="K43" s="60">
        <v>-3483583</v>
      </c>
      <c r="L43" s="60">
        <v>-170715</v>
      </c>
      <c r="M43" s="60">
        <v>-5207331</v>
      </c>
      <c r="N43" s="60">
        <v>-4618422</v>
      </c>
      <c r="O43" s="60">
        <v>-166313</v>
      </c>
      <c r="P43" s="60">
        <v>-3798476</v>
      </c>
      <c r="Q43" s="60">
        <v>-8583211</v>
      </c>
      <c r="R43" s="60">
        <v>-1586067</v>
      </c>
      <c r="S43" s="60">
        <v>-1063441</v>
      </c>
      <c r="T43" s="60">
        <v>-1981039</v>
      </c>
      <c r="U43" s="60">
        <v>-4630547</v>
      </c>
      <c r="V43" s="60">
        <v>-34812357</v>
      </c>
      <c r="W43" s="60">
        <v>-30127885</v>
      </c>
      <c r="X43" s="60">
        <v>-4684472</v>
      </c>
      <c r="Y43" s="61">
        <v>15.55</v>
      </c>
      <c r="Z43" s="62">
        <v>-30127885</v>
      </c>
    </row>
    <row r="44" spans="1:26" ht="13.5">
      <c r="A44" s="58" t="s">
        <v>64</v>
      </c>
      <c r="B44" s="19">
        <v>-2593000</v>
      </c>
      <c r="C44" s="19">
        <v>0</v>
      </c>
      <c r="D44" s="59">
        <v>-14774</v>
      </c>
      <c r="E44" s="60">
        <v>-14774</v>
      </c>
      <c r="F44" s="60">
        <v>2578</v>
      </c>
      <c r="G44" s="60">
        <v>10421</v>
      </c>
      <c r="H44" s="60">
        <v>4064</v>
      </c>
      <c r="I44" s="60">
        <v>17063</v>
      </c>
      <c r="J44" s="60">
        <v>2550</v>
      </c>
      <c r="K44" s="60">
        <v>3037</v>
      </c>
      <c r="L44" s="60">
        <v>1800</v>
      </c>
      <c r="M44" s="60">
        <v>7387</v>
      </c>
      <c r="N44" s="60">
        <v>3727</v>
      </c>
      <c r="O44" s="60">
        <v>7900</v>
      </c>
      <c r="P44" s="60">
        <v>2320</v>
      </c>
      <c r="Q44" s="60">
        <v>13947</v>
      </c>
      <c r="R44" s="60">
        <v>3597</v>
      </c>
      <c r="S44" s="60">
        <v>4026</v>
      </c>
      <c r="T44" s="60">
        <v>1266</v>
      </c>
      <c r="U44" s="60">
        <v>8889</v>
      </c>
      <c r="V44" s="60">
        <v>47286</v>
      </c>
      <c r="W44" s="60">
        <v>-14774</v>
      </c>
      <c r="X44" s="60">
        <v>62060</v>
      </c>
      <c r="Y44" s="61">
        <v>-420.06</v>
      </c>
      <c r="Z44" s="62">
        <v>-14774</v>
      </c>
    </row>
    <row r="45" spans="1:26" ht="13.5">
      <c r="A45" s="70" t="s">
        <v>65</v>
      </c>
      <c r="B45" s="22">
        <v>-37427562</v>
      </c>
      <c r="C45" s="22">
        <v>0</v>
      </c>
      <c r="D45" s="99">
        <v>5202115</v>
      </c>
      <c r="E45" s="100">
        <v>-7525909</v>
      </c>
      <c r="F45" s="100">
        <v>21593255</v>
      </c>
      <c r="G45" s="100">
        <v>27559237</v>
      </c>
      <c r="H45" s="100">
        <v>13745876</v>
      </c>
      <c r="I45" s="100">
        <v>13745876</v>
      </c>
      <c r="J45" s="100">
        <v>7376770</v>
      </c>
      <c r="K45" s="100">
        <v>2371456</v>
      </c>
      <c r="L45" s="100">
        <v>1508433</v>
      </c>
      <c r="M45" s="100">
        <v>1508433</v>
      </c>
      <c r="N45" s="100">
        <v>3670967</v>
      </c>
      <c r="O45" s="100">
        <v>1720748</v>
      </c>
      <c r="P45" s="100">
        <v>10611819</v>
      </c>
      <c r="Q45" s="100">
        <v>3670967</v>
      </c>
      <c r="R45" s="100">
        <v>4116719</v>
      </c>
      <c r="S45" s="100">
        <v>4029932</v>
      </c>
      <c r="T45" s="100">
        <v>1334541</v>
      </c>
      <c r="U45" s="100">
        <v>1334541</v>
      </c>
      <c r="V45" s="100">
        <v>1334541</v>
      </c>
      <c r="W45" s="100">
        <v>-7525909</v>
      </c>
      <c r="X45" s="100">
        <v>8860450</v>
      </c>
      <c r="Y45" s="101">
        <v>-117.73</v>
      </c>
      <c r="Z45" s="102">
        <v>-7525909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11345023</v>
      </c>
      <c r="C51" s="52">
        <v>0</v>
      </c>
      <c r="D51" s="129">
        <v>8920139</v>
      </c>
      <c r="E51" s="54">
        <v>6422173</v>
      </c>
      <c r="F51" s="54">
        <v>0</v>
      </c>
      <c r="G51" s="54">
        <v>0</v>
      </c>
      <c r="H51" s="54">
        <v>0</v>
      </c>
      <c r="I51" s="54">
        <v>32976241</v>
      </c>
      <c r="J51" s="54">
        <v>0</v>
      </c>
      <c r="K51" s="54">
        <v>0</v>
      </c>
      <c r="L51" s="54">
        <v>0</v>
      </c>
      <c r="M51" s="54">
        <v>16865803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76529379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41.649908403073454</v>
      </c>
      <c r="C58" s="5">
        <f>IF(C67=0,0,+(C76/C67)*100)</f>
        <v>0</v>
      </c>
      <c r="D58" s="6">
        <f aca="true" t="shared" si="6" ref="D58:Z58">IF(D67=0,0,+(D76/D67)*100)</f>
        <v>79.98982869843982</v>
      </c>
      <c r="E58" s="7">
        <f t="shared" si="6"/>
        <v>44.74313757280271</v>
      </c>
      <c r="F58" s="7">
        <f t="shared" si="6"/>
        <v>85.45171069002069</v>
      </c>
      <c r="G58" s="7">
        <f t="shared" si="6"/>
        <v>79.8566203985662</v>
      </c>
      <c r="H58" s="7">
        <f t="shared" si="6"/>
        <v>66.13358667438438</v>
      </c>
      <c r="I58" s="7">
        <f t="shared" si="6"/>
        <v>77.20561247728168</v>
      </c>
      <c r="J58" s="7">
        <f t="shared" si="6"/>
        <v>30.925962590036583</v>
      </c>
      <c r="K58" s="7">
        <f t="shared" si="6"/>
        <v>75.81731104869543</v>
      </c>
      <c r="L58" s="7">
        <f t="shared" si="6"/>
        <v>32.35788897689616</v>
      </c>
      <c r="M58" s="7">
        <f t="shared" si="6"/>
        <v>45.80456174660653</v>
      </c>
      <c r="N58" s="7">
        <f t="shared" si="6"/>
        <v>47.793807112558</v>
      </c>
      <c r="O58" s="7">
        <f t="shared" si="6"/>
        <v>75.85483161443346</v>
      </c>
      <c r="P58" s="7">
        <f t="shared" si="6"/>
        <v>66.18213049521086</v>
      </c>
      <c r="Q58" s="7">
        <f t="shared" si="6"/>
        <v>63.397251488103635</v>
      </c>
      <c r="R58" s="7">
        <f t="shared" si="6"/>
        <v>62.21771753208826</v>
      </c>
      <c r="S58" s="7">
        <f t="shared" si="6"/>
        <v>77.18771896317872</v>
      </c>
      <c r="T58" s="7">
        <f t="shared" si="6"/>
        <v>53.21700988362412</v>
      </c>
      <c r="U58" s="7">
        <f t="shared" si="6"/>
        <v>63.8134933760402</v>
      </c>
      <c r="V58" s="7">
        <f t="shared" si="6"/>
        <v>61.90983655428091</v>
      </c>
      <c r="W58" s="7">
        <f t="shared" si="6"/>
        <v>47.64047384069875</v>
      </c>
      <c r="X58" s="7">
        <f t="shared" si="6"/>
        <v>0</v>
      </c>
      <c r="Y58" s="7">
        <f t="shared" si="6"/>
        <v>0</v>
      </c>
      <c r="Z58" s="8">
        <f t="shared" si="6"/>
        <v>44.74313757280271</v>
      </c>
    </row>
    <row r="59" spans="1:26" ht="13.5">
      <c r="A59" s="37" t="s">
        <v>31</v>
      </c>
      <c r="B59" s="9">
        <f aca="true" t="shared" si="7" ref="B59:Z66">IF(B68=0,0,+(B77/B68)*100)</f>
        <v>47.362324478106004</v>
      </c>
      <c r="C59" s="9">
        <f t="shared" si="7"/>
        <v>0</v>
      </c>
      <c r="D59" s="2">
        <f t="shared" si="7"/>
        <v>80</v>
      </c>
      <c r="E59" s="10">
        <f t="shared" si="7"/>
        <v>41.475627954442615</v>
      </c>
      <c r="F59" s="10">
        <f t="shared" si="7"/>
        <v>41.04962873487808</v>
      </c>
      <c r="G59" s="10">
        <f t="shared" si="7"/>
        <v>25.598745485649115</v>
      </c>
      <c r="H59" s="10">
        <f t="shared" si="7"/>
        <v>22.871510383773476</v>
      </c>
      <c r="I59" s="10">
        <f t="shared" si="7"/>
        <v>29.83996153476689</v>
      </c>
      <c r="J59" s="10">
        <f t="shared" si="7"/>
        <v>6.019262252362178</v>
      </c>
      <c r="K59" s="10">
        <f t="shared" si="7"/>
        <v>29.60249186037243</v>
      </c>
      <c r="L59" s="10">
        <f t="shared" si="7"/>
        <v>3.0483748336818097</v>
      </c>
      <c r="M59" s="10">
        <f t="shared" si="7"/>
        <v>12.890042982138805</v>
      </c>
      <c r="N59" s="10">
        <f t="shared" si="7"/>
        <v>13.23954111508299</v>
      </c>
      <c r="O59" s="10">
        <f t="shared" si="7"/>
        <v>30.783946580387568</v>
      </c>
      <c r="P59" s="10">
        <f t="shared" si="7"/>
        <v>17.804443710560744</v>
      </c>
      <c r="Q59" s="10">
        <f t="shared" si="7"/>
        <v>20.841459334441364</v>
      </c>
      <c r="R59" s="10">
        <f t="shared" si="7"/>
        <v>21.35382008758325</v>
      </c>
      <c r="S59" s="10">
        <f t="shared" si="7"/>
        <v>135.9916506328338</v>
      </c>
      <c r="T59" s="10">
        <f t="shared" si="7"/>
        <v>24.526067093232395</v>
      </c>
      <c r="U59" s="10">
        <f t="shared" si="7"/>
        <v>62.390427957955666</v>
      </c>
      <c r="V59" s="10">
        <f t="shared" si="7"/>
        <v>31.983992291272106</v>
      </c>
      <c r="W59" s="10">
        <f t="shared" si="7"/>
        <v>49.02789379644699</v>
      </c>
      <c r="X59" s="10">
        <f t="shared" si="7"/>
        <v>0</v>
      </c>
      <c r="Y59" s="10">
        <f t="shared" si="7"/>
        <v>0</v>
      </c>
      <c r="Z59" s="11">
        <f t="shared" si="7"/>
        <v>41.475627954442615</v>
      </c>
    </row>
    <row r="60" spans="1:26" ht="13.5">
      <c r="A60" s="38" t="s">
        <v>32</v>
      </c>
      <c r="B60" s="12">
        <f t="shared" si="7"/>
        <v>40.25366362959396</v>
      </c>
      <c r="C60" s="12">
        <f t="shared" si="7"/>
        <v>0</v>
      </c>
      <c r="D60" s="3">
        <f t="shared" si="7"/>
        <v>79.98751157448757</v>
      </c>
      <c r="E60" s="13">
        <f t="shared" si="7"/>
        <v>45.590817874946424</v>
      </c>
      <c r="F60" s="13">
        <f t="shared" si="7"/>
        <v>102.12965945773371</v>
      </c>
      <c r="G60" s="13">
        <f t="shared" si="7"/>
        <v>99.27414450786351</v>
      </c>
      <c r="H60" s="13">
        <f t="shared" si="7"/>
        <v>82.54524562575705</v>
      </c>
      <c r="I60" s="13">
        <f t="shared" si="7"/>
        <v>94.76437088159996</v>
      </c>
      <c r="J60" s="13">
        <f t="shared" si="7"/>
        <v>37.34901228457716</v>
      </c>
      <c r="K60" s="13">
        <f t="shared" si="7"/>
        <v>89.40034001629573</v>
      </c>
      <c r="L60" s="13">
        <f t="shared" si="7"/>
        <v>40.90557653556736</v>
      </c>
      <c r="M60" s="13">
        <f t="shared" si="7"/>
        <v>55.025140301735156</v>
      </c>
      <c r="N60" s="13">
        <f t="shared" si="7"/>
        <v>56.84340280990816</v>
      </c>
      <c r="O60" s="13">
        <f t="shared" si="7"/>
        <v>88.71283515938808</v>
      </c>
      <c r="P60" s="13">
        <f t="shared" si="7"/>
        <v>82.35056190361887</v>
      </c>
      <c r="Q60" s="13">
        <f t="shared" si="7"/>
        <v>75.83523272212251</v>
      </c>
      <c r="R60" s="13">
        <f t="shared" si="7"/>
        <v>76.4040242298</v>
      </c>
      <c r="S60" s="13">
        <f t="shared" si="7"/>
        <v>60.52652300585317</v>
      </c>
      <c r="T60" s="13">
        <f t="shared" si="7"/>
        <v>58.92468630788073</v>
      </c>
      <c r="U60" s="13">
        <f t="shared" si="7"/>
        <v>64.19337872440298</v>
      </c>
      <c r="V60" s="13">
        <f t="shared" si="7"/>
        <v>70.79292107717264</v>
      </c>
      <c r="W60" s="13">
        <f t="shared" si="7"/>
        <v>47.3244057355221</v>
      </c>
      <c r="X60" s="13">
        <f t="shared" si="7"/>
        <v>0</v>
      </c>
      <c r="Y60" s="13">
        <f t="shared" si="7"/>
        <v>0</v>
      </c>
      <c r="Z60" s="14">
        <f t="shared" si="7"/>
        <v>45.590817874946424</v>
      </c>
    </row>
    <row r="61" spans="1:26" ht="13.5">
      <c r="A61" s="39" t="s">
        <v>103</v>
      </c>
      <c r="B61" s="12">
        <f t="shared" si="7"/>
        <v>50.65798672996246</v>
      </c>
      <c r="C61" s="12">
        <f t="shared" si="7"/>
        <v>0</v>
      </c>
      <c r="D61" s="3">
        <f t="shared" si="7"/>
        <v>91.48612833081174</v>
      </c>
      <c r="E61" s="13">
        <f t="shared" si="7"/>
        <v>60.96929102017212</v>
      </c>
      <c r="F61" s="13">
        <f t="shared" si="7"/>
        <v>155.98093851594737</v>
      </c>
      <c r="G61" s="13">
        <f t="shared" si="7"/>
        <v>167.82789427242662</v>
      </c>
      <c r="H61" s="13">
        <f t="shared" si="7"/>
        <v>139.73385543324852</v>
      </c>
      <c r="I61" s="13">
        <f t="shared" si="7"/>
        <v>154.51422940720752</v>
      </c>
      <c r="J61" s="13">
        <f t="shared" si="7"/>
        <v>53.03618477512284</v>
      </c>
      <c r="K61" s="13">
        <f t="shared" si="7"/>
        <v>115.77377420292778</v>
      </c>
      <c r="L61" s="13">
        <f t="shared" si="7"/>
        <v>61.472586257793836</v>
      </c>
      <c r="M61" s="13">
        <f t="shared" si="7"/>
        <v>75.06894789726918</v>
      </c>
      <c r="N61" s="13">
        <f t="shared" si="7"/>
        <v>76.07422872802805</v>
      </c>
      <c r="O61" s="13">
        <f t="shared" si="7"/>
        <v>104.90052403113712</v>
      </c>
      <c r="P61" s="13">
        <f t="shared" si="7"/>
        <v>106.70750656190377</v>
      </c>
      <c r="Q61" s="13">
        <f t="shared" si="7"/>
        <v>95.66026930049469</v>
      </c>
      <c r="R61" s="13">
        <f t="shared" si="7"/>
        <v>100</v>
      </c>
      <c r="S61" s="13">
        <f t="shared" si="7"/>
        <v>71.21511813224</v>
      </c>
      <c r="T61" s="13">
        <f t="shared" si="7"/>
        <v>65.38868512127071</v>
      </c>
      <c r="U61" s="13">
        <f t="shared" si="7"/>
        <v>75.83516377963602</v>
      </c>
      <c r="V61" s="13">
        <f t="shared" si="7"/>
        <v>92.82599999614975</v>
      </c>
      <c r="W61" s="13">
        <f t="shared" si="7"/>
        <v>60.96929102017212</v>
      </c>
      <c r="X61" s="13">
        <f t="shared" si="7"/>
        <v>0</v>
      </c>
      <c r="Y61" s="13">
        <f t="shared" si="7"/>
        <v>0</v>
      </c>
      <c r="Z61" s="14">
        <f t="shared" si="7"/>
        <v>60.96929102017212</v>
      </c>
    </row>
    <row r="62" spans="1:26" ht="13.5">
      <c r="A62" s="39" t="s">
        <v>104</v>
      </c>
      <c r="B62" s="12">
        <f t="shared" si="7"/>
        <v>30.91692716725147</v>
      </c>
      <c r="C62" s="12">
        <f t="shared" si="7"/>
        <v>0</v>
      </c>
      <c r="D62" s="3">
        <f t="shared" si="7"/>
        <v>56.36349437773749</v>
      </c>
      <c r="E62" s="13">
        <f t="shared" si="7"/>
        <v>19.28365908413719</v>
      </c>
      <c r="F62" s="13">
        <f t="shared" si="7"/>
        <v>37.1243920314478</v>
      </c>
      <c r="G62" s="13">
        <f t="shared" si="7"/>
        <v>30.23852980707379</v>
      </c>
      <c r="H62" s="13">
        <f t="shared" si="7"/>
        <v>24.580668614435933</v>
      </c>
      <c r="I62" s="13">
        <f t="shared" si="7"/>
        <v>30.67737736643205</v>
      </c>
      <c r="J62" s="13">
        <f t="shared" si="7"/>
        <v>9.348430158962666</v>
      </c>
      <c r="K62" s="13">
        <f t="shared" si="7"/>
        <v>54.972591422609376</v>
      </c>
      <c r="L62" s="13">
        <f t="shared" si="7"/>
        <v>9.231472791291301</v>
      </c>
      <c r="M62" s="13">
        <f t="shared" si="7"/>
        <v>24.581120116148742</v>
      </c>
      <c r="N62" s="13">
        <f t="shared" si="7"/>
        <v>23.37243909874699</v>
      </c>
      <c r="O62" s="13">
        <f t="shared" si="7"/>
        <v>46.86183381835556</v>
      </c>
      <c r="P62" s="13">
        <f t="shared" si="7"/>
        <v>36.22606928037056</v>
      </c>
      <c r="Q62" s="13">
        <f t="shared" si="7"/>
        <v>34.49834399980078</v>
      </c>
      <c r="R62" s="13">
        <f t="shared" si="7"/>
        <v>51.71534731825983</v>
      </c>
      <c r="S62" s="13">
        <f t="shared" si="7"/>
        <v>30.790491574907</v>
      </c>
      <c r="T62" s="13">
        <f t="shared" si="7"/>
        <v>60.07242584723589</v>
      </c>
      <c r="U62" s="13">
        <f t="shared" si="7"/>
        <v>44.854377778625405</v>
      </c>
      <c r="V62" s="13">
        <f t="shared" si="7"/>
        <v>32.94593573206805</v>
      </c>
      <c r="W62" s="13">
        <f t="shared" si="7"/>
        <v>19.28365908413719</v>
      </c>
      <c r="X62" s="13">
        <f t="shared" si="7"/>
        <v>0</v>
      </c>
      <c r="Y62" s="13">
        <f t="shared" si="7"/>
        <v>0</v>
      </c>
      <c r="Z62" s="14">
        <f t="shared" si="7"/>
        <v>19.28365908413719</v>
      </c>
    </row>
    <row r="63" spans="1:26" ht="13.5">
      <c r="A63" s="39" t="s">
        <v>105</v>
      </c>
      <c r="B63" s="12">
        <f t="shared" si="7"/>
        <v>20.619774806898196</v>
      </c>
      <c r="C63" s="12">
        <f t="shared" si="7"/>
        <v>0</v>
      </c>
      <c r="D63" s="3">
        <f t="shared" si="7"/>
        <v>60.000003299879154</v>
      </c>
      <c r="E63" s="13">
        <f t="shared" si="7"/>
        <v>22.183651022803236</v>
      </c>
      <c r="F63" s="13">
        <f t="shared" si="7"/>
        <v>21.782072386001666</v>
      </c>
      <c r="G63" s="13">
        <f t="shared" si="7"/>
        <v>25.196441227521298</v>
      </c>
      <c r="H63" s="13">
        <f t="shared" si="7"/>
        <v>12.326119907620118</v>
      </c>
      <c r="I63" s="13">
        <f t="shared" si="7"/>
        <v>19.755025381953512</v>
      </c>
      <c r="J63" s="13">
        <f t="shared" si="7"/>
        <v>6.554209069774897</v>
      </c>
      <c r="K63" s="13">
        <f t="shared" si="7"/>
        <v>24.32069800845951</v>
      </c>
      <c r="L63" s="13">
        <f t="shared" si="7"/>
        <v>3.9430883760404565</v>
      </c>
      <c r="M63" s="13">
        <f t="shared" si="7"/>
        <v>11.605998484758286</v>
      </c>
      <c r="N63" s="13">
        <f t="shared" si="7"/>
        <v>13.582034886382713</v>
      </c>
      <c r="O63" s="13">
        <f t="shared" si="7"/>
        <v>24.83260819784749</v>
      </c>
      <c r="P63" s="13">
        <f t="shared" si="7"/>
        <v>18.52637203266926</v>
      </c>
      <c r="Q63" s="13">
        <f t="shared" si="7"/>
        <v>18.979734095869986</v>
      </c>
      <c r="R63" s="13">
        <f t="shared" si="7"/>
        <v>22.772918097855126</v>
      </c>
      <c r="S63" s="13">
        <f t="shared" si="7"/>
        <v>39.114477806958845</v>
      </c>
      <c r="T63" s="13">
        <f t="shared" si="7"/>
        <v>17.387160105660797</v>
      </c>
      <c r="U63" s="13">
        <f t="shared" si="7"/>
        <v>24.914684058361853</v>
      </c>
      <c r="V63" s="13">
        <f t="shared" si="7"/>
        <v>18.853270874763496</v>
      </c>
      <c r="W63" s="13">
        <f t="shared" si="7"/>
        <v>28.405937274577003</v>
      </c>
      <c r="X63" s="13">
        <f t="shared" si="7"/>
        <v>0</v>
      </c>
      <c r="Y63" s="13">
        <f t="shared" si="7"/>
        <v>0</v>
      </c>
      <c r="Z63" s="14">
        <f t="shared" si="7"/>
        <v>22.183651022803236</v>
      </c>
    </row>
    <row r="64" spans="1:26" ht="13.5">
      <c r="A64" s="39" t="s">
        <v>106</v>
      </c>
      <c r="B64" s="12">
        <f t="shared" si="7"/>
        <v>20.757540167541137</v>
      </c>
      <c r="C64" s="12">
        <f t="shared" si="7"/>
        <v>0</v>
      </c>
      <c r="D64" s="3">
        <f t="shared" si="7"/>
        <v>60</v>
      </c>
      <c r="E64" s="13">
        <f t="shared" si="7"/>
        <v>18.632045027777032</v>
      </c>
      <c r="F64" s="13">
        <f t="shared" si="7"/>
        <v>22.033853901349207</v>
      </c>
      <c r="G64" s="13">
        <f t="shared" si="7"/>
        <v>27.14320205526488</v>
      </c>
      <c r="H64" s="13">
        <f t="shared" si="7"/>
        <v>15.62448335571521</v>
      </c>
      <c r="I64" s="13">
        <f t="shared" si="7"/>
        <v>21.60573184876684</v>
      </c>
      <c r="J64" s="13">
        <f t="shared" si="7"/>
        <v>6.3648525061561445</v>
      </c>
      <c r="K64" s="13">
        <f t="shared" si="7"/>
        <v>29.492499387216686</v>
      </c>
      <c r="L64" s="13">
        <f t="shared" si="7"/>
        <v>6.081276097679836</v>
      </c>
      <c r="M64" s="13">
        <f t="shared" si="7"/>
        <v>13.977761290338172</v>
      </c>
      <c r="N64" s="13">
        <f t="shared" si="7"/>
        <v>12.499402036121367</v>
      </c>
      <c r="O64" s="13">
        <f t="shared" si="7"/>
        <v>30.549506071745906</v>
      </c>
      <c r="P64" s="13">
        <f t="shared" si="7"/>
        <v>22.759892990780166</v>
      </c>
      <c r="Q64" s="13">
        <f t="shared" si="7"/>
        <v>21.931859546300732</v>
      </c>
      <c r="R64" s="13">
        <f t="shared" si="7"/>
        <v>23.9743259027816</v>
      </c>
      <c r="S64" s="13">
        <f t="shared" si="7"/>
        <v>22.540483512406635</v>
      </c>
      <c r="T64" s="13">
        <f t="shared" si="7"/>
        <v>24.198196202212955</v>
      </c>
      <c r="U64" s="13">
        <f t="shared" si="7"/>
        <v>23.572529692934076</v>
      </c>
      <c r="V64" s="13">
        <f t="shared" si="7"/>
        <v>20.27430457187972</v>
      </c>
      <c r="W64" s="13">
        <f t="shared" si="7"/>
        <v>19.840063694432704</v>
      </c>
      <c r="X64" s="13">
        <f t="shared" si="7"/>
        <v>0</v>
      </c>
      <c r="Y64" s="13">
        <f t="shared" si="7"/>
        <v>0</v>
      </c>
      <c r="Z64" s="14">
        <f t="shared" si="7"/>
        <v>18.632045027777032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1365.9656480310832</v>
      </c>
      <c r="G65" s="13">
        <f t="shared" si="7"/>
        <v>1076.5669651362166</v>
      </c>
      <c r="H65" s="13">
        <f t="shared" si="7"/>
        <v>1196.303284416492</v>
      </c>
      <c r="I65" s="13">
        <f t="shared" si="7"/>
        <v>1240.4163283383775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3726.055953347605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66751148</v>
      </c>
      <c r="C67" s="24"/>
      <c r="D67" s="25">
        <v>71037123</v>
      </c>
      <c r="E67" s="26">
        <v>75637123</v>
      </c>
      <c r="F67" s="26">
        <v>4778335</v>
      </c>
      <c r="G67" s="26">
        <v>4950495</v>
      </c>
      <c r="H67" s="26">
        <v>4744066</v>
      </c>
      <c r="I67" s="26">
        <v>14472896</v>
      </c>
      <c r="J67" s="26">
        <v>6364080</v>
      </c>
      <c r="K67" s="26">
        <v>5743927</v>
      </c>
      <c r="L67" s="26">
        <v>5778563</v>
      </c>
      <c r="M67" s="26">
        <v>17886570</v>
      </c>
      <c r="N67" s="26">
        <v>6286599</v>
      </c>
      <c r="O67" s="26">
        <v>6544593</v>
      </c>
      <c r="P67" s="26">
        <v>5947406</v>
      </c>
      <c r="Q67" s="26">
        <v>18778598</v>
      </c>
      <c r="R67" s="26">
        <v>5872398</v>
      </c>
      <c r="S67" s="26">
        <v>6796234</v>
      </c>
      <c r="T67" s="26">
        <v>7693433</v>
      </c>
      <c r="U67" s="26">
        <v>20362065</v>
      </c>
      <c r="V67" s="26">
        <v>71500129</v>
      </c>
      <c r="W67" s="26">
        <v>71037123</v>
      </c>
      <c r="X67" s="26"/>
      <c r="Y67" s="25"/>
      <c r="Z67" s="27">
        <v>75637123</v>
      </c>
    </row>
    <row r="68" spans="1:26" ht="13.5" hidden="1">
      <c r="A68" s="37" t="s">
        <v>31</v>
      </c>
      <c r="B68" s="19">
        <v>13110900</v>
      </c>
      <c r="C68" s="19"/>
      <c r="D68" s="20">
        <v>13180350</v>
      </c>
      <c r="E68" s="21">
        <v>15580350</v>
      </c>
      <c r="F68" s="21">
        <v>1304728</v>
      </c>
      <c r="G68" s="21">
        <v>1304728</v>
      </c>
      <c r="H68" s="21">
        <v>1304728</v>
      </c>
      <c r="I68" s="21">
        <v>3914184</v>
      </c>
      <c r="J68" s="21">
        <v>1304728</v>
      </c>
      <c r="K68" s="21">
        <v>1304728</v>
      </c>
      <c r="L68" s="21">
        <v>1304728</v>
      </c>
      <c r="M68" s="21">
        <v>3914184</v>
      </c>
      <c r="N68" s="21">
        <v>1304728</v>
      </c>
      <c r="O68" s="21">
        <v>1452650</v>
      </c>
      <c r="P68" s="21">
        <v>1489791</v>
      </c>
      <c r="Q68" s="21">
        <v>4247169</v>
      </c>
      <c r="R68" s="21">
        <v>1513303</v>
      </c>
      <c r="S68" s="21">
        <v>1500473</v>
      </c>
      <c r="T68" s="21">
        <v>1276552</v>
      </c>
      <c r="U68" s="21">
        <v>4290328</v>
      </c>
      <c r="V68" s="21">
        <v>16365865</v>
      </c>
      <c r="W68" s="21">
        <v>13180350</v>
      </c>
      <c r="X68" s="21"/>
      <c r="Y68" s="20"/>
      <c r="Z68" s="23">
        <v>15580350</v>
      </c>
    </row>
    <row r="69" spans="1:26" ht="13.5" hidden="1">
      <c r="A69" s="38" t="s">
        <v>32</v>
      </c>
      <c r="B69" s="19">
        <v>53640248</v>
      </c>
      <c r="C69" s="19"/>
      <c r="D69" s="20">
        <v>57856773</v>
      </c>
      <c r="E69" s="21">
        <v>60056773</v>
      </c>
      <c r="F69" s="21">
        <v>3473607</v>
      </c>
      <c r="G69" s="21">
        <v>3645767</v>
      </c>
      <c r="H69" s="21">
        <v>3439338</v>
      </c>
      <c r="I69" s="21">
        <v>10558712</v>
      </c>
      <c r="J69" s="21">
        <v>5059352</v>
      </c>
      <c r="K69" s="21">
        <v>4439199</v>
      </c>
      <c r="L69" s="21">
        <v>4473835</v>
      </c>
      <c r="M69" s="21">
        <v>13972386</v>
      </c>
      <c r="N69" s="21">
        <v>4981871</v>
      </c>
      <c r="O69" s="21">
        <v>5091943</v>
      </c>
      <c r="P69" s="21">
        <v>4457615</v>
      </c>
      <c r="Q69" s="21">
        <v>14531429</v>
      </c>
      <c r="R69" s="21">
        <v>4359095</v>
      </c>
      <c r="S69" s="21">
        <v>5295761</v>
      </c>
      <c r="T69" s="21">
        <v>6416881</v>
      </c>
      <c r="U69" s="21">
        <v>16071737</v>
      </c>
      <c r="V69" s="21">
        <v>55134264</v>
      </c>
      <c r="W69" s="21">
        <v>57856773</v>
      </c>
      <c r="X69" s="21"/>
      <c r="Y69" s="20"/>
      <c r="Z69" s="23">
        <v>60056773</v>
      </c>
    </row>
    <row r="70" spans="1:26" ht="13.5" hidden="1">
      <c r="A70" s="39" t="s">
        <v>103</v>
      </c>
      <c r="B70" s="19">
        <v>33190411</v>
      </c>
      <c r="C70" s="19"/>
      <c r="D70" s="20">
        <v>37489360</v>
      </c>
      <c r="E70" s="21">
        <v>37489360</v>
      </c>
      <c r="F70" s="21">
        <v>1708996</v>
      </c>
      <c r="G70" s="21">
        <v>1708996</v>
      </c>
      <c r="H70" s="21">
        <v>1708996</v>
      </c>
      <c r="I70" s="21">
        <v>5126988</v>
      </c>
      <c r="J70" s="21">
        <v>3256867</v>
      </c>
      <c r="K70" s="21">
        <v>2696368</v>
      </c>
      <c r="L70" s="21">
        <v>2794675</v>
      </c>
      <c r="M70" s="21">
        <v>8747910</v>
      </c>
      <c r="N70" s="21">
        <v>3180817</v>
      </c>
      <c r="O70" s="21">
        <v>3379761</v>
      </c>
      <c r="P70" s="21">
        <v>2812446</v>
      </c>
      <c r="Q70" s="21">
        <v>9373024</v>
      </c>
      <c r="R70" s="21">
        <v>2713926</v>
      </c>
      <c r="S70" s="21">
        <v>3664368</v>
      </c>
      <c r="T70" s="21">
        <v>4657266</v>
      </c>
      <c r="U70" s="21">
        <v>11035560</v>
      </c>
      <c r="V70" s="21">
        <v>34283482</v>
      </c>
      <c r="W70" s="21">
        <v>37489360</v>
      </c>
      <c r="X70" s="21"/>
      <c r="Y70" s="20"/>
      <c r="Z70" s="23">
        <v>37489360</v>
      </c>
    </row>
    <row r="71" spans="1:26" ht="13.5" hidden="1">
      <c r="A71" s="39" t="s">
        <v>104</v>
      </c>
      <c r="B71" s="19">
        <v>5349956</v>
      </c>
      <c r="C71" s="19"/>
      <c r="D71" s="20">
        <v>6594765</v>
      </c>
      <c r="E71" s="21">
        <v>6594765</v>
      </c>
      <c r="F71" s="21">
        <v>390234</v>
      </c>
      <c r="G71" s="21">
        <v>573639</v>
      </c>
      <c r="H71" s="21">
        <v>371365</v>
      </c>
      <c r="I71" s="21">
        <v>1335238</v>
      </c>
      <c r="J71" s="21">
        <v>457403</v>
      </c>
      <c r="K71" s="21">
        <v>398233</v>
      </c>
      <c r="L71" s="21">
        <v>334562</v>
      </c>
      <c r="M71" s="21">
        <v>1190198</v>
      </c>
      <c r="N71" s="21">
        <v>455943</v>
      </c>
      <c r="O71" s="21">
        <v>368368</v>
      </c>
      <c r="P71" s="21">
        <v>300085</v>
      </c>
      <c r="Q71" s="21">
        <v>1124396</v>
      </c>
      <c r="R71" s="21">
        <v>300085</v>
      </c>
      <c r="S71" s="21">
        <v>404862</v>
      </c>
      <c r="T71" s="21">
        <v>238865</v>
      </c>
      <c r="U71" s="21">
        <v>943812</v>
      </c>
      <c r="V71" s="21">
        <v>4593644</v>
      </c>
      <c r="W71" s="21">
        <v>6594765</v>
      </c>
      <c r="X71" s="21"/>
      <c r="Y71" s="20"/>
      <c r="Z71" s="23">
        <v>6594765</v>
      </c>
    </row>
    <row r="72" spans="1:26" ht="13.5" hidden="1">
      <c r="A72" s="39" t="s">
        <v>105</v>
      </c>
      <c r="B72" s="19">
        <v>7138851</v>
      </c>
      <c r="C72" s="19"/>
      <c r="D72" s="20">
        <v>6060828</v>
      </c>
      <c r="E72" s="21">
        <v>7760828</v>
      </c>
      <c r="F72" s="21">
        <v>654878</v>
      </c>
      <c r="G72" s="21">
        <v>650449</v>
      </c>
      <c r="H72" s="21">
        <v>655121</v>
      </c>
      <c r="I72" s="21">
        <v>1960448</v>
      </c>
      <c r="J72" s="21">
        <v>655121</v>
      </c>
      <c r="K72" s="21">
        <v>655121</v>
      </c>
      <c r="L72" s="21">
        <v>655121</v>
      </c>
      <c r="M72" s="21">
        <v>1965363</v>
      </c>
      <c r="N72" s="21">
        <v>655270</v>
      </c>
      <c r="O72" s="21">
        <v>655050</v>
      </c>
      <c r="P72" s="21">
        <v>655050</v>
      </c>
      <c r="Q72" s="21">
        <v>1965370</v>
      </c>
      <c r="R72" s="21">
        <v>655050</v>
      </c>
      <c r="S72" s="21">
        <v>536497</v>
      </c>
      <c r="T72" s="21">
        <v>825661</v>
      </c>
      <c r="U72" s="21">
        <v>2017208</v>
      </c>
      <c r="V72" s="21">
        <v>7908389</v>
      </c>
      <c r="W72" s="21">
        <v>6060828</v>
      </c>
      <c r="X72" s="21"/>
      <c r="Y72" s="20"/>
      <c r="Z72" s="23">
        <v>7760828</v>
      </c>
    </row>
    <row r="73" spans="1:26" ht="13.5" hidden="1">
      <c r="A73" s="39" t="s">
        <v>106</v>
      </c>
      <c r="B73" s="19">
        <v>7961030</v>
      </c>
      <c r="C73" s="19"/>
      <c r="D73" s="20">
        <v>7711820</v>
      </c>
      <c r="E73" s="21">
        <v>8211820</v>
      </c>
      <c r="F73" s="21">
        <v>687070</v>
      </c>
      <c r="G73" s="21">
        <v>691687</v>
      </c>
      <c r="H73" s="21">
        <v>689546</v>
      </c>
      <c r="I73" s="21">
        <v>2068303</v>
      </c>
      <c r="J73" s="21">
        <v>689961</v>
      </c>
      <c r="K73" s="21">
        <v>689477</v>
      </c>
      <c r="L73" s="21">
        <v>689477</v>
      </c>
      <c r="M73" s="21">
        <v>2068915</v>
      </c>
      <c r="N73" s="21">
        <v>689841</v>
      </c>
      <c r="O73" s="21">
        <v>688764</v>
      </c>
      <c r="P73" s="21">
        <v>690034</v>
      </c>
      <c r="Q73" s="21">
        <v>2068639</v>
      </c>
      <c r="R73" s="21">
        <v>690034</v>
      </c>
      <c r="S73" s="21">
        <v>690034</v>
      </c>
      <c r="T73" s="21">
        <v>695089</v>
      </c>
      <c r="U73" s="21">
        <v>2075157</v>
      </c>
      <c r="V73" s="21">
        <v>8281014</v>
      </c>
      <c r="W73" s="21">
        <v>7711820</v>
      </c>
      <c r="X73" s="21"/>
      <c r="Y73" s="20"/>
      <c r="Z73" s="23">
        <v>8211820</v>
      </c>
    </row>
    <row r="74" spans="1:26" ht="13.5" hidden="1">
      <c r="A74" s="39" t="s">
        <v>107</v>
      </c>
      <c r="B74" s="19"/>
      <c r="C74" s="19"/>
      <c r="D74" s="20"/>
      <c r="E74" s="21"/>
      <c r="F74" s="21">
        <v>32429</v>
      </c>
      <c r="G74" s="21">
        <v>20996</v>
      </c>
      <c r="H74" s="21">
        <v>14310</v>
      </c>
      <c r="I74" s="21">
        <v>67735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67735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27801792</v>
      </c>
      <c r="C76" s="32"/>
      <c r="D76" s="33">
        <v>56822473</v>
      </c>
      <c r="E76" s="34">
        <v>33842422</v>
      </c>
      <c r="F76" s="34">
        <v>4083169</v>
      </c>
      <c r="G76" s="34">
        <v>3953298</v>
      </c>
      <c r="H76" s="34">
        <v>3137421</v>
      </c>
      <c r="I76" s="34">
        <v>11173888</v>
      </c>
      <c r="J76" s="34">
        <v>1968153</v>
      </c>
      <c r="K76" s="34">
        <v>4354891</v>
      </c>
      <c r="L76" s="34">
        <v>1869821</v>
      </c>
      <c r="M76" s="34">
        <v>8192865</v>
      </c>
      <c r="N76" s="34">
        <v>3004605</v>
      </c>
      <c r="O76" s="34">
        <v>4964390</v>
      </c>
      <c r="P76" s="34">
        <v>3936120</v>
      </c>
      <c r="Q76" s="34">
        <v>11905115</v>
      </c>
      <c r="R76" s="34">
        <v>3653672</v>
      </c>
      <c r="S76" s="34">
        <v>5245858</v>
      </c>
      <c r="T76" s="34">
        <v>4094215</v>
      </c>
      <c r="U76" s="34">
        <v>12993745</v>
      </c>
      <c r="V76" s="34">
        <v>44265613</v>
      </c>
      <c r="W76" s="34">
        <v>33842422</v>
      </c>
      <c r="X76" s="34"/>
      <c r="Y76" s="33"/>
      <c r="Z76" s="35">
        <v>33842422</v>
      </c>
    </row>
    <row r="77" spans="1:26" ht="13.5" hidden="1">
      <c r="A77" s="37" t="s">
        <v>31</v>
      </c>
      <c r="B77" s="19">
        <v>6209627</v>
      </c>
      <c r="C77" s="19"/>
      <c r="D77" s="20">
        <v>10544280</v>
      </c>
      <c r="E77" s="21">
        <v>6462048</v>
      </c>
      <c r="F77" s="21">
        <v>535586</v>
      </c>
      <c r="G77" s="21">
        <v>333994</v>
      </c>
      <c r="H77" s="21">
        <v>298411</v>
      </c>
      <c r="I77" s="21">
        <v>1167991</v>
      </c>
      <c r="J77" s="21">
        <v>78535</v>
      </c>
      <c r="K77" s="21">
        <v>386232</v>
      </c>
      <c r="L77" s="21">
        <v>39773</v>
      </c>
      <c r="M77" s="21">
        <v>504540</v>
      </c>
      <c r="N77" s="21">
        <v>172740</v>
      </c>
      <c r="O77" s="21">
        <v>447183</v>
      </c>
      <c r="P77" s="21">
        <v>265249</v>
      </c>
      <c r="Q77" s="21">
        <v>885172</v>
      </c>
      <c r="R77" s="21">
        <v>323148</v>
      </c>
      <c r="S77" s="21">
        <v>2040518</v>
      </c>
      <c r="T77" s="21">
        <v>313088</v>
      </c>
      <c r="U77" s="21">
        <v>2676754</v>
      </c>
      <c r="V77" s="21">
        <v>5234457</v>
      </c>
      <c r="W77" s="21">
        <v>6462048</v>
      </c>
      <c r="X77" s="21"/>
      <c r="Y77" s="20"/>
      <c r="Z77" s="23">
        <v>6462048</v>
      </c>
    </row>
    <row r="78" spans="1:26" ht="13.5" hidden="1">
      <c r="A78" s="38" t="s">
        <v>32</v>
      </c>
      <c r="B78" s="19">
        <v>21592165</v>
      </c>
      <c r="C78" s="19"/>
      <c r="D78" s="20">
        <v>46278193</v>
      </c>
      <c r="E78" s="21">
        <v>27380374</v>
      </c>
      <c r="F78" s="21">
        <v>3547583</v>
      </c>
      <c r="G78" s="21">
        <v>3619304</v>
      </c>
      <c r="H78" s="21">
        <v>2839010</v>
      </c>
      <c r="I78" s="21">
        <v>10005897</v>
      </c>
      <c r="J78" s="21">
        <v>1889618</v>
      </c>
      <c r="K78" s="21">
        <v>3968659</v>
      </c>
      <c r="L78" s="21">
        <v>1830048</v>
      </c>
      <c r="M78" s="21">
        <v>7688325</v>
      </c>
      <c r="N78" s="21">
        <v>2831865</v>
      </c>
      <c r="O78" s="21">
        <v>4517207</v>
      </c>
      <c r="P78" s="21">
        <v>3670871</v>
      </c>
      <c r="Q78" s="21">
        <v>11019943</v>
      </c>
      <c r="R78" s="21">
        <v>3330524</v>
      </c>
      <c r="S78" s="21">
        <v>3205340</v>
      </c>
      <c r="T78" s="21">
        <v>3781127</v>
      </c>
      <c r="U78" s="21">
        <v>10316991</v>
      </c>
      <c r="V78" s="21">
        <v>39031156</v>
      </c>
      <c r="W78" s="21">
        <v>27380374</v>
      </c>
      <c r="X78" s="21"/>
      <c r="Y78" s="20"/>
      <c r="Z78" s="23">
        <v>27380374</v>
      </c>
    </row>
    <row r="79" spans="1:26" ht="13.5" hidden="1">
      <c r="A79" s="39" t="s">
        <v>103</v>
      </c>
      <c r="B79" s="19">
        <v>16813594</v>
      </c>
      <c r="C79" s="19"/>
      <c r="D79" s="20">
        <v>34297564</v>
      </c>
      <c r="E79" s="21">
        <v>22856997</v>
      </c>
      <c r="F79" s="21">
        <v>2665708</v>
      </c>
      <c r="G79" s="21">
        <v>2868172</v>
      </c>
      <c r="H79" s="21">
        <v>2388046</v>
      </c>
      <c r="I79" s="21">
        <v>7921926</v>
      </c>
      <c r="J79" s="21">
        <v>1727318</v>
      </c>
      <c r="K79" s="21">
        <v>3121687</v>
      </c>
      <c r="L79" s="21">
        <v>1717959</v>
      </c>
      <c r="M79" s="21">
        <v>6566964</v>
      </c>
      <c r="N79" s="21">
        <v>2419782</v>
      </c>
      <c r="O79" s="21">
        <v>3545387</v>
      </c>
      <c r="P79" s="21">
        <v>3001091</v>
      </c>
      <c r="Q79" s="21">
        <v>8966260</v>
      </c>
      <c r="R79" s="21">
        <v>2713926</v>
      </c>
      <c r="S79" s="21">
        <v>2609584</v>
      </c>
      <c r="T79" s="21">
        <v>3045325</v>
      </c>
      <c r="U79" s="21">
        <v>8368835</v>
      </c>
      <c r="V79" s="21">
        <v>31823985</v>
      </c>
      <c r="W79" s="21">
        <v>22856997</v>
      </c>
      <c r="X79" s="21"/>
      <c r="Y79" s="20"/>
      <c r="Z79" s="23">
        <v>22856997</v>
      </c>
    </row>
    <row r="80" spans="1:26" ht="13.5" hidden="1">
      <c r="A80" s="39" t="s">
        <v>104</v>
      </c>
      <c r="B80" s="19">
        <v>1654042</v>
      </c>
      <c r="C80" s="19"/>
      <c r="D80" s="20">
        <v>3717040</v>
      </c>
      <c r="E80" s="21">
        <v>1271712</v>
      </c>
      <c r="F80" s="21">
        <v>144872</v>
      </c>
      <c r="G80" s="21">
        <v>173460</v>
      </c>
      <c r="H80" s="21">
        <v>91284</v>
      </c>
      <c r="I80" s="21">
        <v>409616</v>
      </c>
      <c r="J80" s="21">
        <v>42760</v>
      </c>
      <c r="K80" s="21">
        <v>218919</v>
      </c>
      <c r="L80" s="21">
        <v>30885</v>
      </c>
      <c r="M80" s="21">
        <v>292564</v>
      </c>
      <c r="N80" s="21">
        <v>106565</v>
      </c>
      <c r="O80" s="21">
        <v>172624</v>
      </c>
      <c r="P80" s="21">
        <v>108709</v>
      </c>
      <c r="Q80" s="21">
        <v>387898</v>
      </c>
      <c r="R80" s="21">
        <v>155190</v>
      </c>
      <c r="S80" s="21">
        <v>124659</v>
      </c>
      <c r="T80" s="21">
        <v>143492</v>
      </c>
      <c r="U80" s="21">
        <v>423341</v>
      </c>
      <c r="V80" s="21">
        <v>1513419</v>
      </c>
      <c r="W80" s="21">
        <v>1271712</v>
      </c>
      <c r="X80" s="21"/>
      <c r="Y80" s="20"/>
      <c r="Z80" s="23">
        <v>1271712</v>
      </c>
    </row>
    <row r="81" spans="1:26" ht="13.5" hidden="1">
      <c r="A81" s="39" t="s">
        <v>105</v>
      </c>
      <c r="B81" s="19">
        <v>1472015</v>
      </c>
      <c r="C81" s="19"/>
      <c r="D81" s="20">
        <v>3636497</v>
      </c>
      <c r="E81" s="21">
        <v>1721635</v>
      </c>
      <c r="F81" s="21">
        <v>142646</v>
      </c>
      <c r="G81" s="21">
        <v>163890</v>
      </c>
      <c r="H81" s="21">
        <v>80751</v>
      </c>
      <c r="I81" s="21">
        <v>387287</v>
      </c>
      <c r="J81" s="21">
        <v>42938</v>
      </c>
      <c r="K81" s="21">
        <v>159330</v>
      </c>
      <c r="L81" s="21">
        <v>25832</v>
      </c>
      <c r="M81" s="21">
        <v>228100</v>
      </c>
      <c r="N81" s="21">
        <v>88999</v>
      </c>
      <c r="O81" s="21">
        <v>162666</v>
      </c>
      <c r="P81" s="21">
        <v>121357</v>
      </c>
      <c r="Q81" s="21">
        <v>373022</v>
      </c>
      <c r="R81" s="21">
        <v>149174</v>
      </c>
      <c r="S81" s="21">
        <v>209848</v>
      </c>
      <c r="T81" s="21">
        <v>143559</v>
      </c>
      <c r="U81" s="21">
        <v>502581</v>
      </c>
      <c r="V81" s="21">
        <v>1490990</v>
      </c>
      <c r="W81" s="21">
        <v>1721635</v>
      </c>
      <c r="X81" s="21"/>
      <c r="Y81" s="20"/>
      <c r="Z81" s="23">
        <v>1721635</v>
      </c>
    </row>
    <row r="82" spans="1:26" ht="13.5" hidden="1">
      <c r="A82" s="39" t="s">
        <v>106</v>
      </c>
      <c r="B82" s="19">
        <v>1652514</v>
      </c>
      <c r="C82" s="19"/>
      <c r="D82" s="20">
        <v>4627092</v>
      </c>
      <c r="E82" s="21">
        <v>1530030</v>
      </c>
      <c r="F82" s="21">
        <v>151388</v>
      </c>
      <c r="G82" s="21">
        <v>187746</v>
      </c>
      <c r="H82" s="21">
        <v>107738</v>
      </c>
      <c r="I82" s="21">
        <v>446872</v>
      </c>
      <c r="J82" s="21">
        <v>43915</v>
      </c>
      <c r="K82" s="21">
        <v>203344</v>
      </c>
      <c r="L82" s="21">
        <v>41929</v>
      </c>
      <c r="M82" s="21">
        <v>289188</v>
      </c>
      <c r="N82" s="21">
        <v>86226</v>
      </c>
      <c r="O82" s="21">
        <v>210414</v>
      </c>
      <c r="P82" s="21">
        <v>157051</v>
      </c>
      <c r="Q82" s="21">
        <v>453691</v>
      </c>
      <c r="R82" s="21">
        <v>165431</v>
      </c>
      <c r="S82" s="21">
        <v>155537</v>
      </c>
      <c r="T82" s="21">
        <v>168199</v>
      </c>
      <c r="U82" s="21">
        <v>489167</v>
      </c>
      <c r="V82" s="21">
        <v>1678918</v>
      </c>
      <c r="W82" s="21">
        <v>1530030</v>
      </c>
      <c r="X82" s="21"/>
      <c r="Y82" s="20"/>
      <c r="Z82" s="23">
        <v>1530030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442969</v>
      </c>
      <c r="G83" s="21">
        <v>226036</v>
      </c>
      <c r="H83" s="21">
        <v>171191</v>
      </c>
      <c r="I83" s="21">
        <v>840196</v>
      </c>
      <c r="J83" s="21">
        <v>32687</v>
      </c>
      <c r="K83" s="21">
        <v>265379</v>
      </c>
      <c r="L83" s="21">
        <v>13443</v>
      </c>
      <c r="M83" s="21">
        <v>311509</v>
      </c>
      <c r="N83" s="21">
        <v>130293</v>
      </c>
      <c r="O83" s="21">
        <v>426116</v>
      </c>
      <c r="P83" s="21">
        <v>282663</v>
      </c>
      <c r="Q83" s="21">
        <v>839072</v>
      </c>
      <c r="R83" s="21">
        <v>146803</v>
      </c>
      <c r="S83" s="21">
        <v>105712</v>
      </c>
      <c r="T83" s="21">
        <v>280552</v>
      </c>
      <c r="U83" s="21">
        <v>533067</v>
      </c>
      <c r="V83" s="21">
        <v>2523844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3590568</v>
      </c>
      <c r="D5" s="357">
        <f t="shared" si="0"/>
        <v>0</v>
      </c>
      <c r="E5" s="356">
        <f t="shared" si="0"/>
        <v>3812553</v>
      </c>
      <c r="F5" s="358">
        <f t="shared" si="0"/>
        <v>3462550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3462550</v>
      </c>
      <c r="Y5" s="358">
        <f t="shared" si="0"/>
        <v>-3462550</v>
      </c>
      <c r="Z5" s="359">
        <f>+IF(X5&lt;&gt;0,+(Y5/X5)*100,0)</f>
        <v>-100</v>
      </c>
      <c r="AA5" s="360">
        <f>+AA6+AA8+AA11+AA13+AA15</f>
        <v>3462550</v>
      </c>
    </row>
    <row r="6" spans="1:27" ht="13.5">
      <c r="A6" s="361" t="s">
        <v>205</v>
      </c>
      <c r="B6" s="142"/>
      <c r="C6" s="60">
        <f>+C7</f>
        <v>83972</v>
      </c>
      <c r="D6" s="340">
        <f aca="true" t="shared" si="1" ref="D6:AA6">+D7</f>
        <v>0</v>
      </c>
      <c r="E6" s="60">
        <f t="shared" si="1"/>
        <v>90167</v>
      </c>
      <c r="F6" s="59">
        <f t="shared" si="1"/>
        <v>90167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90167</v>
      </c>
      <c r="Y6" s="59">
        <f t="shared" si="1"/>
        <v>-90167</v>
      </c>
      <c r="Z6" s="61">
        <f>+IF(X6&lt;&gt;0,+(Y6/X6)*100,0)</f>
        <v>-100</v>
      </c>
      <c r="AA6" s="62">
        <f t="shared" si="1"/>
        <v>90167</v>
      </c>
    </row>
    <row r="7" spans="1:27" ht="13.5">
      <c r="A7" s="291" t="s">
        <v>229</v>
      </c>
      <c r="B7" s="142"/>
      <c r="C7" s="60">
        <v>83972</v>
      </c>
      <c r="D7" s="340"/>
      <c r="E7" s="60">
        <v>90167</v>
      </c>
      <c r="F7" s="59">
        <v>90167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90167</v>
      </c>
      <c r="Y7" s="59">
        <v>-90167</v>
      </c>
      <c r="Z7" s="61">
        <v>-100</v>
      </c>
      <c r="AA7" s="62">
        <v>90167</v>
      </c>
    </row>
    <row r="8" spans="1:27" ht="13.5">
      <c r="A8" s="361" t="s">
        <v>206</v>
      </c>
      <c r="B8" s="142"/>
      <c r="C8" s="60">
        <f aca="true" t="shared" si="2" ref="C8:Y8">SUM(C9:C10)</f>
        <v>1233698</v>
      </c>
      <c r="D8" s="340">
        <f t="shared" si="2"/>
        <v>0</v>
      </c>
      <c r="E8" s="60">
        <f t="shared" si="2"/>
        <v>1579644</v>
      </c>
      <c r="F8" s="59">
        <f t="shared" si="2"/>
        <v>1479644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1479644</v>
      </c>
      <c r="Y8" s="59">
        <f t="shared" si="2"/>
        <v>-1479644</v>
      </c>
      <c r="Z8" s="61">
        <f>+IF(X8&lt;&gt;0,+(Y8/X8)*100,0)</f>
        <v>-100</v>
      </c>
      <c r="AA8" s="62">
        <f>SUM(AA9:AA10)</f>
        <v>1479644</v>
      </c>
    </row>
    <row r="9" spans="1:27" ht="13.5">
      <c r="A9" s="291" t="s">
        <v>230</v>
      </c>
      <c r="B9" s="142"/>
      <c r="C9" s="60">
        <v>1220271</v>
      </c>
      <c r="D9" s="340"/>
      <c r="E9" s="60">
        <v>1548587</v>
      </c>
      <c r="F9" s="59">
        <v>1448587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1448587</v>
      </c>
      <c r="Y9" s="59">
        <v>-1448587</v>
      </c>
      <c r="Z9" s="61">
        <v>-100</v>
      </c>
      <c r="AA9" s="62">
        <v>1448587</v>
      </c>
    </row>
    <row r="10" spans="1:27" ht="13.5">
      <c r="A10" s="291" t="s">
        <v>231</v>
      </c>
      <c r="B10" s="142"/>
      <c r="C10" s="60">
        <v>13427</v>
      </c>
      <c r="D10" s="340"/>
      <c r="E10" s="60">
        <v>31057</v>
      </c>
      <c r="F10" s="59">
        <v>31057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31057</v>
      </c>
      <c r="Y10" s="59">
        <v>-31057</v>
      </c>
      <c r="Z10" s="61">
        <v>-100</v>
      </c>
      <c r="AA10" s="62">
        <v>31057</v>
      </c>
    </row>
    <row r="11" spans="1:27" ht="13.5">
      <c r="A11" s="361" t="s">
        <v>207</v>
      </c>
      <c r="B11" s="142"/>
      <c r="C11" s="362">
        <f>+C12</f>
        <v>1263640</v>
      </c>
      <c r="D11" s="363">
        <f aca="true" t="shared" si="3" ref="D11:AA11">+D12</f>
        <v>0</v>
      </c>
      <c r="E11" s="362">
        <f t="shared" si="3"/>
        <v>1593275</v>
      </c>
      <c r="F11" s="364">
        <f t="shared" si="3"/>
        <v>1443273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1443273</v>
      </c>
      <c r="Y11" s="364">
        <f t="shared" si="3"/>
        <v>-1443273</v>
      </c>
      <c r="Z11" s="365">
        <f>+IF(X11&lt;&gt;0,+(Y11/X11)*100,0)</f>
        <v>-100</v>
      </c>
      <c r="AA11" s="366">
        <f t="shared" si="3"/>
        <v>1443273</v>
      </c>
    </row>
    <row r="12" spans="1:27" ht="13.5">
      <c r="A12" s="291" t="s">
        <v>232</v>
      </c>
      <c r="B12" s="136"/>
      <c r="C12" s="60">
        <v>1263640</v>
      </c>
      <c r="D12" s="340"/>
      <c r="E12" s="60">
        <v>1593275</v>
      </c>
      <c r="F12" s="59">
        <v>1443273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1443273</v>
      </c>
      <c r="Y12" s="59">
        <v>-1443273</v>
      </c>
      <c r="Z12" s="61">
        <v>-100</v>
      </c>
      <c r="AA12" s="62">
        <v>1443273</v>
      </c>
    </row>
    <row r="13" spans="1:27" ht="13.5">
      <c r="A13" s="361" t="s">
        <v>208</v>
      </c>
      <c r="B13" s="136"/>
      <c r="C13" s="275">
        <f>+C14</f>
        <v>253740</v>
      </c>
      <c r="D13" s="341">
        <f aca="true" t="shared" si="4" ref="D13:AA13">+D14</f>
        <v>0</v>
      </c>
      <c r="E13" s="275">
        <f t="shared" si="4"/>
        <v>549467</v>
      </c>
      <c r="F13" s="342">
        <f t="shared" si="4"/>
        <v>449466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449466</v>
      </c>
      <c r="Y13" s="342">
        <f t="shared" si="4"/>
        <v>-449466</v>
      </c>
      <c r="Z13" s="335">
        <f>+IF(X13&lt;&gt;0,+(Y13/X13)*100,0)</f>
        <v>-100</v>
      </c>
      <c r="AA13" s="273">
        <f t="shared" si="4"/>
        <v>449466</v>
      </c>
    </row>
    <row r="14" spans="1:27" ht="13.5">
      <c r="A14" s="291" t="s">
        <v>233</v>
      </c>
      <c r="B14" s="136"/>
      <c r="C14" s="60">
        <v>253740</v>
      </c>
      <c r="D14" s="340"/>
      <c r="E14" s="60">
        <v>549467</v>
      </c>
      <c r="F14" s="59">
        <v>449466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449466</v>
      </c>
      <c r="Y14" s="59">
        <v>-449466</v>
      </c>
      <c r="Z14" s="61">
        <v>-100</v>
      </c>
      <c r="AA14" s="62">
        <v>449466</v>
      </c>
    </row>
    <row r="15" spans="1:27" ht="13.5">
      <c r="A15" s="361" t="s">
        <v>209</v>
      </c>
      <c r="B15" s="136"/>
      <c r="C15" s="60">
        <f aca="true" t="shared" si="5" ref="C15:Y15">SUM(C16:C20)</f>
        <v>755518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755518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3765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3765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2271691</v>
      </c>
      <c r="D40" s="344">
        <f t="shared" si="9"/>
        <v>0</v>
      </c>
      <c r="E40" s="343">
        <f t="shared" si="9"/>
        <v>2545262</v>
      </c>
      <c r="F40" s="345">
        <f t="shared" si="9"/>
        <v>1795264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1795264</v>
      </c>
      <c r="Y40" s="345">
        <f t="shared" si="9"/>
        <v>-1795264</v>
      </c>
      <c r="Z40" s="336">
        <f>+IF(X40&lt;&gt;0,+(Y40/X40)*100,0)</f>
        <v>-100</v>
      </c>
      <c r="AA40" s="350">
        <f>SUM(AA41:AA49)</f>
        <v>1795264</v>
      </c>
    </row>
    <row r="41" spans="1:27" ht="13.5">
      <c r="A41" s="361" t="s">
        <v>248</v>
      </c>
      <c r="B41" s="142"/>
      <c r="C41" s="362">
        <v>262299</v>
      </c>
      <c r="D41" s="363"/>
      <c r="E41" s="362">
        <v>629338</v>
      </c>
      <c r="F41" s="364">
        <v>629339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629339</v>
      </c>
      <c r="Y41" s="364">
        <v>-629339</v>
      </c>
      <c r="Z41" s="365">
        <v>-100</v>
      </c>
      <c r="AA41" s="366">
        <v>629339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1536946</v>
      </c>
      <c r="D43" s="369"/>
      <c r="E43" s="305">
        <v>1132085</v>
      </c>
      <c r="F43" s="370">
        <v>482086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482086</v>
      </c>
      <c r="Y43" s="370">
        <v>-482086</v>
      </c>
      <c r="Z43" s="371">
        <v>-100</v>
      </c>
      <c r="AA43" s="303">
        <v>482086</v>
      </c>
    </row>
    <row r="44" spans="1:27" ht="13.5">
      <c r="A44" s="361" t="s">
        <v>251</v>
      </c>
      <c r="B44" s="136"/>
      <c r="C44" s="60">
        <v>249254</v>
      </c>
      <c r="D44" s="368"/>
      <c r="E44" s="54">
        <v>259839</v>
      </c>
      <c r="F44" s="53">
        <v>159839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159839</v>
      </c>
      <c r="Y44" s="53">
        <v>-159839</v>
      </c>
      <c r="Z44" s="94">
        <v>-100</v>
      </c>
      <c r="AA44" s="95">
        <v>159839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524000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>
        <v>524000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524000</v>
      </c>
      <c r="Y48" s="53">
        <v>-524000</v>
      </c>
      <c r="Z48" s="94">
        <v>-100</v>
      </c>
      <c r="AA48" s="95">
        <v>524000</v>
      </c>
    </row>
    <row r="49" spans="1:27" ht="13.5">
      <c r="A49" s="361" t="s">
        <v>93</v>
      </c>
      <c r="B49" s="136"/>
      <c r="C49" s="54">
        <v>223192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5866024</v>
      </c>
      <c r="D60" s="346">
        <f t="shared" si="14"/>
        <v>0</v>
      </c>
      <c r="E60" s="219">
        <f t="shared" si="14"/>
        <v>6357815</v>
      </c>
      <c r="F60" s="264">
        <f t="shared" si="14"/>
        <v>5257814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5257814</v>
      </c>
      <c r="Y60" s="264">
        <f t="shared" si="14"/>
        <v>-5257814</v>
      </c>
      <c r="Z60" s="337">
        <f>+IF(X60&lt;&gt;0,+(Y60/X60)*100,0)</f>
        <v>-100</v>
      </c>
      <c r="AA60" s="232">
        <f>+AA57+AA54+AA51+AA40+AA37+AA34+AA22+AA5</f>
        <v>5257814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100073295</v>
      </c>
      <c r="D5" s="153">
        <f>SUM(D6:D8)</f>
        <v>0</v>
      </c>
      <c r="E5" s="154">
        <f t="shared" si="0"/>
        <v>111530812</v>
      </c>
      <c r="F5" s="100">
        <f t="shared" si="0"/>
        <v>106329612</v>
      </c>
      <c r="G5" s="100">
        <f t="shared" si="0"/>
        <v>38319431</v>
      </c>
      <c r="H5" s="100">
        <f t="shared" si="0"/>
        <v>15536488</v>
      </c>
      <c r="I5" s="100">
        <f t="shared" si="0"/>
        <v>1424089</v>
      </c>
      <c r="J5" s="100">
        <f t="shared" si="0"/>
        <v>55280008</v>
      </c>
      <c r="K5" s="100">
        <f t="shared" si="0"/>
        <v>1304915</v>
      </c>
      <c r="L5" s="100">
        <f t="shared" si="0"/>
        <v>1305617</v>
      </c>
      <c r="M5" s="100">
        <f t="shared" si="0"/>
        <v>1317513</v>
      </c>
      <c r="N5" s="100">
        <f t="shared" si="0"/>
        <v>3928045</v>
      </c>
      <c r="O5" s="100">
        <f t="shared" si="0"/>
        <v>14374134</v>
      </c>
      <c r="P5" s="100">
        <f t="shared" si="0"/>
        <v>1457928</v>
      </c>
      <c r="Q5" s="100">
        <f t="shared" si="0"/>
        <v>23069171</v>
      </c>
      <c r="R5" s="100">
        <f t="shared" si="0"/>
        <v>38901233</v>
      </c>
      <c r="S5" s="100">
        <f t="shared" si="0"/>
        <v>1516233</v>
      </c>
      <c r="T5" s="100">
        <f t="shared" si="0"/>
        <v>1522359</v>
      </c>
      <c r="U5" s="100">
        <f t="shared" si="0"/>
        <v>1674766</v>
      </c>
      <c r="V5" s="100">
        <f t="shared" si="0"/>
        <v>4713358</v>
      </c>
      <c r="W5" s="100">
        <f t="shared" si="0"/>
        <v>102822644</v>
      </c>
      <c r="X5" s="100">
        <f t="shared" si="0"/>
        <v>111530812</v>
      </c>
      <c r="Y5" s="100">
        <f t="shared" si="0"/>
        <v>-8708168</v>
      </c>
      <c r="Z5" s="137">
        <f>+IF(X5&lt;&gt;0,+(Y5/X5)*100,0)</f>
        <v>-7.80785851357381</v>
      </c>
      <c r="AA5" s="153">
        <f>SUM(AA6:AA8)</f>
        <v>106329612</v>
      </c>
    </row>
    <row r="6" spans="1:27" ht="13.5">
      <c r="A6" s="138" t="s">
        <v>75</v>
      </c>
      <c r="B6" s="136"/>
      <c r="C6" s="155">
        <v>76102247</v>
      </c>
      <c r="D6" s="155"/>
      <c r="E6" s="156">
        <v>87234000</v>
      </c>
      <c r="F6" s="60">
        <v>87352800</v>
      </c>
      <c r="G6" s="60">
        <v>36890000</v>
      </c>
      <c r="H6" s="60">
        <v>12352000</v>
      </c>
      <c r="I6" s="60"/>
      <c r="J6" s="60">
        <v>49242000</v>
      </c>
      <c r="K6" s="60"/>
      <c r="L6" s="60"/>
      <c r="M6" s="60"/>
      <c r="N6" s="60"/>
      <c r="O6" s="60">
        <v>13068000</v>
      </c>
      <c r="P6" s="60"/>
      <c r="Q6" s="60">
        <v>21576000</v>
      </c>
      <c r="R6" s="60">
        <v>34644000</v>
      </c>
      <c r="S6" s="60"/>
      <c r="T6" s="60"/>
      <c r="U6" s="60"/>
      <c r="V6" s="60"/>
      <c r="W6" s="60">
        <v>83886000</v>
      </c>
      <c r="X6" s="60">
        <v>87234000</v>
      </c>
      <c r="Y6" s="60">
        <v>-3348000</v>
      </c>
      <c r="Z6" s="140">
        <v>-3.84</v>
      </c>
      <c r="AA6" s="155">
        <v>87352800</v>
      </c>
    </row>
    <row r="7" spans="1:27" ht="13.5">
      <c r="A7" s="138" t="s">
        <v>76</v>
      </c>
      <c r="B7" s="136"/>
      <c r="C7" s="157">
        <v>18505797</v>
      </c>
      <c r="D7" s="157"/>
      <c r="E7" s="158">
        <v>24296812</v>
      </c>
      <c r="F7" s="159">
        <v>18976812</v>
      </c>
      <c r="G7" s="159">
        <v>1429431</v>
      </c>
      <c r="H7" s="159">
        <v>3184488</v>
      </c>
      <c r="I7" s="159">
        <v>1305289</v>
      </c>
      <c r="J7" s="159">
        <v>5919208</v>
      </c>
      <c r="K7" s="159">
        <v>1304915</v>
      </c>
      <c r="L7" s="159">
        <v>1305617</v>
      </c>
      <c r="M7" s="159">
        <v>1317513</v>
      </c>
      <c r="N7" s="159">
        <v>3928045</v>
      </c>
      <c r="O7" s="159">
        <v>1306134</v>
      </c>
      <c r="P7" s="159">
        <v>1457928</v>
      </c>
      <c r="Q7" s="159">
        <v>1493171</v>
      </c>
      <c r="R7" s="159">
        <v>4257233</v>
      </c>
      <c r="S7" s="159">
        <v>1516233</v>
      </c>
      <c r="T7" s="159">
        <v>1522359</v>
      </c>
      <c r="U7" s="159">
        <v>1674766</v>
      </c>
      <c r="V7" s="159">
        <v>4713358</v>
      </c>
      <c r="W7" s="159">
        <v>18817844</v>
      </c>
      <c r="X7" s="159">
        <v>24296812</v>
      </c>
      <c r="Y7" s="159">
        <v>-5478968</v>
      </c>
      <c r="Z7" s="141">
        <v>-22.55</v>
      </c>
      <c r="AA7" s="157">
        <v>18976812</v>
      </c>
    </row>
    <row r="8" spans="1:27" ht="13.5">
      <c r="A8" s="138" t="s">
        <v>77</v>
      </c>
      <c r="B8" s="136"/>
      <c r="C8" s="155">
        <v>5465251</v>
      </c>
      <c r="D8" s="155"/>
      <c r="E8" s="156"/>
      <c r="F8" s="60"/>
      <c r="G8" s="60"/>
      <c r="H8" s="60"/>
      <c r="I8" s="60">
        <v>118800</v>
      </c>
      <c r="J8" s="60">
        <v>118800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118800</v>
      </c>
      <c r="X8" s="60"/>
      <c r="Y8" s="60">
        <v>118800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1136043</v>
      </c>
      <c r="D9" s="153">
        <f>SUM(D10:D14)</f>
        <v>0</v>
      </c>
      <c r="E9" s="154">
        <f t="shared" si="1"/>
        <v>2368643</v>
      </c>
      <c r="F9" s="100">
        <f t="shared" si="1"/>
        <v>2658643</v>
      </c>
      <c r="G9" s="100">
        <f t="shared" si="1"/>
        <v>283379</v>
      </c>
      <c r="H9" s="100">
        <f t="shared" si="1"/>
        <v>2751856</v>
      </c>
      <c r="I9" s="100">
        <f t="shared" si="1"/>
        <v>222298</v>
      </c>
      <c r="J9" s="100">
        <f t="shared" si="1"/>
        <v>3257533</v>
      </c>
      <c r="K9" s="100">
        <f t="shared" si="1"/>
        <v>1438311</v>
      </c>
      <c r="L9" s="100">
        <f t="shared" si="1"/>
        <v>386739</v>
      </c>
      <c r="M9" s="100">
        <f t="shared" si="1"/>
        <v>1702747</v>
      </c>
      <c r="N9" s="100">
        <f t="shared" si="1"/>
        <v>3527797</v>
      </c>
      <c r="O9" s="100">
        <f t="shared" si="1"/>
        <v>217715</v>
      </c>
      <c r="P9" s="100">
        <f t="shared" si="1"/>
        <v>1251629</v>
      </c>
      <c r="Q9" s="100">
        <f t="shared" si="1"/>
        <v>1241390</v>
      </c>
      <c r="R9" s="100">
        <f t="shared" si="1"/>
        <v>2710734</v>
      </c>
      <c r="S9" s="100">
        <f t="shared" si="1"/>
        <v>48590</v>
      </c>
      <c r="T9" s="100">
        <f t="shared" si="1"/>
        <v>230891</v>
      </c>
      <c r="U9" s="100">
        <f t="shared" si="1"/>
        <v>59598</v>
      </c>
      <c r="V9" s="100">
        <f t="shared" si="1"/>
        <v>339079</v>
      </c>
      <c r="W9" s="100">
        <f t="shared" si="1"/>
        <v>9835143</v>
      </c>
      <c r="X9" s="100">
        <f t="shared" si="1"/>
        <v>2368643</v>
      </c>
      <c r="Y9" s="100">
        <f t="shared" si="1"/>
        <v>7466500</v>
      </c>
      <c r="Z9" s="137">
        <f>+IF(X9&lt;&gt;0,+(Y9/X9)*100,0)</f>
        <v>315.22268235441135</v>
      </c>
      <c r="AA9" s="153">
        <f>SUM(AA10:AA14)</f>
        <v>2658643</v>
      </c>
    </row>
    <row r="10" spans="1:27" ht="13.5">
      <c r="A10" s="138" t="s">
        <v>79</v>
      </c>
      <c r="B10" s="136"/>
      <c r="C10" s="155">
        <v>578710</v>
      </c>
      <c r="D10" s="155"/>
      <c r="E10" s="156">
        <v>1812400</v>
      </c>
      <c r="F10" s="60">
        <v>1812400</v>
      </c>
      <c r="G10" s="60">
        <v>32547</v>
      </c>
      <c r="H10" s="60">
        <v>2671949</v>
      </c>
      <c r="I10" s="60">
        <v>146177</v>
      </c>
      <c r="J10" s="60">
        <v>2850673</v>
      </c>
      <c r="K10" s="60">
        <v>1413173</v>
      </c>
      <c r="L10" s="60">
        <v>335077</v>
      </c>
      <c r="M10" s="60">
        <v>1683039</v>
      </c>
      <c r="N10" s="60">
        <v>3431289</v>
      </c>
      <c r="O10" s="60">
        <v>179889</v>
      </c>
      <c r="P10" s="60">
        <v>1222286</v>
      </c>
      <c r="Q10" s="60">
        <v>1215063</v>
      </c>
      <c r="R10" s="60">
        <v>2617238</v>
      </c>
      <c r="S10" s="60">
        <v>22263</v>
      </c>
      <c r="T10" s="60">
        <v>24651</v>
      </c>
      <c r="U10" s="60">
        <v>11413</v>
      </c>
      <c r="V10" s="60">
        <v>58327</v>
      </c>
      <c r="W10" s="60">
        <v>8957527</v>
      </c>
      <c r="X10" s="60">
        <v>1812400</v>
      </c>
      <c r="Y10" s="60">
        <v>7145127</v>
      </c>
      <c r="Z10" s="140">
        <v>394.24</v>
      </c>
      <c r="AA10" s="155">
        <v>1812400</v>
      </c>
    </row>
    <row r="11" spans="1:27" ht="13.5">
      <c r="A11" s="138" t="s">
        <v>80</v>
      </c>
      <c r="B11" s="136"/>
      <c r="C11" s="155">
        <v>586</v>
      </c>
      <c r="D11" s="155"/>
      <c r="E11" s="156"/>
      <c r="F11" s="60"/>
      <c r="G11" s="60"/>
      <c r="H11" s="60"/>
      <c r="I11" s="60">
        <v>979</v>
      </c>
      <c r="J11" s="60">
        <v>979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979</v>
      </c>
      <c r="X11" s="60"/>
      <c r="Y11" s="60">
        <v>979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556747</v>
      </c>
      <c r="D13" s="155"/>
      <c r="E13" s="156">
        <v>556243</v>
      </c>
      <c r="F13" s="60">
        <v>846243</v>
      </c>
      <c r="G13" s="60">
        <v>250832</v>
      </c>
      <c r="H13" s="60">
        <v>79907</v>
      </c>
      <c r="I13" s="60">
        <v>75142</v>
      </c>
      <c r="J13" s="60">
        <v>405881</v>
      </c>
      <c r="K13" s="60">
        <v>25138</v>
      </c>
      <c r="L13" s="60">
        <v>51662</v>
      </c>
      <c r="M13" s="60">
        <v>19708</v>
      </c>
      <c r="N13" s="60">
        <v>96508</v>
      </c>
      <c r="O13" s="60">
        <v>37826</v>
      </c>
      <c r="P13" s="60">
        <v>29343</v>
      </c>
      <c r="Q13" s="60">
        <v>26327</v>
      </c>
      <c r="R13" s="60">
        <v>93496</v>
      </c>
      <c r="S13" s="60">
        <v>26327</v>
      </c>
      <c r="T13" s="60">
        <v>206240</v>
      </c>
      <c r="U13" s="60">
        <v>48185</v>
      </c>
      <c r="V13" s="60">
        <v>280752</v>
      </c>
      <c r="W13" s="60">
        <v>876637</v>
      </c>
      <c r="X13" s="60">
        <v>556243</v>
      </c>
      <c r="Y13" s="60">
        <v>320394</v>
      </c>
      <c r="Z13" s="140">
        <v>57.6</v>
      </c>
      <c r="AA13" s="155">
        <v>846243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46064131</v>
      </c>
      <c r="D15" s="153">
        <f>SUM(D16:D18)</f>
        <v>0</v>
      </c>
      <c r="E15" s="154">
        <f t="shared" si="2"/>
        <v>31171625</v>
      </c>
      <c r="F15" s="100">
        <f t="shared" si="2"/>
        <v>31671625</v>
      </c>
      <c r="G15" s="100">
        <f t="shared" si="2"/>
        <v>16763923</v>
      </c>
      <c r="H15" s="100">
        <f t="shared" si="2"/>
        <v>1834350</v>
      </c>
      <c r="I15" s="100">
        <f t="shared" si="2"/>
        <v>566804</v>
      </c>
      <c r="J15" s="100">
        <f t="shared" si="2"/>
        <v>19165077</v>
      </c>
      <c r="K15" s="100">
        <f t="shared" si="2"/>
        <v>1291241</v>
      </c>
      <c r="L15" s="100">
        <f t="shared" si="2"/>
        <v>0</v>
      </c>
      <c r="M15" s="100">
        <f t="shared" si="2"/>
        <v>0</v>
      </c>
      <c r="N15" s="100">
        <f t="shared" si="2"/>
        <v>1291241</v>
      </c>
      <c r="O15" s="100">
        <f t="shared" si="2"/>
        <v>252</v>
      </c>
      <c r="P15" s="100">
        <f t="shared" si="2"/>
        <v>4867554</v>
      </c>
      <c r="Q15" s="100">
        <f t="shared" si="2"/>
        <v>5165751</v>
      </c>
      <c r="R15" s="100">
        <f t="shared" si="2"/>
        <v>10033557</v>
      </c>
      <c r="S15" s="100">
        <f t="shared" si="2"/>
        <v>0</v>
      </c>
      <c r="T15" s="100">
        <f t="shared" si="2"/>
        <v>0</v>
      </c>
      <c r="U15" s="100">
        <f t="shared" si="2"/>
        <v>3044480</v>
      </c>
      <c r="V15" s="100">
        <f t="shared" si="2"/>
        <v>3044480</v>
      </c>
      <c r="W15" s="100">
        <f t="shared" si="2"/>
        <v>33534355</v>
      </c>
      <c r="X15" s="100">
        <f t="shared" si="2"/>
        <v>31171625</v>
      </c>
      <c r="Y15" s="100">
        <f t="shared" si="2"/>
        <v>2362730</v>
      </c>
      <c r="Z15" s="137">
        <f>+IF(X15&lt;&gt;0,+(Y15/X15)*100,0)</f>
        <v>7.579746002975463</v>
      </c>
      <c r="AA15" s="153">
        <f>SUM(AA16:AA18)</f>
        <v>31671625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46064131</v>
      </c>
      <c r="D17" s="155"/>
      <c r="E17" s="156">
        <v>31171625</v>
      </c>
      <c r="F17" s="60">
        <v>31671625</v>
      </c>
      <c r="G17" s="60">
        <v>16763923</v>
      </c>
      <c r="H17" s="60">
        <v>1834350</v>
      </c>
      <c r="I17" s="60">
        <v>566804</v>
      </c>
      <c r="J17" s="60">
        <v>19165077</v>
      </c>
      <c r="K17" s="60">
        <v>1291241</v>
      </c>
      <c r="L17" s="60"/>
      <c r="M17" s="60"/>
      <c r="N17" s="60">
        <v>1291241</v>
      </c>
      <c r="O17" s="60">
        <v>252</v>
      </c>
      <c r="P17" s="60">
        <v>4867554</v>
      </c>
      <c r="Q17" s="60">
        <v>5165751</v>
      </c>
      <c r="R17" s="60">
        <v>10033557</v>
      </c>
      <c r="S17" s="60"/>
      <c r="T17" s="60"/>
      <c r="U17" s="60">
        <v>3044480</v>
      </c>
      <c r="V17" s="60">
        <v>3044480</v>
      </c>
      <c r="W17" s="60">
        <v>33534355</v>
      </c>
      <c r="X17" s="60">
        <v>31171625</v>
      </c>
      <c r="Y17" s="60">
        <v>2362730</v>
      </c>
      <c r="Z17" s="140">
        <v>7.58</v>
      </c>
      <c r="AA17" s="155">
        <v>31671625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53640248</v>
      </c>
      <c r="D19" s="153">
        <f>SUM(D20:D23)</f>
        <v>0</v>
      </c>
      <c r="E19" s="154">
        <f t="shared" si="3"/>
        <v>57856773</v>
      </c>
      <c r="F19" s="100">
        <f t="shared" si="3"/>
        <v>60056773</v>
      </c>
      <c r="G19" s="100">
        <f t="shared" si="3"/>
        <v>3524424</v>
      </c>
      <c r="H19" s="100">
        <f t="shared" si="3"/>
        <v>3709585</v>
      </c>
      <c r="I19" s="100">
        <f t="shared" si="3"/>
        <v>3504995</v>
      </c>
      <c r="J19" s="100">
        <f t="shared" si="3"/>
        <v>10739004</v>
      </c>
      <c r="K19" s="100">
        <f t="shared" si="3"/>
        <v>5299452</v>
      </c>
      <c r="L19" s="100">
        <f t="shared" si="3"/>
        <v>4455980</v>
      </c>
      <c r="M19" s="100">
        <f t="shared" si="3"/>
        <v>4487865</v>
      </c>
      <c r="N19" s="100">
        <f t="shared" si="3"/>
        <v>14243297</v>
      </c>
      <c r="O19" s="100">
        <f t="shared" si="3"/>
        <v>4986901</v>
      </c>
      <c r="P19" s="100">
        <f t="shared" si="3"/>
        <v>5110744</v>
      </c>
      <c r="Q19" s="100">
        <f t="shared" si="3"/>
        <v>4472107</v>
      </c>
      <c r="R19" s="100">
        <f t="shared" si="3"/>
        <v>14569752</v>
      </c>
      <c r="S19" s="100">
        <f t="shared" si="3"/>
        <v>4392237</v>
      </c>
      <c r="T19" s="100">
        <f t="shared" si="3"/>
        <v>5321304</v>
      </c>
      <c r="U19" s="100">
        <f t="shared" si="3"/>
        <v>6437671</v>
      </c>
      <c r="V19" s="100">
        <f t="shared" si="3"/>
        <v>16151212</v>
      </c>
      <c r="W19" s="100">
        <f t="shared" si="3"/>
        <v>55703265</v>
      </c>
      <c r="X19" s="100">
        <f t="shared" si="3"/>
        <v>57856773</v>
      </c>
      <c r="Y19" s="100">
        <f t="shared" si="3"/>
        <v>-2153508</v>
      </c>
      <c r="Z19" s="137">
        <f>+IF(X19&lt;&gt;0,+(Y19/X19)*100,0)</f>
        <v>-3.722136386694087</v>
      </c>
      <c r="AA19" s="153">
        <f>SUM(AA20:AA23)</f>
        <v>60056773</v>
      </c>
    </row>
    <row r="20" spans="1:27" ht="13.5">
      <c r="A20" s="138" t="s">
        <v>89</v>
      </c>
      <c r="B20" s="136"/>
      <c r="C20" s="155">
        <v>33190411</v>
      </c>
      <c r="D20" s="155"/>
      <c r="E20" s="156">
        <v>37489360</v>
      </c>
      <c r="F20" s="60">
        <v>37489360</v>
      </c>
      <c r="G20" s="60">
        <v>1783959</v>
      </c>
      <c r="H20" s="60">
        <v>1783959</v>
      </c>
      <c r="I20" s="60">
        <v>1783959</v>
      </c>
      <c r="J20" s="60">
        <v>5351877</v>
      </c>
      <c r="K20" s="60">
        <v>3494587</v>
      </c>
      <c r="L20" s="60">
        <v>2708218</v>
      </c>
      <c r="M20" s="60">
        <v>2801665</v>
      </c>
      <c r="N20" s="60">
        <v>9004470</v>
      </c>
      <c r="O20" s="60">
        <v>3183517</v>
      </c>
      <c r="P20" s="60">
        <v>3393857</v>
      </c>
      <c r="Q20" s="60">
        <v>2817396</v>
      </c>
      <c r="R20" s="60">
        <v>9394770</v>
      </c>
      <c r="S20" s="60">
        <v>2737526</v>
      </c>
      <c r="T20" s="60">
        <v>3687618</v>
      </c>
      <c r="U20" s="60">
        <v>4670566</v>
      </c>
      <c r="V20" s="60">
        <v>11095710</v>
      </c>
      <c r="W20" s="60">
        <v>34846827</v>
      </c>
      <c r="X20" s="60">
        <v>37489360</v>
      </c>
      <c r="Y20" s="60">
        <v>-2642533</v>
      </c>
      <c r="Z20" s="140">
        <v>-7.05</v>
      </c>
      <c r="AA20" s="155">
        <v>37489360</v>
      </c>
    </row>
    <row r="21" spans="1:27" ht="13.5">
      <c r="A21" s="138" t="s">
        <v>90</v>
      </c>
      <c r="B21" s="136"/>
      <c r="C21" s="155">
        <v>5349956</v>
      </c>
      <c r="D21" s="155"/>
      <c r="E21" s="156">
        <v>6594765</v>
      </c>
      <c r="F21" s="60">
        <v>6594765</v>
      </c>
      <c r="G21" s="60">
        <v>398517</v>
      </c>
      <c r="H21" s="60">
        <v>583004</v>
      </c>
      <c r="I21" s="60">
        <v>376369</v>
      </c>
      <c r="J21" s="60">
        <v>1357890</v>
      </c>
      <c r="K21" s="60">
        <v>459783</v>
      </c>
      <c r="L21" s="60">
        <v>402738</v>
      </c>
      <c r="M21" s="60">
        <v>341602</v>
      </c>
      <c r="N21" s="60">
        <v>1204123</v>
      </c>
      <c r="O21" s="60">
        <v>458273</v>
      </c>
      <c r="P21" s="60">
        <v>373073</v>
      </c>
      <c r="Q21" s="60">
        <v>309627</v>
      </c>
      <c r="R21" s="60">
        <v>1140973</v>
      </c>
      <c r="S21" s="60">
        <v>309627</v>
      </c>
      <c r="T21" s="60">
        <v>407155</v>
      </c>
      <c r="U21" s="60">
        <v>246355</v>
      </c>
      <c r="V21" s="60">
        <v>963137</v>
      </c>
      <c r="W21" s="60">
        <v>4666123</v>
      </c>
      <c r="X21" s="60">
        <v>6594765</v>
      </c>
      <c r="Y21" s="60">
        <v>-1928642</v>
      </c>
      <c r="Z21" s="140">
        <v>-29.25</v>
      </c>
      <c r="AA21" s="155">
        <v>6594765</v>
      </c>
    </row>
    <row r="22" spans="1:27" ht="13.5">
      <c r="A22" s="138" t="s">
        <v>91</v>
      </c>
      <c r="B22" s="136"/>
      <c r="C22" s="157">
        <v>7138851</v>
      </c>
      <c r="D22" s="157"/>
      <c r="E22" s="158">
        <v>6060828</v>
      </c>
      <c r="F22" s="159">
        <v>7760828</v>
      </c>
      <c r="G22" s="159">
        <v>654878</v>
      </c>
      <c r="H22" s="159">
        <v>650935</v>
      </c>
      <c r="I22" s="159">
        <v>655121</v>
      </c>
      <c r="J22" s="159">
        <v>1960934</v>
      </c>
      <c r="K22" s="159">
        <v>655121</v>
      </c>
      <c r="L22" s="159">
        <v>655547</v>
      </c>
      <c r="M22" s="159">
        <v>655121</v>
      </c>
      <c r="N22" s="159">
        <v>1965789</v>
      </c>
      <c r="O22" s="159">
        <v>655270</v>
      </c>
      <c r="P22" s="159">
        <v>655050</v>
      </c>
      <c r="Q22" s="159">
        <v>655050</v>
      </c>
      <c r="R22" s="159">
        <v>1965370</v>
      </c>
      <c r="S22" s="159">
        <v>655050</v>
      </c>
      <c r="T22" s="159">
        <v>536497</v>
      </c>
      <c r="U22" s="159">
        <v>825661</v>
      </c>
      <c r="V22" s="159">
        <v>2017208</v>
      </c>
      <c r="W22" s="159">
        <v>7909301</v>
      </c>
      <c r="X22" s="159">
        <v>6060828</v>
      </c>
      <c r="Y22" s="159">
        <v>1848473</v>
      </c>
      <c r="Z22" s="141">
        <v>30.5</v>
      </c>
      <c r="AA22" s="157">
        <v>7760828</v>
      </c>
    </row>
    <row r="23" spans="1:27" ht="13.5">
      <c r="A23" s="138" t="s">
        <v>92</v>
      </c>
      <c r="B23" s="136"/>
      <c r="C23" s="155">
        <v>7961030</v>
      </c>
      <c r="D23" s="155"/>
      <c r="E23" s="156">
        <v>7711820</v>
      </c>
      <c r="F23" s="60">
        <v>8211820</v>
      </c>
      <c r="G23" s="60">
        <v>687070</v>
      </c>
      <c r="H23" s="60">
        <v>691687</v>
      </c>
      <c r="I23" s="60">
        <v>689546</v>
      </c>
      <c r="J23" s="60">
        <v>2068303</v>
      </c>
      <c r="K23" s="60">
        <v>689961</v>
      </c>
      <c r="L23" s="60">
        <v>689477</v>
      </c>
      <c r="M23" s="60">
        <v>689477</v>
      </c>
      <c r="N23" s="60">
        <v>2068915</v>
      </c>
      <c r="O23" s="60">
        <v>689841</v>
      </c>
      <c r="P23" s="60">
        <v>688764</v>
      </c>
      <c r="Q23" s="60">
        <v>690034</v>
      </c>
      <c r="R23" s="60">
        <v>2068639</v>
      </c>
      <c r="S23" s="60">
        <v>690034</v>
      </c>
      <c r="T23" s="60">
        <v>690034</v>
      </c>
      <c r="U23" s="60">
        <v>695089</v>
      </c>
      <c r="V23" s="60">
        <v>2075157</v>
      </c>
      <c r="W23" s="60">
        <v>8281014</v>
      </c>
      <c r="X23" s="60">
        <v>7711820</v>
      </c>
      <c r="Y23" s="60">
        <v>569194</v>
      </c>
      <c r="Z23" s="140">
        <v>7.38</v>
      </c>
      <c r="AA23" s="155">
        <v>8211820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200913717</v>
      </c>
      <c r="D25" s="168">
        <f>+D5+D9+D15+D19+D24</f>
        <v>0</v>
      </c>
      <c r="E25" s="169">
        <f t="shared" si="4"/>
        <v>202927853</v>
      </c>
      <c r="F25" s="73">
        <f t="shared" si="4"/>
        <v>200716653</v>
      </c>
      <c r="G25" s="73">
        <f t="shared" si="4"/>
        <v>58891157</v>
      </c>
      <c r="H25" s="73">
        <f t="shared" si="4"/>
        <v>23832279</v>
      </c>
      <c r="I25" s="73">
        <f t="shared" si="4"/>
        <v>5718186</v>
      </c>
      <c r="J25" s="73">
        <f t="shared" si="4"/>
        <v>88441622</v>
      </c>
      <c r="K25" s="73">
        <f t="shared" si="4"/>
        <v>9333919</v>
      </c>
      <c r="L25" s="73">
        <f t="shared" si="4"/>
        <v>6148336</v>
      </c>
      <c r="M25" s="73">
        <f t="shared" si="4"/>
        <v>7508125</v>
      </c>
      <c r="N25" s="73">
        <f t="shared" si="4"/>
        <v>22990380</v>
      </c>
      <c r="O25" s="73">
        <f t="shared" si="4"/>
        <v>19579002</v>
      </c>
      <c r="P25" s="73">
        <f t="shared" si="4"/>
        <v>12687855</v>
      </c>
      <c r="Q25" s="73">
        <f t="shared" si="4"/>
        <v>33948419</v>
      </c>
      <c r="R25" s="73">
        <f t="shared" si="4"/>
        <v>66215276</v>
      </c>
      <c r="S25" s="73">
        <f t="shared" si="4"/>
        <v>5957060</v>
      </c>
      <c r="T25" s="73">
        <f t="shared" si="4"/>
        <v>7074554</v>
      </c>
      <c r="U25" s="73">
        <f t="shared" si="4"/>
        <v>11216515</v>
      </c>
      <c r="V25" s="73">
        <f t="shared" si="4"/>
        <v>24248129</v>
      </c>
      <c r="W25" s="73">
        <f t="shared" si="4"/>
        <v>201895407</v>
      </c>
      <c r="X25" s="73">
        <f t="shared" si="4"/>
        <v>202927853</v>
      </c>
      <c r="Y25" s="73">
        <f t="shared" si="4"/>
        <v>-1032446</v>
      </c>
      <c r="Z25" s="170">
        <f>+IF(X25&lt;&gt;0,+(Y25/X25)*100,0)</f>
        <v>-0.5087749092777323</v>
      </c>
      <c r="AA25" s="168">
        <f>+AA5+AA9+AA15+AA19+AA24</f>
        <v>200716653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194411876</v>
      </c>
      <c r="D28" s="153">
        <f>SUM(D29:D31)</f>
        <v>0</v>
      </c>
      <c r="E28" s="154">
        <f t="shared" si="5"/>
        <v>83672677</v>
      </c>
      <c r="F28" s="100">
        <f t="shared" si="5"/>
        <v>82403679</v>
      </c>
      <c r="G28" s="100">
        <f t="shared" si="5"/>
        <v>3736346</v>
      </c>
      <c r="H28" s="100">
        <f t="shared" si="5"/>
        <v>4315660</v>
      </c>
      <c r="I28" s="100">
        <f t="shared" si="5"/>
        <v>3625423</v>
      </c>
      <c r="J28" s="100">
        <f t="shared" si="5"/>
        <v>11677429</v>
      </c>
      <c r="K28" s="100">
        <f t="shared" si="5"/>
        <v>4310452</v>
      </c>
      <c r="L28" s="100">
        <f t="shared" si="5"/>
        <v>3409361</v>
      </c>
      <c r="M28" s="100">
        <f t="shared" si="5"/>
        <v>4671566</v>
      </c>
      <c r="N28" s="100">
        <f t="shared" si="5"/>
        <v>12391379</v>
      </c>
      <c r="O28" s="100">
        <f t="shared" si="5"/>
        <v>5450582</v>
      </c>
      <c r="P28" s="100">
        <f t="shared" si="5"/>
        <v>4793638</v>
      </c>
      <c r="Q28" s="100">
        <f t="shared" si="5"/>
        <v>3600327</v>
      </c>
      <c r="R28" s="100">
        <f t="shared" si="5"/>
        <v>13844547</v>
      </c>
      <c r="S28" s="100">
        <f t="shared" si="5"/>
        <v>3917243</v>
      </c>
      <c r="T28" s="100">
        <f t="shared" si="5"/>
        <v>4450817</v>
      </c>
      <c r="U28" s="100">
        <f t="shared" si="5"/>
        <v>5270072</v>
      </c>
      <c r="V28" s="100">
        <f t="shared" si="5"/>
        <v>13638132</v>
      </c>
      <c r="W28" s="100">
        <f t="shared" si="5"/>
        <v>51551487</v>
      </c>
      <c r="X28" s="100">
        <f t="shared" si="5"/>
        <v>83672679</v>
      </c>
      <c r="Y28" s="100">
        <f t="shared" si="5"/>
        <v>-32121192</v>
      </c>
      <c r="Z28" s="137">
        <f>+IF(X28&lt;&gt;0,+(Y28/X28)*100,0)</f>
        <v>-38.38910428576094</v>
      </c>
      <c r="AA28" s="153">
        <f>SUM(AA29:AA31)</f>
        <v>82403679</v>
      </c>
    </row>
    <row r="29" spans="1:27" ht="13.5">
      <c r="A29" s="138" t="s">
        <v>75</v>
      </c>
      <c r="B29" s="136"/>
      <c r="C29" s="155">
        <v>47708346</v>
      </c>
      <c r="D29" s="155"/>
      <c r="E29" s="156">
        <v>32004039</v>
      </c>
      <c r="F29" s="60">
        <v>30639039</v>
      </c>
      <c r="G29" s="60">
        <v>1864907</v>
      </c>
      <c r="H29" s="60">
        <v>1773171</v>
      </c>
      <c r="I29" s="60">
        <v>1391492</v>
      </c>
      <c r="J29" s="60">
        <v>5029570</v>
      </c>
      <c r="K29" s="60">
        <v>1986463</v>
      </c>
      <c r="L29" s="60">
        <v>1191708</v>
      </c>
      <c r="M29" s="60">
        <v>1375466</v>
      </c>
      <c r="N29" s="60">
        <v>4553637</v>
      </c>
      <c r="O29" s="60">
        <v>1617183</v>
      </c>
      <c r="P29" s="60">
        <v>2241294</v>
      </c>
      <c r="Q29" s="60">
        <v>1337487</v>
      </c>
      <c r="R29" s="60">
        <v>5195964</v>
      </c>
      <c r="S29" s="60">
        <v>1961975</v>
      </c>
      <c r="T29" s="60">
        <v>1843933</v>
      </c>
      <c r="U29" s="60">
        <v>2177315</v>
      </c>
      <c r="V29" s="60">
        <v>5983223</v>
      </c>
      <c r="W29" s="60">
        <v>20762394</v>
      </c>
      <c r="X29" s="60">
        <v>32004038</v>
      </c>
      <c r="Y29" s="60">
        <v>-11241644</v>
      </c>
      <c r="Z29" s="140">
        <v>-35.13</v>
      </c>
      <c r="AA29" s="155">
        <v>30639039</v>
      </c>
    </row>
    <row r="30" spans="1:27" ht="13.5">
      <c r="A30" s="138" t="s">
        <v>76</v>
      </c>
      <c r="B30" s="136"/>
      <c r="C30" s="157">
        <v>129594043</v>
      </c>
      <c r="D30" s="157"/>
      <c r="E30" s="158">
        <v>35946475</v>
      </c>
      <c r="F30" s="159">
        <v>35866477</v>
      </c>
      <c r="G30" s="159">
        <v>777147</v>
      </c>
      <c r="H30" s="159">
        <v>1508286</v>
      </c>
      <c r="I30" s="159">
        <v>1173513</v>
      </c>
      <c r="J30" s="159">
        <v>3458946</v>
      </c>
      <c r="K30" s="159">
        <v>1374980</v>
      </c>
      <c r="L30" s="159">
        <v>947074</v>
      </c>
      <c r="M30" s="159">
        <v>1310697</v>
      </c>
      <c r="N30" s="159">
        <v>3632751</v>
      </c>
      <c r="O30" s="159">
        <v>2668429</v>
      </c>
      <c r="P30" s="159">
        <v>1271510</v>
      </c>
      <c r="Q30" s="159">
        <v>1167632</v>
      </c>
      <c r="R30" s="159">
        <v>5107571</v>
      </c>
      <c r="S30" s="159">
        <v>872488</v>
      </c>
      <c r="T30" s="159">
        <v>1049342</v>
      </c>
      <c r="U30" s="159">
        <v>1403427</v>
      </c>
      <c r="V30" s="159">
        <v>3325257</v>
      </c>
      <c r="W30" s="159">
        <v>15524525</v>
      </c>
      <c r="X30" s="159">
        <v>35946477</v>
      </c>
      <c r="Y30" s="159">
        <v>-20421952</v>
      </c>
      <c r="Z30" s="141">
        <v>-56.81</v>
      </c>
      <c r="AA30" s="157">
        <v>35866477</v>
      </c>
    </row>
    <row r="31" spans="1:27" ht="13.5">
      <c r="A31" s="138" t="s">
        <v>77</v>
      </c>
      <c r="B31" s="136"/>
      <c r="C31" s="155">
        <v>17109487</v>
      </c>
      <c r="D31" s="155"/>
      <c r="E31" s="156">
        <v>15722163</v>
      </c>
      <c r="F31" s="60">
        <v>15898163</v>
      </c>
      <c r="G31" s="60">
        <v>1094292</v>
      </c>
      <c r="H31" s="60">
        <v>1034203</v>
      </c>
      <c r="I31" s="60">
        <v>1060418</v>
      </c>
      <c r="J31" s="60">
        <v>3188913</v>
      </c>
      <c r="K31" s="60">
        <v>949009</v>
      </c>
      <c r="L31" s="60">
        <v>1270579</v>
      </c>
      <c r="M31" s="60">
        <v>1985403</v>
      </c>
      <c r="N31" s="60">
        <v>4204991</v>
      </c>
      <c r="O31" s="60">
        <v>1164970</v>
      </c>
      <c r="P31" s="60">
        <v>1280834</v>
      </c>
      <c r="Q31" s="60">
        <v>1095208</v>
      </c>
      <c r="R31" s="60">
        <v>3541012</v>
      </c>
      <c r="S31" s="60">
        <v>1082780</v>
      </c>
      <c r="T31" s="60">
        <v>1557542</v>
      </c>
      <c r="U31" s="60">
        <v>1689330</v>
      </c>
      <c r="V31" s="60">
        <v>4329652</v>
      </c>
      <c r="W31" s="60">
        <v>15264568</v>
      </c>
      <c r="X31" s="60">
        <v>15722164</v>
      </c>
      <c r="Y31" s="60">
        <v>-457596</v>
      </c>
      <c r="Z31" s="140">
        <v>-2.91</v>
      </c>
      <c r="AA31" s="155">
        <v>15898163</v>
      </c>
    </row>
    <row r="32" spans="1:27" ht="13.5">
      <c r="A32" s="135" t="s">
        <v>78</v>
      </c>
      <c r="B32" s="136"/>
      <c r="C32" s="153">
        <f aca="true" t="shared" si="6" ref="C32:Y32">SUM(C33:C37)</f>
        <v>10778802</v>
      </c>
      <c r="D32" s="153">
        <f>SUM(D33:D37)</f>
        <v>0</v>
      </c>
      <c r="E32" s="154">
        <f t="shared" si="6"/>
        <v>10617388</v>
      </c>
      <c r="F32" s="100">
        <f t="shared" si="6"/>
        <v>10342376</v>
      </c>
      <c r="G32" s="100">
        <f t="shared" si="6"/>
        <v>824488</v>
      </c>
      <c r="H32" s="100">
        <f t="shared" si="6"/>
        <v>697369</v>
      </c>
      <c r="I32" s="100">
        <f t="shared" si="6"/>
        <v>754515</v>
      </c>
      <c r="J32" s="100">
        <f t="shared" si="6"/>
        <v>2276372</v>
      </c>
      <c r="K32" s="100">
        <f t="shared" si="6"/>
        <v>718661</v>
      </c>
      <c r="L32" s="100">
        <f t="shared" si="6"/>
        <v>789247</v>
      </c>
      <c r="M32" s="100">
        <f t="shared" si="6"/>
        <v>869371</v>
      </c>
      <c r="N32" s="100">
        <f t="shared" si="6"/>
        <v>2377279</v>
      </c>
      <c r="O32" s="100">
        <f t="shared" si="6"/>
        <v>792655</v>
      </c>
      <c r="P32" s="100">
        <f t="shared" si="6"/>
        <v>796939</v>
      </c>
      <c r="Q32" s="100">
        <f t="shared" si="6"/>
        <v>785425</v>
      </c>
      <c r="R32" s="100">
        <f t="shared" si="6"/>
        <v>2375019</v>
      </c>
      <c r="S32" s="100">
        <f t="shared" si="6"/>
        <v>782720</v>
      </c>
      <c r="T32" s="100">
        <f t="shared" si="6"/>
        <v>691491</v>
      </c>
      <c r="U32" s="100">
        <f t="shared" si="6"/>
        <v>669501</v>
      </c>
      <c r="V32" s="100">
        <f t="shared" si="6"/>
        <v>2143712</v>
      </c>
      <c r="W32" s="100">
        <f t="shared" si="6"/>
        <v>9172382</v>
      </c>
      <c r="X32" s="100">
        <f t="shared" si="6"/>
        <v>10617377</v>
      </c>
      <c r="Y32" s="100">
        <f t="shared" si="6"/>
        <v>-1444995</v>
      </c>
      <c r="Z32" s="137">
        <f>+IF(X32&lt;&gt;0,+(Y32/X32)*100,0)</f>
        <v>-13.609717352977105</v>
      </c>
      <c r="AA32" s="153">
        <f>SUM(AA33:AA37)</f>
        <v>10342376</v>
      </c>
    </row>
    <row r="33" spans="1:27" ht="13.5">
      <c r="A33" s="138" t="s">
        <v>79</v>
      </c>
      <c r="B33" s="136"/>
      <c r="C33" s="155">
        <v>5631823</v>
      </c>
      <c r="D33" s="155"/>
      <c r="E33" s="156">
        <v>4879596</v>
      </c>
      <c r="F33" s="60">
        <v>4704584</v>
      </c>
      <c r="G33" s="60">
        <v>337648</v>
      </c>
      <c r="H33" s="60">
        <v>329069</v>
      </c>
      <c r="I33" s="60">
        <v>335614</v>
      </c>
      <c r="J33" s="60">
        <v>1002331</v>
      </c>
      <c r="K33" s="60">
        <v>330487</v>
      </c>
      <c r="L33" s="60">
        <v>345450</v>
      </c>
      <c r="M33" s="60">
        <v>374960</v>
      </c>
      <c r="N33" s="60">
        <v>1050897</v>
      </c>
      <c r="O33" s="60">
        <v>362540</v>
      </c>
      <c r="P33" s="60">
        <v>384861</v>
      </c>
      <c r="Q33" s="60">
        <v>344094</v>
      </c>
      <c r="R33" s="60">
        <v>1091495</v>
      </c>
      <c r="S33" s="60">
        <v>366038</v>
      </c>
      <c r="T33" s="60">
        <v>288464</v>
      </c>
      <c r="U33" s="60">
        <v>300156</v>
      </c>
      <c r="V33" s="60">
        <v>954658</v>
      </c>
      <c r="W33" s="60">
        <v>4099381</v>
      </c>
      <c r="X33" s="60">
        <v>4879585</v>
      </c>
      <c r="Y33" s="60">
        <v>-780204</v>
      </c>
      <c r="Z33" s="140">
        <v>-15.99</v>
      </c>
      <c r="AA33" s="155">
        <v>4704584</v>
      </c>
    </row>
    <row r="34" spans="1:27" ht="13.5">
      <c r="A34" s="138" t="s">
        <v>80</v>
      </c>
      <c r="B34" s="136"/>
      <c r="C34" s="155">
        <v>2421993</v>
      </c>
      <c r="D34" s="155"/>
      <c r="E34" s="156">
        <v>2634999</v>
      </c>
      <c r="F34" s="60">
        <v>2484999</v>
      </c>
      <c r="G34" s="60">
        <v>168594</v>
      </c>
      <c r="H34" s="60">
        <v>167039</v>
      </c>
      <c r="I34" s="60">
        <v>205789</v>
      </c>
      <c r="J34" s="60">
        <v>541422</v>
      </c>
      <c r="K34" s="60">
        <v>179355</v>
      </c>
      <c r="L34" s="60">
        <v>188828</v>
      </c>
      <c r="M34" s="60">
        <v>239095</v>
      </c>
      <c r="N34" s="60">
        <v>607278</v>
      </c>
      <c r="O34" s="60">
        <v>202477</v>
      </c>
      <c r="P34" s="60">
        <v>210643</v>
      </c>
      <c r="Q34" s="60">
        <v>209906</v>
      </c>
      <c r="R34" s="60">
        <v>623026</v>
      </c>
      <c r="S34" s="60">
        <v>202137</v>
      </c>
      <c r="T34" s="60">
        <v>178046</v>
      </c>
      <c r="U34" s="60">
        <v>169522</v>
      </c>
      <c r="V34" s="60">
        <v>549705</v>
      </c>
      <c r="W34" s="60">
        <v>2321431</v>
      </c>
      <c r="X34" s="60">
        <v>2634999</v>
      </c>
      <c r="Y34" s="60">
        <v>-313568</v>
      </c>
      <c r="Z34" s="140">
        <v>-11.9</v>
      </c>
      <c r="AA34" s="155">
        <v>2484999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2724986</v>
      </c>
      <c r="D36" s="155"/>
      <c r="E36" s="156">
        <v>3102793</v>
      </c>
      <c r="F36" s="60">
        <v>3152793</v>
      </c>
      <c r="G36" s="60">
        <v>318246</v>
      </c>
      <c r="H36" s="60">
        <v>201261</v>
      </c>
      <c r="I36" s="60">
        <v>213112</v>
      </c>
      <c r="J36" s="60">
        <v>732619</v>
      </c>
      <c r="K36" s="60">
        <v>208819</v>
      </c>
      <c r="L36" s="60">
        <v>254969</v>
      </c>
      <c r="M36" s="60">
        <v>255316</v>
      </c>
      <c r="N36" s="60">
        <v>719104</v>
      </c>
      <c r="O36" s="60">
        <v>227638</v>
      </c>
      <c r="P36" s="60">
        <v>201435</v>
      </c>
      <c r="Q36" s="60">
        <v>231425</v>
      </c>
      <c r="R36" s="60">
        <v>660498</v>
      </c>
      <c r="S36" s="60">
        <v>214545</v>
      </c>
      <c r="T36" s="60">
        <v>224981</v>
      </c>
      <c r="U36" s="60">
        <v>199823</v>
      </c>
      <c r="V36" s="60">
        <v>639349</v>
      </c>
      <c r="W36" s="60">
        <v>2751570</v>
      </c>
      <c r="X36" s="60">
        <v>3102793</v>
      </c>
      <c r="Y36" s="60">
        <v>-351223</v>
      </c>
      <c r="Z36" s="140">
        <v>-11.32</v>
      </c>
      <c r="AA36" s="155">
        <v>3152793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14152397</v>
      </c>
      <c r="D38" s="153">
        <f>SUM(D39:D41)</f>
        <v>0</v>
      </c>
      <c r="E38" s="154">
        <f t="shared" si="7"/>
        <v>14847222</v>
      </c>
      <c r="F38" s="100">
        <f t="shared" si="7"/>
        <v>14437223</v>
      </c>
      <c r="G38" s="100">
        <f t="shared" si="7"/>
        <v>913940</v>
      </c>
      <c r="H38" s="100">
        <f t="shared" si="7"/>
        <v>1213702</v>
      </c>
      <c r="I38" s="100">
        <f t="shared" si="7"/>
        <v>1136521</v>
      </c>
      <c r="J38" s="100">
        <f t="shared" si="7"/>
        <v>3264163</v>
      </c>
      <c r="K38" s="100">
        <f t="shared" si="7"/>
        <v>1257090</v>
      </c>
      <c r="L38" s="100">
        <f t="shared" si="7"/>
        <v>1099332</v>
      </c>
      <c r="M38" s="100">
        <f t="shared" si="7"/>
        <v>1298473</v>
      </c>
      <c r="N38" s="100">
        <f t="shared" si="7"/>
        <v>3654895</v>
      </c>
      <c r="O38" s="100">
        <f t="shared" si="7"/>
        <v>1238051</v>
      </c>
      <c r="P38" s="100">
        <f t="shared" si="7"/>
        <v>1128963</v>
      </c>
      <c r="Q38" s="100">
        <f t="shared" si="7"/>
        <v>1026946</v>
      </c>
      <c r="R38" s="100">
        <f t="shared" si="7"/>
        <v>3393960</v>
      </c>
      <c r="S38" s="100">
        <f t="shared" si="7"/>
        <v>1316811</v>
      </c>
      <c r="T38" s="100">
        <f t="shared" si="7"/>
        <v>1067296</v>
      </c>
      <c r="U38" s="100">
        <f t="shared" si="7"/>
        <v>1407156</v>
      </c>
      <c r="V38" s="100">
        <f t="shared" si="7"/>
        <v>3791263</v>
      </c>
      <c r="W38" s="100">
        <f t="shared" si="7"/>
        <v>14104281</v>
      </c>
      <c r="X38" s="100">
        <f t="shared" si="7"/>
        <v>14847223</v>
      </c>
      <c r="Y38" s="100">
        <f t="shared" si="7"/>
        <v>-742942</v>
      </c>
      <c r="Z38" s="137">
        <f>+IF(X38&lt;&gt;0,+(Y38/X38)*100,0)</f>
        <v>-5.003912179402168</v>
      </c>
      <c r="AA38" s="153">
        <f>SUM(AA39:AA41)</f>
        <v>14437223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14152397</v>
      </c>
      <c r="D40" s="155"/>
      <c r="E40" s="156">
        <v>14847222</v>
      </c>
      <c r="F40" s="60">
        <v>14437223</v>
      </c>
      <c r="G40" s="60">
        <v>913940</v>
      </c>
      <c r="H40" s="60">
        <v>1213702</v>
      </c>
      <c r="I40" s="60">
        <v>1136521</v>
      </c>
      <c r="J40" s="60">
        <v>3264163</v>
      </c>
      <c r="K40" s="60">
        <v>1257090</v>
      </c>
      <c r="L40" s="60">
        <v>1099332</v>
      </c>
      <c r="M40" s="60">
        <v>1298473</v>
      </c>
      <c r="N40" s="60">
        <v>3654895</v>
      </c>
      <c r="O40" s="60">
        <v>1238051</v>
      </c>
      <c r="P40" s="60">
        <v>1128963</v>
      </c>
      <c r="Q40" s="60">
        <v>1026946</v>
      </c>
      <c r="R40" s="60">
        <v>3393960</v>
      </c>
      <c r="S40" s="60">
        <v>1316811</v>
      </c>
      <c r="T40" s="60">
        <v>1067296</v>
      </c>
      <c r="U40" s="60">
        <v>1407156</v>
      </c>
      <c r="V40" s="60">
        <v>3791263</v>
      </c>
      <c r="W40" s="60">
        <v>14104281</v>
      </c>
      <c r="X40" s="60">
        <v>14847223</v>
      </c>
      <c r="Y40" s="60">
        <v>-742942</v>
      </c>
      <c r="Z40" s="140">
        <v>-5</v>
      </c>
      <c r="AA40" s="155">
        <v>14437223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60434830</v>
      </c>
      <c r="D42" s="153">
        <f>SUM(D43:D46)</f>
        <v>0</v>
      </c>
      <c r="E42" s="154">
        <f t="shared" si="8"/>
        <v>63354801</v>
      </c>
      <c r="F42" s="100">
        <f t="shared" si="8"/>
        <v>62813802</v>
      </c>
      <c r="G42" s="100">
        <f t="shared" si="8"/>
        <v>1765599</v>
      </c>
      <c r="H42" s="100">
        <f t="shared" si="8"/>
        <v>7118624</v>
      </c>
      <c r="I42" s="100">
        <f t="shared" si="8"/>
        <v>14038687</v>
      </c>
      <c r="J42" s="100">
        <f t="shared" si="8"/>
        <v>22922910</v>
      </c>
      <c r="K42" s="100">
        <f t="shared" si="8"/>
        <v>2185341</v>
      </c>
      <c r="L42" s="100">
        <f t="shared" si="8"/>
        <v>2650727</v>
      </c>
      <c r="M42" s="100">
        <f t="shared" si="8"/>
        <v>2961501</v>
      </c>
      <c r="N42" s="100">
        <f t="shared" si="8"/>
        <v>7797569</v>
      </c>
      <c r="O42" s="100">
        <f t="shared" si="8"/>
        <v>2324166</v>
      </c>
      <c r="P42" s="100">
        <f t="shared" si="8"/>
        <v>18759987</v>
      </c>
      <c r="Q42" s="100">
        <f t="shared" si="8"/>
        <v>1831407</v>
      </c>
      <c r="R42" s="100">
        <f t="shared" si="8"/>
        <v>22915560</v>
      </c>
      <c r="S42" s="100">
        <f t="shared" si="8"/>
        <v>2197287</v>
      </c>
      <c r="T42" s="100">
        <f t="shared" si="8"/>
        <v>7429792</v>
      </c>
      <c r="U42" s="100">
        <f t="shared" si="8"/>
        <v>5212146</v>
      </c>
      <c r="V42" s="100">
        <f t="shared" si="8"/>
        <v>14839225</v>
      </c>
      <c r="W42" s="100">
        <f t="shared" si="8"/>
        <v>68475264</v>
      </c>
      <c r="X42" s="100">
        <f t="shared" si="8"/>
        <v>63354802</v>
      </c>
      <c r="Y42" s="100">
        <f t="shared" si="8"/>
        <v>5120462</v>
      </c>
      <c r="Z42" s="137">
        <f>+IF(X42&lt;&gt;0,+(Y42/X42)*100,0)</f>
        <v>8.082200304248445</v>
      </c>
      <c r="AA42" s="153">
        <f>SUM(AA43:AA46)</f>
        <v>62813802</v>
      </c>
    </row>
    <row r="43" spans="1:27" ht="13.5">
      <c r="A43" s="138" t="s">
        <v>89</v>
      </c>
      <c r="B43" s="136"/>
      <c r="C43" s="155">
        <v>36159290</v>
      </c>
      <c r="D43" s="155"/>
      <c r="E43" s="156">
        <v>41458710</v>
      </c>
      <c r="F43" s="60">
        <v>41293709</v>
      </c>
      <c r="G43" s="60">
        <v>298560</v>
      </c>
      <c r="H43" s="60">
        <v>5479572</v>
      </c>
      <c r="I43" s="60">
        <v>12328958</v>
      </c>
      <c r="J43" s="60">
        <v>18107090</v>
      </c>
      <c r="K43" s="60">
        <v>412624</v>
      </c>
      <c r="L43" s="60">
        <v>927743</v>
      </c>
      <c r="M43" s="60">
        <v>1234757</v>
      </c>
      <c r="N43" s="60">
        <v>2575124</v>
      </c>
      <c r="O43" s="60">
        <v>321285</v>
      </c>
      <c r="P43" s="60">
        <v>16890877</v>
      </c>
      <c r="Q43" s="60">
        <v>235477</v>
      </c>
      <c r="R43" s="60">
        <v>17447639</v>
      </c>
      <c r="S43" s="60">
        <v>261943</v>
      </c>
      <c r="T43" s="60">
        <v>5920890</v>
      </c>
      <c r="U43" s="60">
        <v>3190144</v>
      </c>
      <c r="V43" s="60">
        <v>9372977</v>
      </c>
      <c r="W43" s="60">
        <v>47502830</v>
      </c>
      <c r="X43" s="60">
        <v>41458709</v>
      </c>
      <c r="Y43" s="60">
        <v>6044121</v>
      </c>
      <c r="Z43" s="140">
        <v>14.58</v>
      </c>
      <c r="AA43" s="155">
        <v>41293709</v>
      </c>
    </row>
    <row r="44" spans="1:27" ht="13.5">
      <c r="A44" s="138" t="s">
        <v>90</v>
      </c>
      <c r="B44" s="136"/>
      <c r="C44" s="155">
        <v>10458596</v>
      </c>
      <c r="D44" s="155"/>
      <c r="E44" s="156">
        <v>7505747</v>
      </c>
      <c r="F44" s="60">
        <v>7305747</v>
      </c>
      <c r="G44" s="60">
        <v>424064</v>
      </c>
      <c r="H44" s="60">
        <v>549320</v>
      </c>
      <c r="I44" s="60">
        <v>603564</v>
      </c>
      <c r="J44" s="60">
        <v>1576948</v>
      </c>
      <c r="K44" s="60">
        <v>490883</v>
      </c>
      <c r="L44" s="60">
        <v>531264</v>
      </c>
      <c r="M44" s="60">
        <v>485800</v>
      </c>
      <c r="N44" s="60">
        <v>1507947</v>
      </c>
      <c r="O44" s="60">
        <v>787332</v>
      </c>
      <c r="P44" s="60">
        <v>555869</v>
      </c>
      <c r="Q44" s="60">
        <v>470221</v>
      </c>
      <c r="R44" s="60">
        <v>1813422</v>
      </c>
      <c r="S44" s="60">
        <v>777490</v>
      </c>
      <c r="T44" s="60">
        <v>445473</v>
      </c>
      <c r="U44" s="60">
        <v>723353</v>
      </c>
      <c r="V44" s="60">
        <v>1946316</v>
      </c>
      <c r="W44" s="60">
        <v>6844633</v>
      </c>
      <c r="X44" s="60">
        <v>7505747</v>
      </c>
      <c r="Y44" s="60">
        <v>-661114</v>
      </c>
      <c r="Z44" s="140">
        <v>-8.81</v>
      </c>
      <c r="AA44" s="155">
        <v>7305747</v>
      </c>
    </row>
    <row r="45" spans="1:27" ht="13.5">
      <c r="A45" s="138" t="s">
        <v>91</v>
      </c>
      <c r="B45" s="136"/>
      <c r="C45" s="157">
        <v>8548887</v>
      </c>
      <c r="D45" s="157"/>
      <c r="E45" s="158">
        <v>8478183</v>
      </c>
      <c r="F45" s="159">
        <v>8358185</v>
      </c>
      <c r="G45" s="159">
        <v>626080</v>
      </c>
      <c r="H45" s="159">
        <v>665520</v>
      </c>
      <c r="I45" s="159">
        <v>683399</v>
      </c>
      <c r="J45" s="159">
        <v>1974999</v>
      </c>
      <c r="K45" s="159">
        <v>759995</v>
      </c>
      <c r="L45" s="159">
        <v>682528</v>
      </c>
      <c r="M45" s="159">
        <v>739379</v>
      </c>
      <c r="N45" s="159">
        <v>2181902</v>
      </c>
      <c r="O45" s="159">
        <v>728795</v>
      </c>
      <c r="P45" s="159">
        <v>749107</v>
      </c>
      <c r="Q45" s="159">
        <v>663294</v>
      </c>
      <c r="R45" s="159">
        <v>2141196</v>
      </c>
      <c r="S45" s="159">
        <v>657230</v>
      </c>
      <c r="T45" s="159">
        <v>623481</v>
      </c>
      <c r="U45" s="159">
        <v>782683</v>
      </c>
      <c r="V45" s="159">
        <v>2063394</v>
      </c>
      <c r="W45" s="159">
        <v>8361491</v>
      </c>
      <c r="X45" s="159">
        <v>8478185</v>
      </c>
      <c r="Y45" s="159">
        <v>-116694</v>
      </c>
      <c r="Z45" s="141">
        <v>-1.38</v>
      </c>
      <c r="AA45" s="157">
        <v>8358185</v>
      </c>
    </row>
    <row r="46" spans="1:27" ht="13.5">
      <c r="A46" s="138" t="s">
        <v>92</v>
      </c>
      <c r="B46" s="136"/>
      <c r="C46" s="155">
        <v>5268057</v>
      </c>
      <c r="D46" s="155"/>
      <c r="E46" s="156">
        <v>5912161</v>
      </c>
      <c r="F46" s="60">
        <v>5856161</v>
      </c>
      <c r="G46" s="60">
        <v>416895</v>
      </c>
      <c r="H46" s="60">
        <v>424212</v>
      </c>
      <c r="I46" s="60">
        <v>422766</v>
      </c>
      <c r="J46" s="60">
        <v>1263873</v>
      </c>
      <c r="K46" s="60">
        <v>521839</v>
      </c>
      <c r="L46" s="60">
        <v>509192</v>
      </c>
      <c r="M46" s="60">
        <v>501565</v>
      </c>
      <c r="N46" s="60">
        <v>1532596</v>
      </c>
      <c r="O46" s="60">
        <v>486754</v>
      </c>
      <c r="P46" s="60">
        <v>564134</v>
      </c>
      <c r="Q46" s="60">
        <v>462415</v>
      </c>
      <c r="R46" s="60">
        <v>1513303</v>
      </c>
      <c r="S46" s="60">
        <v>500624</v>
      </c>
      <c r="T46" s="60">
        <v>439948</v>
      </c>
      <c r="U46" s="60">
        <v>515966</v>
      </c>
      <c r="V46" s="60">
        <v>1456538</v>
      </c>
      <c r="W46" s="60">
        <v>5766310</v>
      </c>
      <c r="X46" s="60">
        <v>5912161</v>
      </c>
      <c r="Y46" s="60">
        <v>-145851</v>
      </c>
      <c r="Z46" s="140">
        <v>-2.47</v>
      </c>
      <c r="AA46" s="155">
        <v>5856161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279777905</v>
      </c>
      <c r="D48" s="168">
        <f>+D28+D32+D38+D42+D47</f>
        <v>0</v>
      </c>
      <c r="E48" s="169">
        <f t="shared" si="9"/>
        <v>172492088</v>
      </c>
      <c r="F48" s="73">
        <f t="shared" si="9"/>
        <v>169997080</v>
      </c>
      <c r="G48" s="73">
        <f t="shared" si="9"/>
        <v>7240373</v>
      </c>
      <c r="H48" s="73">
        <f t="shared" si="9"/>
        <v>13345355</v>
      </c>
      <c r="I48" s="73">
        <f t="shared" si="9"/>
        <v>19555146</v>
      </c>
      <c r="J48" s="73">
        <f t="shared" si="9"/>
        <v>40140874</v>
      </c>
      <c r="K48" s="73">
        <f t="shared" si="9"/>
        <v>8471544</v>
      </c>
      <c r="L48" s="73">
        <f t="shared" si="9"/>
        <v>7948667</v>
      </c>
      <c r="M48" s="73">
        <f t="shared" si="9"/>
        <v>9800911</v>
      </c>
      <c r="N48" s="73">
        <f t="shared" si="9"/>
        <v>26221122</v>
      </c>
      <c r="O48" s="73">
        <f t="shared" si="9"/>
        <v>9805454</v>
      </c>
      <c r="P48" s="73">
        <f t="shared" si="9"/>
        <v>25479527</v>
      </c>
      <c r="Q48" s="73">
        <f t="shared" si="9"/>
        <v>7244105</v>
      </c>
      <c r="R48" s="73">
        <f t="shared" si="9"/>
        <v>42529086</v>
      </c>
      <c r="S48" s="73">
        <f t="shared" si="9"/>
        <v>8214061</v>
      </c>
      <c r="T48" s="73">
        <f t="shared" si="9"/>
        <v>13639396</v>
      </c>
      <c r="U48" s="73">
        <f t="shared" si="9"/>
        <v>12558875</v>
      </c>
      <c r="V48" s="73">
        <f t="shared" si="9"/>
        <v>34412332</v>
      </c>
      <c r="W48" s="73">
        <f t="shared" si="9"/>
        <v>143303414</v>
      </c>
      <c r="X48" s="73">
        <f t="shared" si="9"/>
        <v>172492081</v>
      </c>
      <c r="Y48" s="73">
        <f t="shared" si="9"/>
        <v>-29188667</v>
      </c>
      <c r="Z48" s="170">
        <f>+IF(X48&lt;&gt;0,+(Y48/X48)*100,0)</f>
        <v>-16.921743207446145</v>
      </c>
      <c r="AA48" s="168">
        <f>+AA28+AA32+AA38+AA42+AA47</f>
        <v>169997080</v>
      </c>
    </row>
    <row r="49" spans="1:27" ht="13.5">
      <c r="A49" s="148" t="s">
        <v>49</v>
      </c>
      <c r="B49" s="149"/>
      <c r="C49" s="171">
        <f aca="true" t="shared" si="10" ref="C49:Y49">+C25-C48</f>
        <v>-78864188</v>
      </c>
      <c r="D49" s="171">
        <f>+D25-D48</f>
        <v>0</v>
      </c>
      <c r="E49" s="172">
        <f t="shared" si="10"/>
        <v>30435765</v>
      </c>
      <c r="F49" s="173">
        <f t="shared" si="10"/>
        <v>30719573</v>
      </c>
      <c r="G49" s="173">
        <f t="shared" si="10"/>
        <v>51650784</v>
      </c>
      <c r="H49" s="173">
        <f t="shared" si="10"/>
        <v>10486924</v>
      </c>
      <c r="I49" s="173">
        <f t="shared" si="10"/>
        <v>-13836960</v>
      </c>
      <c r="J49" s="173">
        <f t="shared" si="10"/>
        <v>48300748</v>
      </c>
      <c r="K49" s="173">
        <f t="shared" si="10"/>
        <v>862375</v>
      </c>
      <c r="L49" s="173">
        <f t="shared" si="10"/>
        <v>-1800331</v>
      </c>
      <c r="M49" s="173">
        <f t="shared" si="10"/>
        <v>-2292786</v>
      </c>
      <c r="N49" s="173">
        <f t="shared" si="10"/>
        <v>-3230742</v>
      </c>
      <c r="O49" s="173">
        <f t="shared" si="10"/>
        <v>9773548</v>
      </c>
      <c r="P49" s="173">
        <f t="shared" si="10"/>
        <v>-12791672</v>
      </c>
      <c r="Q49" s="173">
        <f t="shared" si="10"/>
        <v>26704314</v>
      </c>
      <c r="R49" s="173">
        <f t="shared" si="10"/>
        <v>23686190</v>
      </c>
      <c r="S49" s="173">
        <f t="shared" si="10"/>
        <v>-2257001</v>
      </c>
      <c r="T49" s="173">
        <f t="shared" si="10"/>
        <v>-6564842</v>
      </c>
      <c r="U49" s="173">
        <f t="shared" si="10"/>
        <v>-1342360</v>
      </c>
      <c r="V49" s="173">
        <f t="shared" si="10"/>
        <v>-10164203</v>
      </c>
      <c r="W49" s="173">
        <f t="shared" si="10"/>
        <v>58591993</v>
      </c>
      <c r="X49" s="173">
        <f>IF(F25=F48,0,X25-X48)</f>
        <v>30435772</v>
      </c>
      <c r="Y49" s="173">
        <f t="shared" si="10"/>
        <v>28156221</v>
      </c>
      <c r="Z49" s="174">
        <f>+IF(X49&lt;&gt;0,+(Y49/X49)*100,0)</f>
        <v>92.51029019405192</v>
      </c>
      <c r="AA49" s="171">
        <f>+AA25-AA48</f>
        <v>30719573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13110900</v>
      </c>
      <c r="D5" s="155">
        <v>0</v>
      </c>
      <c r="E5" s="156">
        <v>13180350</v>
      </c>
      <c r="F5" s="60">
        <v>15580350</v>
      </c>
      <c r="G5" s="60">
        <v>1304728</v>
      </c>
      <c r="H5" s="60">
        <v>1304728</v>
      </c>
      <c r="I5" s="60">
        <v>1304728</v>
      </c>
      <c r="J5" s="60">
        <v>3914184</v>
      </c>
      <c r="K5" s="60">
        <v>1304728</v>
      </c>
      <c r="L5" s="60">
        <v>1304728</v>
      </c>
      <c r="M5" s="60">
        <v>1304728</v>
      </c>
      <c r="N5" s="60">
        <v>3914184</v>
      </c>
      <c r="O5" s="60">
        <v>1304728</v>
      </c>
      <c r="P5" s="60">
        <v>1452650</v>
      </c>
      <c r="Q5" s="60">
        <v>1489791</v>
      </c>
      <c r="R5" s="60">
        <v>4247169</v>
      </c>
      <c r="S5" s="60">
        <v>1513303</v>
      </c>
      <c r="T5" s="60">
        <v>1500473</v>
      </c>
      <c r="U5" s="60">
        <v>1276552</v>
      </c>
      <c r="V5" s="60">
        <v>4290328</v>
      </c>
      <c r="W5" s="60">
        <v>16365865</v>
      </c>
      <c r="X5" s="60">
        <v>13180350</v>
      </c>
      <c r="Y5" s="60">
        <v>3185515</v>
      </c>
      <c r="Z5" s="140">
        <v>24.17</v>
      </c>
      <c r="AA5" s="155">
        <v>15580350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33190411</v>
      </c>
      <c r="D7" s="155">
        <v>0</v>
      </c>
      <c r="E7" s="156">
        <v>37489360</v>
      </c>
      <c r="F7" s="60">
        <v>37489360</v>
      </c>
      <c r="G7" s="60">
        <v>1708996</v>
      </c>
      <c r="H7" s="60">
        <v>1708996</v>
      </c>
      <c r="I7" s="60">
        <v>1708996</v>
      </c>
      <c r="J7" s="60">
        <v>5126988</v>
      </c>
      <c r="K7" s="60">
        <v>3256867</v>
      </c>
      <c r="L7" s="60">
        <v>2696368</v>
      </c>
      <c r="M7" s="60">
        <v>2794675</v>
      </c>
      <c r="N7" s="60">
        <v>8747910</v>
      </c>
      <c r="O7" s="60">
        <v>3180817</v>
      </c>
      <c r="P7" s="60">
        <v>3379761</v>
      </c>
      <c r="Q7" s="60">
        <v>2812446</v>
      </c>
      <c r="R7" s="60">
        <v>9373024</v>
      </c>
      <c r="S7" s="60">
        <v>2713926</v>
      </c>
      <c r="T7" s="60">
        <v>3664368</v>
      </c>
      <c r="U7" s="60">
        <v>4657266</v>
      </c>
      <c r="V7" s="60">
        <v>11035560</v>
      </c>
      <c r="W7" s="60">
        <v>34283482</v>
      </c>
      <c r="X7" s="60">
        <v>37489360</v>
      </c>
      <c r="Y7" s="60">
        <v>-3205878</v>
      </c>
      <c r="Z7" s="140">
        <v>-8.55</v>
      </c>
      <c r="AA7" s="155">
        <v>37489360</v>
      </c>
    </row>
    <row r="8" spans="1:27" ht="13.5">
      <c r="A8" s="183" t="s">
        <v>104</v>
      </c>
      <c r="B8" s="182"/>
      <c r="C8" s="155">
        <v>5349956</v>
      </c>
      <c r="D8" s="155">
        <v>0</v>
      </c>
      <c r="E8" s="156">
        <v>6594765</v>
      </c>
      <c r="F8" s="60">
        <v>6594765</v>
      </c>
      <c r="G8" s="60">
        <v>390234</v>
      </c>
      <c r="H8" s="60">
        <v>573639</v>
      </c>
      <c r="I8" s="60">
        <v>371365</v>
      </c>
      <c r="J8" s="60">
        <v>1335238</v>
      </c>
      <c r="K8" s="60">
        <v>457403</v>
      </c>
      <c r="L8" s="60">
        <v>398233</v>
      </c>
      <c r="M8" s="60">
        <v>334562</v>
      </c>
      <c r="N8" s="60">
        <v>1190198</v>
      </c>
      <c r="O8" s="60">
        <v>455943</v>
      </c>
      <c r="P8" s="60">
        <v>368368</v>
      </c>
      <c r="Q8" s="60">
        <v>300085</v>
      </c>
      <c r="R8" s="60">
        <v>1124396</v>
      </c>
      <c r="S8" s="60">
        <v>300085</v>
      </c>
      <c r="T8" s="60">
        <v>404862</v>
      </c>
      <c r="U8" s="60">
        <v>238865</v>
      </c>
      <c r="V8" s="60">
        <v>943812</v>
      </c>
      <c r="W8" s="60">
        <v>4593644</v>
      </c>
      <c r="X8" s="60">
        <v>6594765</v>
      </c>
      <c r="Y8" s="60">
        <v>-2001121</v>
      </c>
      <c r="Z8" s="140">
        <v>-30.34</v>
      </c>
      <c r="AA8" s="155">
        <v>6594765</v>
      </c>
    </row>
    <row r="9" spans="1:27" ht="13.5">
      <c r="A9" s="183" t="s">
        <v>105</v>
      </c>
      <c r="B9" s="182"/>
      <c r="C9" s="155">
        <v>7138851</v>
      </c>
      <c r="D9" s="155">
        <v>0</v>
      </c>
      <c r="E9" s="156">
        <v>6060828</v>
      </c>
      <c r="F9" s="60">
        <v>7760828</v>
      </c>
      <c r="G9" s="60">
        <v>654878</v>
      </c>
      <c r="H9" s="60">
        <v>650449</v>
      </c>
      <c r="I9" s="60">
        <v>655121</v>
      </c>
      <c r="J9" s="60">
        <v>1960448</v>
      </c>
      <c r="K9" s="60">
        <v>655121</v>
      </c>
      <c r="L9" s="60">
        <v>655121</v>
      </c>
      <c r="M9" s="60">
        <v>655121</v>
      </c>
      <c r="N9" s="60">
        <v>1965363</v>
      </c>
      <c r="O9" s="60">
        <v>655270</v>
      </c>
      <c r="P9" s="60">
        <v>655050</v>
      </c>
      <c r="Q9" s="60">
        <v>655050</v>
      </c>
      <c r="R9" s="60">
        <v>1965370</v>
      </c>
      <c r="S9" s="60">
        <v>655050</v>
      </c>
      <c r="T9" s="60">
        <v>536497</v>
      </c>
      <c r="U9" s="60">
        <v>825661</v>
      </c>
      <c r="V9" s="60">
        <v>2017208</v>
      </c>
      <c r="W9" s="60">
        <v>7908389</v>
      </c>
      <c r="X9" s="60">
        <v>6060828</v>
      </c>
      <c r="Y9" s="60">
        <v>1847561</v>
      </c>
      <c r="Z9" s="140">
        <v>30.48</v>
      </c>
      <c r="AA9" s="155">
        <v>7760828</v>
      </c>
    </row>
    <row r="10" spans="1:27" ht="13.5">
      <c r="A10" s="183" t="s">
        <v>106</v>
      </c>
      <c r="B10" s="182"/>
      <c r="C10" s="155">
        <v>7961030</v>
      </c>
      <c r="D10" s="155">
        <v>0</v>
      </c>
      <c r="E10" s="156">
        <v>7711820</v>
      </c>
      <c r="F10" s="54">
        <v>8211820</v>
      </c>
      <c r="G10" s="54">
        <v>687070</v>
      </c>
      <c r="H10" s="54">
        <v>691687</v>
      </c>
      <c r="I10" s="54">
        <v>689546</v>
      </c>
      <c r="J10" s="54">
        <v>2068303</v>
      </c>
      <c r="K10" s="54">
        <v>689961</v>
      </c>
      <c r="L10" s="54">
        <v>689477</v>
      </c>
      <c r="M10" s="54">
        <v>689477</v>
      </c>
      <c r="N10" s="54">
        <v>2068915</v>
      </c>
      <c r="O10" s="54">
        <v>689841</v>
      </c>
      <c r="P10" s="54">
        <v>688764</v>
      </c>
      <c r="Q10" s="54">
        <v>690034</v>
      </c>
      <c r="R10" s="54">
        <v>2068639</v>
      </c>
      <c r="S10" s="54">
        <v>690034</v>
      </c>
      <c r="T10" s="54">
        <v>690034</v>
      </c>
      <c r="U10" s="54">
        <v>695089</v>
      </c>
      <c r="V10" s="54">
        <v>2075157</v>
      </c>
      <c r="W10" s="54">
        <v>8281014</v>
      </c>
      <c r="X10" s="54">
        <v>7711820</v>
      </c>
      <c r="Y10" s="54">
        <v>569194</v>
      </c>
      <c r="Z10" s="184">
        <v>7.38</v>
      </c>
      <c r="AA10" s="130">
        <v>8211820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32429</v>
      </c>
      <c r="H11" s="60">
        <v>20996</v>
      </c>
      <c r="I11" s="60">
        <v>14310</v>
      </c>
      <c r="J11" s="60">
        <v>67735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67735</v>
      </c>
      <c r="X11" s="60"/>
      <c r="Y11" s="60">
        <v>67735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485573</v>
      </c>
      <c r="D12" s="155">
        <v>0</v>
      </c>
      <c r="E12" s="156">
        <v>481538</v>
      </c>
      <c r="F12" s="60">
        <v>481538</v>
      </c>
      <c r="G12" s="60">
        <v>34750</v>
      </c>
      <c r="H12" s="60">
        <v>33921</v>
      </c>
      <c r="I12" s="60">
        <v>28109</v>
      </c>
      <c r="J12" s="60">
        <v>96780</v>
      </c>
      <c r="K12" s="60">
        <v>17398</v>
      </c>
      <c r="L12" s="60">
        <v>38557</v>
      </c>
      <c r="M12" s="60">
        <v>15147</v>
      </c>
      <c r="N12" s="60">
        <v>71102</v>
      </c>
      <c r="O12" s="60">
        <v>35571</v>
      </c>
      <c r="P12" s="60">
        <v>24244</v>
      </c>
      <c r="Q12" s="60">
        <v>24180</v>
      </c>
      <c r="R12" s="60">
        <v>83995</v>
      </c>
      <c r="S12" s="60">
        <v>24180</v>
      </c>
      <c r="T12" s="60">
        <v>11745</v>
      </c>
      <c r="U12" s="60">
        <v>40874</v>
      </c>
      <c r="V12" s="60">
        <v>76799</v>
      </c>
      <c r="W12" s="60">
        <v>328676</v>
      </c>
      <c r="X12" s="60">
        <v>481538</v>
      </c>
      <c r="Y12" s="60">
        <v>-152862</v>
      </c>
      <c r="Z12" s="140">
        <v>-31.74</v>
      </c>
      <c r="AA12" s="155">
        <v>481538</v>
      </c>
    </row>
    <row r="13" spans="1:27" ht="13.5">
      <c r="A13" s="181" t="s">
        <v>109</v>
      </c>
      <c r="B13" s="185"/>
      <c r="C13" s="155">
        <v>106161</v>
      </c>
      <c r="D13" s="155">
        <v>0</v>
      </c>
      <c r="E13" s="156">
        <v>300</v>
      </c>
      <c r="F13" s="60">
        <v>280300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4248</v>
      </c>
      <c r="Q13" s="60">
        <v>0</v>
      </c>
      <c r="R13" s="60">
        <v>4248</v>
      </c>
      <c r="S13" s="60">
        <v>0</v>
      </c>
      <c r="T13" s="60">
        <v>0</v>
      </c>
      <c r="U13" s="60">
        <v>0</v>
      </c>
      <c r="V13" s="60">
        <v>0</v>
      </c>
      <c r="W13" s="60">
        <v>4248</v>
      </c>
      <c r="X13" s="60">
        <v>300</v>
      </c>
      <c r="Y13" s="60">
        <v>3948</v>
      </c>
      <c r="Z13" s="140">
        <v>1316</v>
      </c>
      <c r="AA13" s="155">
        <v>280300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13253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81885</v>
      </c>
      <c r="D16" s="155">
        <v>0</v>
      </c>
      <c r="E16" s="156">
        <v>62347</v>
      </c>
      <c r="F16" s="60">
        <v>62347</v>
      </c>
      <c r="G16" s="60">
        <v>2029</v>
      </c>
      <c r="H16" s="60">
        <v>1626</v>
      </c>
      <c r="I16" s="60">
        <v>1636</v>
      </c>
      <c r="J16" s="60">
        <v>5291</v>
      </c>
      <c r="K16" s="60">
        <v>266</v>
      </c>
      <c r="L16" s="60">
        <v>539</v>
      </c>
      <c r="M16" s="60">
        <v>82</v>
      </c>
      <c r="N16" s="60">
        <v>887</v>
      </c>
      <c r="O16" s="60">
        <v>503</v>
      </c>
      <c r="P16" s="60">
        <v>795</v>
      </c>
      <c r="Q16" s="60">
        <v>164</v>
      </c>
      <c r="R16" s="60">
        <v>1462</v>
      </c>
      <c r="S16" s="60">
        <v>164</v>
      </c>
      <c r="T16" s="60">
        <v>724</v>
      </c>
      <c r="U16" s="60">
        <v>724</v>
      </c>
      <c r="V16" s="60">
        <v>1612</v>
      </c>
      <c r="W16" s="60">
        <v>9252</v>
      </c>
      <c r="X16" s="60">
        <v>62347</v>
      </c>
      <c r="Y16" s="60">
        <v>-53095</v>
      </c>
      <c r="Z16" s="140">
        <v>-85.16</v>
      </c>
      <c r="AA16" s="155">
        <v>62347</v>
      </c>
    </row>
    <row r="17" spans="1:27" ht="13.5">
      <c r="A17" s="181" t="s">
        <v>113</v>
      </c>
      <c r="B17" s="185"/>
      <c r="C17" s="155">
        <v>1390955</v>
      </c>
      <c r="D17" s="155">
        <v>0</v>
      </c>
      <c r="E17" s="156">
        <v>419625</v>
      </c>
      <c r="F17" s="60">
        <v>919625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252</v>
      </c>
      <c r="P17" s="60">
        <v>0</v>
      </c>
      <c r="Q17" s="60">
        <v>0</v>
      </c>
      <c r="R17" s="60">
        <v>252</v>
      </c>
      <c r="S17" s="60">
        <v>0</v>
      </c>
      <c r="T17" s="60">
        <v>0</v>
      </c>
      <c r="U17" s="60">
        <v>0</v>
      </c>
      <c r="V17" s="60">
        <v>0</v>
      </c>
      <c r="W17" s="60">
        <v>252</v>
      </c>
      <c r="X17" s="60">
        <v>419625</v>
      </c>
      <c r="Y17" s="60">
        <v>-419373</v>
      </c>
      <c r="Z17" s="140">
        <v>-99.94</v>
      </c>
      <c r="AA17" s="155">
        <v>919625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81572794</v>
      </c>
      <c r="D19" s="155">
        <v>0</v>
      </c>
      <c r="E19" s="156">
        <v>90536000</v>
      </c>
      <c r="F19" s="60">
        <v>90654800</v>
      </c>
      <c r="G19" s="60">
        <v>36890000</v>
      </c>
      <c r="H19" s="60">
        <v>14227000</v>
      </c>
      <c r="I19" s="60">
        <v>118800</v>
      </c>
      <c r="J19" s="60">
        <v>51235800</v>
      </c>
      <c r="K19" s="60">
        <v>0</v>
      </c>
      <c r="L19" s="60">
        <v>320000</v>
      </c>
      <c r="M19" s="60">
        <v>1660000</v>
      </c>
      <c r="N19" s="60">
        <v>1980000</v>
      </c>
      <c r="O19" s="60">
        <v>13068000</v>
      </c>
      <c r="P19" s="60">
        <v>0</v>
      </c>
      <c r="Q19" s="60">
        <v>21896000</v>
      </c>
      <c r="R19" s="60">
        <v>34964000</v>
      </c>
      <c r="S19" s="60">
        <v>0</v>
      </c>
      <c r="T19" s="60">
        <v>0</v>
      </c>
      <c r="U19" s="60">
        <v>0</v>
      </c>
      <c r="V19" s="60">
        <v>0</v>
      </c>
      <c r="W19" s="60">
        <v>88179800</v>
      </c>
      <c r="X19" s="60">
        <v>90536000</v>
      </c>
      <c r="Y19" s="60">
        <v>-2356200</v>
      </c>
      <c r="Z19" s="140">
        <v>-2.6</v>
      </c>
      <c r="AA19" s="155">
        <v>90654800</v>
      </c>
    </row>
    <row r="20" spans="1:27" ht="13.5">
      <c r="A20" s="181" t="s">
        <v>35</v>
      </c>
      <c r="B20" s="185"/>
      <c r="C20" s="155">
        <v>8527755</v>
      </c>
      <c r="D20" s="155">
        <v>0</v>
      </c>
      <c r="E20" s="156">
        <v>10638805</v>
      </c>
      <c r="F20" s="54">
        <v>2928805</v>
      </c>
      <c r="G20" s="54">
        <v>537521</v>
      </c>
      <c r="H20" s="54">
        <v>148228</v>
      </c>
      <c r="I20" s="54">
        <v>127979</v>
      </c>
      <c r="J20" s="54">
        <v>813728</v>
      </c>
      <c r="K20" s="54">
        <v>36883</v>
      </c>
      <c r="L20" s="54">
        <v>45313</v>
      </c>
      <c r="M20" s="54">
        <v>54333</v>
      </c>
      <c r="N20" s="54">
        <v>136529</v>
      </c>
      <c r="O20" s="54">
        <v>21764</v>
      </c>
      <c r="P20" s="54">
        <v>45473</v>
      </c>
      <c r="Q20" s="54">
        <v>33970</v>
      </c>
      <c r="R20" s="54">
        <v>101207</v>
      </c>
      <c r="S20" s="54">
        <v>60318</v>
      </c>
      <c r="T20" s="54">
        <v>265851</v>
      </c>
      <c r="U20" s="54">
        <v>437004</v>
      </c>
      <c r="V20" s="54">
        <v>763173</v>
      </c>
      <c r="W20" s="54">
        <v>1814637</v>
      </c>
      <c r="X20" s="54">
        <v>10638805</v>
      </c>
      <c r="Y20" s="54">
        <v>-8824168</v>
      </c>
      <c r="Z20" s="184">
        <v>-82.94</v>
      </c>
      <c r="AA20" s="130">
        <v>2928805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62115</v>
      </c>
      <c r="F21" s="60">
        <v>62115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62115</v>
      </c>
      <c r="Y21" s="60">
        <v>-62115</v>
      </c>
      <c r="Z21" s="140">
        <v>-100</v>
      </c>
      <c r="AA21" s="155">
        <v>62115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158929524</v>
      </c>
      <c r="D22" s="188">
        <f>SUM(D5:D21)</f>
        <v>0</v>
      </c>
      <c r="E22" s="189">
        <f t="shared" si="0"/>
        <v>173237853</v>
      </c>
      <c r="F22" s="190">
        <f t="shared" si="0"/>
        <v>171026653</v>
      </c>
      <c r="G22" s="190">
        <f t="shared" si="0"/>
        <v>42242635</v>
      </c>
      <c r="H22" s="190">
        <f t="shared" si="0"/>
        <v>19361270</v>
      </c>
      <c r="I22" s="190">
        <f t="shared" si="0"/>
        <v>5020590</v>
      </c>
      <c r="J22" s="190">
        <f t="shared" si="0"/>
        <v>66624495</v>
      </c>
      <c r="K22" s="190">
        <f t="shared" si="0"/>
        <v>6418627</v>
      </c>
      <c r="L22" s="190">
        <f t="shared" si="0"/>
        <v>6148336</v>
      </c>
      <c r="M22" s="190">
        <f t="shared" si="0"/>
        <v>7508125</v>
      </c>
      <c r="N22" s="190">
        <f t="shared" si="0"/>
        <v>20075088</v>
      </c>
      <c r="O22" s="190">
        <f t="shared" si="0"/>
        <v>19412689</v>
      </c>
      <c r="P22" s="190">
        <f t="shared" si="0"/>
        <v>6619353</v>
      </c>
      <c r="Q22" s="190">
        <f t="shared" si="0"/>
        <v>27901720</v>
      </c>
      <c r="R22" s="190">
        <f t="shared" si="0"/>
        <v>53933762</v>
      </c>
      <c r="S22" s="190">
        <f t="shared" si="0"/>
        <v>5957060</v>
      </c>
      <c r="T22" s="190">
        <f t="shared" si="0"/>
        <v>7074554</v>
      </c>
      <c r="U22" s="190">
        <f t="shared" si="0"/>
        <v>8172035</v>
      </c>
      <c r="V22" s="190">
        <f t="shared" si="0"/>
        <v>21203649</v>
      </c>
      <c r="W22" s="190">
        <f t="shared" si="0"/>
        <v>161836994</v>
      </c>
      <c r="X22" s="190">
        <f t="shared" si="0"/>
        <v>173237853</v>
      </c>
      <c r="Y22" s="190">
        <f t="shared" si="0"/>
        <v>-11400859</v>
      </c>
      <c r="Z22" s="191">
        <f>+IF(X22&lt;&gt;0,+(Y22/X22)*100,0)</f>
        <v>-6.581043809172583</v>
      </c>
      <c r="AA22" s="188">
        <f>SUM(AA5:AA21)</f>
        <v>171026653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64177046</v>
      </c>
      <c r="D25" s="155">
        <v>0</v>
      </c>
      <c r="E25" s="156">
        <v>69077548</v>
      </c>
      <c r="F25" s="60">
        <v>67882540</v>
      </c>
      <c r="G25" s="60">
        <v>5277109</v>
      </c>
      <c r="H25" s="60">
        <v>5253449</v>
      </c>
      <c r="I25" s="60">
        <v>5183157</v>
      </c>
      <c r="J25" s="60">
        <v>15713715</v>
      </c>
      <c r="K25" s="60">
        <v>5386998</v>
      </c>
      <c r="L25" s="60">
        <v>5422998</v>
      </c>
      <c r="M25" s="60">
        <v>5902259</v>
      </c>
      <c r="N25" s="60">
        <v>16712255</v>
      </c>
      <c r="O25" s="60">
        <v>5785065</v>
      </c>
      <c r="P25" s="60">
        <v>5455267</v>
      </c>
      <c r="Q25" s="60">
        <v>5295937</v>
      </c>
      <c r="R25" s="60">
        <v>16536269</v>
      </c>
      <c r="S25" s="60">
        <v>5652827</v>
      </c>
      <c r="T25" s="60">
        <v>5214781</v>
      </c>
      <c r="U25" s="60">
        <v>5234782</v>
      </c>
      <c r="V25" s="60">
        <v>16102390</v>
      </c>
      <c r="W25" s="60">
        <v>65064629</v>
      </c>
      <c r="X25" s="60">
        <v>69077541</v>
      </c>
      <c r="Y25" s="60">
        <v>-4012912</v>
      </c>
      <c r="Z25" s="140">
        <v>-5.81</v>
      </c>
      <c r="AA25" s="155">
        <v>67882540</v>
      </c>
    </row>
    <row r="26" spans="1:27" ht="13.5">
      <c r="A26" s="183" t="s">
        <v>38</v>
      </c>
      <c r="B26" s="182"/>
      <c r="C26" s="155">
        <v>8483498</v>
      </c>
      <c r="D26" s="155">
        <v>0</v>
      </c>
      <c r="E26" s="156">
        <v>8871763</v>
      </c>
      <c r="F26" s="60">
        <v>8871763</v>
      </c>
      <c r="G26" s="60">
        <v>731160</v>
      </c>
      <c r="H26" s="60">
        <v>724869</v>
      </c>
      <c r="I26" s="60">
        <v>705483</v>
      </c>
      <c r="J26" s="60">
        <v>2161512</v>
      </c>
      <c r="K26" s="60">
        <v>705483</v>
      </c>
      <c r="L26" s="60">
        <v>707222</v>
      </c>
      <c r="M26" s="60">
        <v>719285</v>
      </c>
      <c r="N26" s="60">
        <v>2131990</v>
      </c>
      <c r="O26" s="60">
        <v>714542</v>
      </c>
      <c r="P26" s="60">
        <v>709522</v>
      </c>
      <c r="Q26" s="60">
        <v>708068</v>
      </c>
      <c r="R26" s="60">
        <v>2132132</v>
      </c>
      <c r="S26" s="60">
        <v>709522</v>
      </c>
      <c r="T26" s="60">
        <v>731261</v>
      </c>
      <c r="U26" s="60">
        <v>702920</v>
      </c>
      <c r="V26" s="60">
        <v>2143703</v>
      </c>
      <c r="W26" s="60">
        <v>8569337</v>
      </c>
      <c r="X26" s="60">
        <v>8871763</v>
      </c>
      <c r="Y26" s="60">
        <v>-302426</v>
      </c>
      <c r="Z26" s="140">
        <v>-3.41</v>
      </c>
      <c r="AA26" s="155">
        <v>8871763</v>
      </c>
    </row>
    <row r="27" spans="1:27" ht="13.5">
      <c r="A27" s="183" t="s">
        <v>118</v>
      </c>
      <c r="B27" s="182"/>
      <c r="C27" s="155">
        <v>15726870</v>
      </c>
      <c r="D27" s="155">
        <v>0</v>
      </c>
      <c r="E27" s="156">
        <v>4780000</v>
      </c>
      <c r="F27" s="60">
        <v>4780000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4780000</v>
      </c>
      <c r="Y27" s="60">
        <v>-4780000</v>
      </c>
      <c r="Z27" s="140">
        <v>-100</v>
      </c>
      <c r="AA27" s="155">
        <v>4780000</v>
      </c>
    </row>
    <row r="28" spans="1:27" ht="13.5">
      <c r="A28" s="183" t="s">
        <v>39</v>
      </c>
      <c r="B28" s="182"/>
      <c r="C28" s="155">
        <v>104674619</v>
      </c>
      <c r="D28" s="155">
        <v>0</v>
      </c>
      <c r="E28" s="156">
        <v>11124959</v>
      </c>
      <c r="F28" s="60">
        <v>11124959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11124959</v>
      </c>
      <c r="Y28" s="60">
        <v>-11124959</v>
      </c>
      <c r="Z28" s="140">
        <v>-100</v>
      </c>
      <c r="AA28" s="155">
        <v>11124959</v>
      </c>
    </row>
    <row r="29" spans="1:27" ht="13.5">
      <c r="A29" s="183" t="s">
        <v>40</v>
      </c>
      <c r="B29" s="182"/>
      <c r="C29" s="155">
        <v>3380730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27425905</v>
      </c>
      <c r="D30" s="155">
        <v>0</v>
      </c>
      <c r="E30" s="156">
        <v>36101524</v>
      </c>
      <c r="F30" s="60">
        <v>33101524</v>
      </c>
      <c r="G30" s="60">
        <v>19024</v>
      </c>
      <c r="H30" s="60">
        <v>4640686</v>
      </c>
      <c r="I30" s="60">
        <v>11560780</v>
      </c>
      <c r="J30" s="60">
        <v>16220490</v>
      </c>
      <c r="K30" s="60">
        <v>38892</v>
      </c>
      <c r="L30" s="60">
        <v>19191</v>
      </c>
      <c r="M30" s="60">
        <v>0</v>
      </c>
      <c r="N30" s="60">
        <v>58083</v>
      </c>
      <c r="O30" s="60">
        <v>156652</v>
      </c>
      <c r="P30" s="60">
        <v>15851267</v>
      </c>
      <c r="Q30" s="60">
        <v>0</v>
      </c>
      <c r="R30" s="60">
        <v>16007919</v>
      </c>
      <c r="S30" s="60">
        <v>159077</v>
      </c>
      <c r="T30" s="60">
        <v>5295272</v>
      </c>
      <c r="U30" s="60">
        <v>2702761</v>
      </c>
      <c r="V30" s="60">
        <v>8157110</v>
      </c>
      <c r="W30" s="60">
        <v>40443602</v>
      </c>
      <c r="X30" s="60">
        <v>36101524</v>
      </c>
      <c r="Y30" s="60">
        <v>4342078</v>
      </c>
      <c r="Z30" s="140">
        <v>12.03</v>
      </c>
      <c r="AA30" s="155">
        <v>33101524</v>
      </c>
    </row>
    <row r="31" spans="1:27" ht="13.5">
      <c r="A31" s="183" t="s">
        <v>120</v>
      </c>
      <c r="B31" s="182"/>
      <c r="C31" s="155">
        <v>5866024</v>
      </c>
      <c r="D31" s="155">
        <v>0</v>
      </c>
      <c r="E31" s="156">
        <v>6357815</v>
      </c>
      <c r="F31" s="60">
        <v>5257814</v>
      </c>
      <c r="G31" s="60">
        <v>225277</v>
      </c>
      <c r="H31" s="60">
        <v>376113</v>
      </c>
      <c r="I31" s="60">
        <v>205142</v>
      </c>
      <c r="J31" s="60">
        <v>806532</v>
      </c>
      <c r="K31" s="60">
        <v>272627</v>
      </c>
      <c r="L31" s="60">
        <v>170084</v>
      </c>
      <c r="M31" s="60">
        <v>192766</v>
      </c>
      <c r="N31" s="60">
        <v>635477</v>
      </c>
      <c r="O31" s="60">
        <v>157146</v>
      </c>
      <c r="P31" s="60">
        <v>528784</v>
      </c>
      <c r="Q31" s="60">
        <v>61135</v>
      </c>
      <c r="R31" s="60">
        <v>747065</v>
      </c>
      <c r="S31" s="60">
        <v>241250</v>
      </c>
      <c r="T31" s="60">
        <v>153254</v>
      </c>
      <c r="U31" s="60">
        <v>879137</v>
      </c>
      <c r="V31" s="60">
        <v>1273641</v>
      </c>
      <c r="W31" s="60">
        <v>3462715</v>
      </c>
      <c r="X31" s="60">
        <v>6357815</v>
      </c>
      <c r="Y31" s="60">
        <v>-2895100</v>
      </c>
      <c r="Z31" s="140">
        <v>-45.54</v>
      </c>
      <c r="AA31" s="155">
        <v>5257814</v>
      </c>
    </row>
    <row r="32" spans="1:27" ht="13.5">
      <c r="A32" s="183" t="s">
        <v>121</v>
      </c>
      <c r="B32" s="182"/>
      <c r="C32" s="155">
        <v>3412220</v>
      </c>
      <c r="D32" s="155">
        <v>0</v>
      </c>
      <c r="E32" s="156">
        <v>5831893</v>
      </c>
      <c r="F32" s="60">
        <v>5831893</v>
      </c>
      <c r="G32" s="60">
        <v>20192</v>
      </c>
      <c r="H32" s="60">
        <v>398733</v>
      </c>
      <c r="I32" s="60">
        <v>0</v>
      </c>
      <c r="J32" s="60">
        <v>418925</v>
      </c>
      <c r="K32" s="60">
        <v>228402</v>
      </c>
      <c r="L32" s="60">
        <v>97810</v>
      </c>
      <c r="M32" s="60">
        <v>97810</v>
      </c>
      <c r="N32" s="60">
        <v>424022</v>
      </c>
      <c r="O32" s="60">
        <v>286307</v>
      </c>
      <c r="P32" s="60">
        <v>17966</v>
      </c>
      <c r="Q32" s="60">
        <v>0</v>
      </c>
      <c r="R32" s="60">
        <v>304273</v>
      </c>
      <c r="S32" s="60">
        <v>0</v>
      </c>
      <c r="T32" s="60">
        <v>0</v>
      </c>
      <c r="U32" s="60">
        <v>244460</v>
      </c>
      <c r="V32" s="60">
        <v>244460</v>
      </c>
      <c r="W32" s="60">
        <v>1391680</v>
      </c>
      <c r="X32" s="60">
        <v>5831893</v>
      </c>
      <c r="Y32" s="60">
        <v>-4440213</v>
      </c>
      <c r="Z32" s="140">
        <v>-76.14</v>
      </c>
      <c r="AA32" s="155">
        <v>5831893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4663797</v>
      </c>
      <c r="F33" s="60">
        <v>4663797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4663797</v>
      </c>
      <c r="Y33" s="60">
        <v>-4663797</v>
      </c>
      <c r="Z33" s="140">
        <v>-100</v>
      </c>
      <c r="AA33" s="155">
        <v>4663797</v>
      </c>
    </row>
    <row r="34" spans="1:27" ht="13.5">
      <c r="A34" s="183" t="s">
        <v>43</v>
      </c>
      <c r="B34" s="182"/>
      <c r="C34" s="155">
        <v>46630993</v>
      </c>
      <c r="D34" s="155">
        <v>0</v>
      </c>
      <c r="E34" s="156">
        <v>25682789</v>
      </c>
      <c r="F34" s="60">
        <v>28482790</v>
      </c>
      <c r="G34" s="60">
        <v>967611</v>
      </c>
      <c r="H34" s="60">
        <v>1951505</v>
      </c>
      <c r="I34" s="60">
        <v>1900584</v>
      </c>
      <c r="J34" s="60">
        <v>4819700</v>
      </c>
      <c r="K34" s="60">
        <v>1839142</v>
      </c>
      <c r="L34" s="60">
        <v>1531362</v>
      </c>
      <c r="M34" s="60">
        <v>2888791</v>
      </c>
      <c r="N34" s="60">
        <v>6259295</v>
      </c>
      <c r="O34" s="60">
        <v>2705742</v>
      </c>
      <c r="P34" s="60">
        <v>2916721</v>
      </c>
      <c r="Q34" s="60">
        <v>1178965</v>
      </c>
      <c r="R34" s="60">
        <v>6801428</v>
      </c>
      <c r="S34" s="60">
        <v>1451385</v>
      </c>
      <c r="T34" s="60">
        <v>2244828</v>
      </c>
      <c r="U34" s="60">
        <v>2794815</v>
      </c>
      <c r="V34" s="60">
        <v>6491028</v>
      </c>
      <c r="W34" s="60">
        <v>24371451</v>
      </c>
      <c r="X34" s="60">
        <v>25682789</v>
      </c>
      <c r="Y34" s="60">
        <v>-1311338</v>
      </c>
      <c r="Z34" s="140">
        <v>-5.11</v>
      </c>
      <c r="AA34" s="155">
        <v>28482790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279777905</v>
      </c>
      <c r="D36" s="188">
        <f>SUM(D25:D35)</f>
        <v>0</v>
      </c>
      <c r="E36" s="189">
        <f t="shared" si="1"/>
        <v>172492088</v>
      </c>
      <c r="F36" s="190">
        <f t="shared" si="1"/>
        <v>169997080</v>
      </c>
      <c r="G36" s="190">
        <f t="shared" si="1"/>
        <v>7240373</v>
      </c>
      <c r="H36" s="190">
        <f t="shared" si="1"/>
        <v>13345355</v>
      </c>
      <c r="I36" s="190">
        <f t="shared" si="1"/>
        <v>19555146</v>
      </c>
      <c r="J36" s="190">
        <f t="shared" si="1"/>
        <v>40140874</v>
      </c>
      <c r="K36" s="190">
        <f t="shared" si="1"/>
        <v>8471544</v>
      </c>
      <c r="L36" s="190">
        <f t="shared" si="1"/>
        <v>7948667</v>
      </c>
      <c r="M36" s="190">
        <f t="shared" si="1"/>
        <v>9800911</v>
      </c>
      <c r="N36" s="190">
        <f t="shared" si="1"/>
        <v>26221122</v>
      </c>
      <c r="O36" s="190">
        <f t="shared" si="1"/>
        <v>9805454</v>
      </c>
      <c r="P36" s="190">
        <f t="shared" si="1"/>
        <v>25479527</v>
      </c>
      <c r="Q36" s="190">
        <f t="shared" si="1"/>
        <v>7244105</v>
      </c>
      <c r="R36" s="190">
        <f t="shared" si="1"/>
        <v>42529086</v>
      </c>
      <c r="S36" s="190">
        <f t="shared" si="1"/>
        <v>8214061</v>
      </c>
      <c r="T36" s="190">
        <f t="shared" si="1"/>
        <v>13639396</v>
      </c>
      <c r="U36" s="190">
        <f t="shared" si="1"/>
        <v>12558875</v>
      </c>
      <c r="V36" s="190">
        <f t="shared" si="1"/>
        <v>34412332</v>
      </c>
      <c r="W36" s="190">
        <f t="shared" si="1"/>
        <v>143303414</v>
      </c>
      <c r="X36" s="190">
        <f t="shared" si="1"/>
        <v>172492081</v>
      </c>
      <c r="Y36" s="190">
        <f t="shared" si="1"/>
        <v>-29188667</v>
      </c>
      <c r="Z36" s="191">
        <f>+IF(X36&lt;&gt;0,+(Y36/X36)*100,0)</f>
        <v>-16.921743207446145</v>
      </c>
      <c r="AA36" s="188">
        <f>SUM(AA25:AA35)</f>
        <v>169997080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-120848381</v>
      </c>
      <c r="D38" s="199">
        <f>+D22-D36</f>
        <v>0</v>
      </c>
      <c r="E38" s="200">
        <f t="shared" si="2"/>
        <v>745765</v>
      </c>
      <c r="F38" s="106">
        <f t="shared" si="2"/>
        <v>1029573</v>
      </c>
      <c r="G38" s="106">
        <f t="shared" si="2"/>
        <v>35002262</v>
      </c>
      <c r="H38" s="106">
        <f t="shared" si="2"/>
        <v>6015915</v>
      </c>
      <c r="I38" s="106">
        <f t="shared" si="2"/>
        <v>-14534556</v>
      </c>
      <c r="J38" s="106">
        <f t="shared" si="2"/>
        <v>26483621</v>
      </c>
      <c r="K38" s="106">
        <f t="shared" si="2"/>
        <v>-2052917</v>
      </c>
      <c r="L38" s="106">
        <f t="shared" si="2"/>
        <v>-1800331</v>
      </c>
      <c r="M38" s="106">
        <f t="shared" si="2"/>
        <v>-2292786</v>
      </c>
      <c r="N38" s="106">
        <f t="shared" si="2"/>
        <v>-6146034</v>
      </c>
      <c r="O38" s="106">
        <f t="shared" si="2"/>
        <v>9607235</v>
      </c>
      <c r="P38" s="106">
        <f t="shared" si="2"/>
        <v>-18860174</v>
      </c>
      <c r="Q38" s="106">
        <f t="shared" si="2"/>
        <v>20657615</v>
      </c>
      <c r="R38" s="106">
        <f t="shared" si="2"/>
        <v>11404676</v>
      </c>
      <c r="S38" s="106">
        <f t="shared" si="2"/>
        <v>-2257001</v>
      </c>
      <c r="T38" s="106">
        <f t="shared" si="2"/>
        <v>-6564842</v>
      </c>
      <c r="U38" s="106">
        <f t="shared" si="2"/>
        <v>-4386840</v>
      </c>
      <c r="V38" s="106">
        <f t="shared" si="2"/>
        <v>-13208683</v>
      </c>
      <c r="W38" s="106">
        <f t="shared" si="2"/>
        <v>18533580</v>
      </c>
      <c r="X38" s="106">
        <f>IF(F22=F36,0,X22-X36)</f>
        <v>745772</v>
      </c>
      <c r="Y38" s="106">
        <f t="shared" si="2"/>
        <v>17787808</v>
      </c>
      <c r="Z38" s="201">
        <f>+IF(X38&lt;&gt;0,+(Y38/X38)*100,0)</f>
        <v>2385.1536394501272</v>
      </c>
      <c r="AA38" s="199">
        <f>+AA22-AA36</f>
        <v>1029573</v>
      </c>
    </row>
    <row r="39" spans="1:27" ht="13.5">
      <c r="A39" s="181" t="s">
        <v>46</v>
      </c>
      <c r="B39" s="185"/>
      <c r="C39" s="155">
        <v>41984193</v>
      </c>
      <c r="D39" s="155">
        <v>0</v>
      </c>
      <c r="E39" s="156">
        <v>29690000</v>
      </c>
      <c r="F39" s="60">
        <v>29690000</v>
      </c>
      <c r="G39" s="60">
        <v>14074000</v>
      </c>
      <c r="H39" s="60">
        <v>0</v>
      </c>
      <c r="I39" s="60">
        <v>0</v>
      </c>
      <c r="J39" s="60">
        <v>14074000</v>
      </c>
      <c r="K39" s="60">
        <v>2915292</v>
      </c>
      <c r="L39" s="60">
        <v>0</v>
      </c>
      <c r="M39" s="60">
        <v>0</v>
      </c>
      <c r="N39" s="60">
        <v>2915292</v>
      </c>
      <c r="O39" s="60">
        <v>166313</v>
      </c>
      <c r="P39" s="60">
        <v>6068502</v>
      </c>
      <c r="Q39" s="60">
        <v>6046699</v>
      </c>
      <c r="R39" s="60">
        <v>12281514</v>
      </c>
      <c r="S39" s="60">
        <v>0</v>
      </c>
      <c r="T39" s="60">
        <v>0</v>
      </c>
      <c r="U39" s="60">
        <v>3044480</v>
      </c>
      <c r="V39" s="60">
        <v>3044480</v>
      </c>
      <c r="W39" s="60">
        <v>32315286</v>
      </c>
      <c r="X39" s="60">
        <v>29690000</v>
      </c>
      <c r="Y39" s="60">
        <v>2625286</v>
      </c>
      <c r="Z39" s="140">
        <v>8.84</v>
      </c>
      <c r="AA39" s="155">
        <v>29690000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2574522</v>
      </c>
      <c r="H41" s="202">
        <v>4471009</v>
      </c>
      <c r="I41" s="202">
        <v>697596</v>
      </c>
      <c r="J41" s="60">
        <v>7743127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7743127</v>
      </c>
      <c r="X41" s="60"/>
      <c r="Y41" s="202">
        <v>7743127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-78864188</v>
      </c>
      <c r="D42" s="206">
        <f>SUM(D38:D41)</f>
        <v>0</v>
      </c>
      <c r="E42" s="207">
        <f t="shared" si="3"/>
        <v>30435765</v>
      </c>
      <c r="F42" s="88">
        <f t="shared" si="3"/>
        <v>30719573</v>
      </c>
      <c r="G42" s="88">
        <f t="shared" si="3"/>
        <v>51650784</v>
      </c>
      <c r="H42" s="88">
        <f t="shared" si="3"/>
        <v>10486924</v>
      </c>
      <c r="I42" s="88">
        <f t="shared" si="3"/>
        <v>-13836960</v>
      </c>
      <c r="J42" s="88">
        <f t="shared" si="3"/>
        <v>48300748</v>
      </c>
      <c r="K42" s="88">
        <f t="shared" si="3"/>
        <v>862375</v>
      </c>
      <c r="L42" s="88">
        <f t="shared" si="3"/>
        <v>-1800331</v>
      </c>
      <c r="M42" s="88">
        <f t="shared" si="3"/>
        <v>-2292786</v>
      </c>
      <c r="N42" s="88">
        <f t="shared" si="3"/>
        <v>-3230742</v>
      </c>
      <c r="O42" s="88">
        <f t="shared" si="3"/>
        <v>9773548</v>
      </c>
      <c r="P42" s="88">
        <f t="shared" si="3"/>
        <v>-12791672</v>
      </c>
      <c r="Q42" s="88">
        <f t="shared" si="3"/>
        <v>26704314</v>
      </c>
      <c r="R42" s="88">
        <f t="shared" si="3"/>
        <v>23686190</v>
      </c>
      <c r="S42" s="88">
        <f t="shared" si="3"/>
        <v>-2257001</v>
      </c>
      <c r="T42" s="88">
        <f t="shared" si="3"/>
        <v>-6564842</v>
      </c>
      <c r="U42" s="88">
        <f t="shared" si="3"/>
        <v>-1342360</v>
      </c>
      <c r="V42" s="88">
        <f t="shared" si="3"/>
        <v>-10164203</v>
      </c>
      <c r="W42" s="88">
        <f t="shared" si="3"/>
        <v>58591993</v>
      </c>
      <c r="X42" s="88">
        <f t="shared" si="3"/>
        <v>30435772</v>
      </c>
      <c r="Y42" s="88">
        <f t="shared" si="3"/>
        <v>28156221</v>
      </c>
      <c r="Z42" s="208">
        <f>+IF(X42&lt;&gt;0,+(Y42/X42)*100,0)</f>
        <v>92.51029019405192</v>
      </c>
      <c r="AA42" s="206">
        <f>SUM(AA38:AA41)</f>
        <v>30719573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-78864188</v>
      </c>
      <c r="D44" s="210">
        <f>+D42-D43</f>
        <v>0</v>
      </c>
      <c r="E44" s="211">
        <f t="shared" si="4"/>
        <v>30435765</v>
      </c>
      <c r="F44" s="77">
        <f t="shared" si="4"/>
        <v>30719573</v>
      </c>
      <c r="G44" s="77">
        <f t="shared" si="4"/>
        <v>51650784</v>
      </c>
      <c r="H44" s="77">
        <f t="shared" si="4"/>
        <v>10486924</v>
      </c>
      <c r="I44" s="77">
        <f t="shared" si="4"/>
        <v>-13836960</v>
      </c>
      <c r="J44" s="77">
        <f t="shared" si="4"/>
        <v>48300748</v>
      </c>
      <c r="K44" s="77">
        <f t="shared" si="4"/>
        <v>862375</v>
      </c>
      <c r="L44" s="77">
        <f t="shared" si="4"/>
        <v>-1800331</v>
      </c>
      <c r="M44" s="77">
        <f t="shared" si="4"/>
        <v>-2292786</v>
      </c>
      <c r="N44" s="77">
        <f t="shared" si="4"/>
        <v>-3230742</v>
      </c>
      <c r="O44" s="77">
        <f t="shared" si="4"/>
        <v>9773548</v>
      </c>
      <c r="P44" s="77">
        <f t="shared" si="4"/>
        <v>-12791672</v>
      </c>
      <c r="Q44" s="77">
        <f t="shared" si="4"/>
        <v>26704314</v>
      </c>
      <c r="R44" s="77">
        <f t="shared" si="4"/>
        <v>23686190</v>
      </c>
      <c r="S44" s="77">
        <f t="shared" si="4"/>
        <v>-2257001</v>
      </c>
      <c r="T44" s="77">
        <f t="shared" si="4"/>
        <v>-6564842</v>
      </c>
      <c r="U44" s="77">
        <f t="shared" si="4"/>
        <v>-1342360</v>
      </c>
      <c r="V44" s="77">
        <f t="shared" si="4"/>
        <v>-10164203</v>
      </c>
      <c r="W44" s="77">
        <f t="shared" si="4"/>
        <v>58591993</v>
      </c>
      <c r="X44" s="77">
        <f t="shared" si="4"/>
        <v>30435772</v>
      </c>
      <c r="Y44" s="77">
        <f t="shared" si="4"/>
        <v>28156221</v>
      </c>
      <c r="Z44" s="212">
        <f>+IF(X44&lt;&gt;0,+(Y44/X44)*100,0)</f>
        <v>92.51029019405192</v>
      </c>
      <c r="AA44" s="210">
        <f>+AA42-AA43</f>
        <v>30719573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-78864188</v>
      </c>
      <c r="D46" s="206">
        <f>SUM(D44:D45)</f>
        <v>0</v>
      </c>
      <c r="E46" s="207">
        <f t="shared" si="5"/>
        <v>30435765</v>
      </c>
      <c r="F46" s="88">
        <f t="shared" si="5"/>
        <v>30719573</v>
      </c>
      <c r="G46" s="88">
        <f t="shared" si="5"/>
        <v>51650784</v>
      </c>
      <c r="H46" s="88">
        <f t="shared" si="5"/>
        <v>10486924</v>
      </c>
      <c r="I46" s="88">
        <f t="shared" si="5"/>
        <v>-13836960</v>
      </c>
      <c r="J46" s="88">
        <f t="shared" si="5"/>
        <v>48300748</v>
      </c>
      <c r="K46" s="88">
        <f t="shared" si="5"/>
        <v>862375</v>
      </c>
      <c r="L46" s="88">
        <f t="shared" si="5"/>
        <v>-1800331</v>
      </c>
      <c r="M46" s="88">
        <f t="shared" si="5"/>
        <v>-2292786</v>
      </c>
      <c r="N46" s="88">
        <f t="shared" si="5"/>
        <v>-3230742</v>
      </c>
      <c r="O46" s="88">
        <f t="shared" si="5"/>
        <v>9773548</v>
      </c>
      <c r="P46" s="88">
        <f t="shared" si="5"/>
        <v>-12791672</v>
      </c>
      <c r="Q46" s="88">
        <f t="shared" si="5"/>
        <v>26704314</v>
      </c>
      <c r="R46" s="88">
        <f t="shared" si="5"/>
        <v>23686190</v>
      </c>
      <c r="S46" s="88">
        <f t="shared" si="5"/>
        <v>-2257001</v>
      </c>
      <c r="T46" s="88">
        <f t="shared" si="5"/>
        <v>-6564842</v>
      </c>
      <c r="U46" s="88">
        <f t="shared" si="5"/>
        <v>-1342360</v>
      </c>
      <c r="V46" s="88">
        <f t="shared" si="5"/>
        <v>-10164203</v>
      </c>
      <c r="W46" s="88">
        <f t="shared" si="5"/>
        <v>58591993</v>
      </c>
      <c r="X46" s="88">
        <f t="shared" si="5"/>
        <v>30435772</v>
      </c>
      <c r="Y46" s="88">
        <f t="shared" si="5"/>
        <v>28156221</v>
      </c>
      <c r="Z46" s="208">
        <f>+IF(X46&lt;&gt;0,+(Y46/X46)*100,0)</f>
        <v>92.51029019405192</v>
      </c>
      <c r="AA46" s="206">
        <f>SUM(AA44:AA45)</f>
        <v>30719573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-78864188</v>
      </c>
      <c r="D48" s="217">
        <f>SUM(D46:D47)</f>
        <v>0</v>
      </c>
      <c r="E48" s="218">
        <f t="shared" si="6"/>
        <v>30435765</v>
      </c>
      <c r="F48" s="219">
        <f t="shared" si="6"/>
        <v>30719573</v>
      </c>
      <c r="G48" s="219">
        <f t="shared" si="6"/>
        <v>51650784</v>
      </c>
      <c r="H48" s="220">
        <f t="shared" si="6"/>
        <v>10486924</v>
      </c>
      <c r="I48" s="220">
        <f t="shared" si="6"/>
        <v>-13836960</v>
      </c>
      <c r="J48" s="220">
        <f t="shared" si="6"/>
        <v>48300748</v>
      </c>
      <c r="K48" s="220">
        <f t="shared" si="6"/>
        <v>862375</v>
      </c>
      <c r="L48" s="220">
        <f t="shared" si="6"/>
        <v>-1800331</v>
      </c>
      <c r="M48" s="219">
        <f t="shared" si="6"/>
        <v>-2292786</v>
      </c>
      <c r="N48" s="219">
        <f t="shared" si="6"/>
        <v>-3230742</v>
      </c>
      <c r="O48" s="220">
        <f t="shared" si="6"/>
        <v>9773548</v>
      </c>
      <c r="P48" s="220">
        <f t="shared" si="6"/>
        <v>-12791672</v>
      </c>
      <c r="Q48" s="220">
        <f t="shared" si="6"/>
        <v>26704314</v>
      </c>
      <c r="R48" s="220">
        <f t="shared" si="6"/>
        <v>23686190</v>
      </c>
      <c r="S48" s="220">
        <f t="shared" si="6"/>
        <v>-2257001</v>
      </c>
      <c r="T48" s="219">
        <f t="shared" si="6"/>
        <v>-6564842</v>
      </c>
      <c r="U48" s="219">
        <f t="shared" si="6"/>
        <v>-1342360</v>
      </c>
      <c r="V48" s="220">
        <f t="shared" si="6"/>
        <v>-10164203</v>
      </c>
      <c r="W48" s="220">
        <f t="shared" si="6"/>
        <v>58591993</v>
      </c>
      <c r="X48" s="220">
        <f t="shared" si="6"/>
        <v>30435772</v>
      </c>
      <c r="Y48" s="220">
        <f t="shared" si="6"/>
        <v>28156221</v>
      </c>
      <c r="Z48" s="221">
        <f>+IF(X48&lt;&gt;0,+(Y48/X48)*100,0)</f>
        <v>92.51029019405192</v>
      </c>
      <c r="AA48" s="222">
        <f>SUM(AA46:AA47)</f>
        <v>30719573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4876128</v>
      </c>
      <c r="D9" s="153">
        <f>SUM(D10:D14)</f>
        <v>0</v>
      </c>
      <c r="E9" s="154">
        <f t="shared" si="1"/>
        <v>12190000</v>
      </c>
      <c r="F9" s="100">
        <f t="shared" si="1"/>
        <v>12190000</v>
      </c>
      <c r="G9" s="100">
        <f t="shared" si="1"/>
        <v>2213389</v>
      </c>
      <c r="H9" s="100">
        <f t="shared" si="1"/>
        <v>2651035</v>
      </c>
      <c r="I9" s="100">
        <f t="shared" si="1"/>
        <v>131911</v>
      </c>
      <c r="J9" s="100">
        <f t="shared" si="1"/>
        <v>4996335</v>
      </c>
      <c r="K9" s="100">
        <f t="shared" si="1"/>
        <v>1398931</v>
      </c>
      <c r="L9" s="100">
        <f t="shared" si="1"/>
        <v>0</v>
      </c>
      <c r="M9" s="100">
        <f t="shared" si="1"/>
        <v>0</v>
      </c>
      <c r="N9" s="100">
        <f t="shared" si="1"/>
        <v>1398931</v>
      </c>
      <c r="O9" s="100">
        <f t="shared" si="1"/>
        <v>166313</v>
      </c>
      <c r="P9" s="100">
        <f t="shared" si="1"/>
        <v>1367261</v>
      </c>
      <c r="Q9" s="100">
        <f t="shared" si="1"/>
        <v>2471619</v>
      </c>
      <c r="R9" s="100">
        <f t="shared" si="1"/>
        <v>4005193</v>
      </c>
      <c r="S9" s="100">
        <f t="shared" si="1"/>
        <v>0</v>
      </c>
      <c r="T9" s="100">
        <f t="shared" si="1"/>
        <v>1063441</v>
      </c>
      <c r="U9" s="100">
        <f t="shared" si="1"/>
        <v>0</v>
      </c>
      <c r="V9" s="100">
        <f t="shared" si="1"/>
        <v>1063441</v>
      </c>
      <c r="W9" s="100">
        <f t="shared" si="1"/>
        <v>11463900</v>
      </c>
      <c r="X9" s="100">
        <f t="shared" si="1"/>
        <v>12190000</v>
      </c>
      <c r="Y9" s="100">
        <f t="shared" si="1"/>
        <v>-726100</v>
      </c>
      <c r="Z9" s="137">
        <f>+IF(X9&lt;&gt;0,+(Y9/X9)*100,0)</f>
        <v>-5.956521739130435</v>
      </c>
      <c r="AA9" s="102">
        <f>SUM(AA10:AA14)</f>
        <v>12190000</v>
      </c>
    </row>
    <row r="10" spans="1:27" ht="13.5">
      <c r="A10" s="138" t="s">
        <v>79</v>
      </c>
      <c r="B10" s="136"/>
      <c r="C10" s="155">
        <v>4876128</v>
      </c>
      <c r="D10" s="155"/>
      <c r="E10" s="156">
        <v>12190000</v>
      </c>
      <c r="F10" s="60">
        <v>12190000</v>
      </c>
      <c r="G10" s="60">
        <v>2213389</v>
      </c>
      <c r="H10" s="60">
        <v>2651035</v>
      </c>
      <c r="I10" s="60">
        <v>131911</v>
      </c>
      <c r="J10" s="60">
        <v>4996335</v>
      </c>
      <c r="K10" s="60">
        <v>1398931</v>
      </c>
      <c r="L10" s="60"/>
      <c r="M10" s="60"/>
      <c r="N10" s="60">
        <v>1398931</v>
      </c>
      <c r="O10" s="60">
        <v>166313</v>
      </c>
      <c r="P10" s="60">
        <v>1367261</v>
      </c>
      <c r="Q10" s="60">
        <v>2471619</v>
      </c>
      <c r="R10" s="60">
        <v>4005193</v>
      </c>
      <c r="S10" s="60"/>
      <c r="T10" s="60">
        <v>1063441</v>
      </c>
      <c r="U10" s="60"/>
      <c r="V10" s="60">
        <v>1063441</v>
      </c>
      <c r="W10" s="60">
        <v>11463900</v>
      </c>
      <c r="X10" s="60">
        <v>12190000</v>
      </c>
      <c r="Y10" s="60">
        <v>-726100</v>
      </c>
      <c r="Z10" s="140">
        <v>-5.96</v>
      </c>
      <c r="AA10" s="62">
        <v>12190000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23877102</v>
      </c>
      <c r="D15" s="153">
        <f>SUM(D16:D18)</f>
        <v>0</v>
      </c>
      <c r="E15" s="154">
        <f t="shared" si="2"/>
        <v>18000000</v>
      </c>
      <c r="F15" s="100">
        <f t="shared" si="2"/>
        <v>18000000</v>
      </c>
      <c r="G15" s="100">
        <f t="shared" si="2"/>
        <v>361134</v>
      </c>
      <c r="H15" s="100">
        <f t="shared" si="2"/>
        <v>1854042</v>
      </c>
      <c r="I15" s="100">
        <f t="shared" si="2"/>
        <v>565685</v>
      </c>
      <c r="J15" s="100">
        <f t="shared" si="2"/>
        <v>2780861</v>
      </c>
      <c r="K15" s="100">
        <f t="shared" si="2"/>
        <v>1291241</v>
      </c>
      <c r="L15" s="100">
        <f t="shared" si="2"/>
        <v>0</v>
      </c>
      <c r="M15" s="100">
        <f t="shared" si="2"/>
        <v>0</v>
      </c>
      <c r="N15" s="100">
        <f t="shared" si="2"/>
        <v>1291241</v>
      </c>
      <c r="O15" s="100">
        <f t="shared" si="2"/>
        <v>0</v>
      </c>
      <c r="P15" s="100">
        <f t="shared" si="2"/>
        <v>4867554</v>
      </c>
      <c r="Q15" s="100">
        <f t="shared" si="2"/>
        <v>2374131</v>
      </c>
      <c r="R15" s="100">
        <f t="shared" si="2"/>
        <v>7241685</v>
      </c>
      <c r="S15" s="100">
        <f t="shared" si="2"/>
        <v>1586067</v>
      </c>
      <c r="T15" s="100">
        <f t="shared" si="2"/>
        <v>0</v>
      </c>
      <c r="U15" s="100">
        <f t="shared" si="2"/>
        <v>1981039</v>
      </c>
      <c r="V15" s="100">
        <f t="shared" si="2"/>
        <v>3567106</v>
      </c>
      <c r="W15" s="100">
        <f t="shared" si="2"/>
        <v>14880893</v>
      </c>
      <c r="X15" s="100">
        <f t="shared" si="2"/>
        <v>18000000</v>
      </c>
      <c r="Y15" s="100">
        <f t="shared" si="2"/>
        <v>-3119107</v>
      </c>
      <c r="Z15" s="137">
        <f>+IF(X15&lt;&gt;0,+(Y15/X15)*100,0)</f>
        <v>-17.32837222222222</v>
      </c>
      <c r="AA15" s="102">
        <f>SUM(AA16:AA18)</f>
        <v>18000000</v>
      </c>
    </row>
    <row r="16" spans="1:27" ht="13.5">
      <c r="A16" s="138" t="s">
        <v>85</v>
      </c>
      <c r="B16" s="136"/>
      <c r="C16" s="155"/>
      <c r="D16" s="155"/>
      <c r="E16" s="156">
        <v>18000000</v>
      </c>
      <c r="F16" s="60"/>
      <c r="G16" s="60">
        <v>361134</v>
      </c>
      <c r="H16" s="60">
        <v>1854042</v>
      </c>
      <c r="I16" s="60">
        <v>565685</v>
      </c>
      <c r="J16" s="60">
        <v>2780861</v>
      </c>
      <c r="K16" s="60">
        <v>1291241</v>
      </c>
      <c r="L16" s="60"/>
      <c r="M16" s="60"/>
      <c r="N16" s="60">
        <v>1291241</v>
      </c>
      <c r="O16" s="60"/>
      <c r="P16" s="60"/>
      <c r="Q16" s="60"/>
      <c r="R16" s="60"/>
      <c r="S16" s="60"/>
      <c r="T16" s="60"/>
      <c r="U16" s="60"/>
      <c r="V16" s="60"/>
      <c r="W16" s="60">
        <v>4072102</v>
      </c>
      <c r="X16" s="60"/>
      <c r="Y16" s="60">
        <v>4072102</v>
      </c>
      <c r="Z16" s="140"/>
      <c r="AA16" s="62"/>
    </row>
    <row r="17" spans="1:27" ht="13.5">
      <c r="A17" s="138" t="s">
        <v>86</v>
      </c>
      <c r="B17" s="136"/>
      <c r="C17" s="155">
        <v>23877102</v>
      </c>
      <c r="D17" s="155"/>
      <c r="E17" s="156"/>
      <c r="F17" s="60">
        <v>18000000</v>
      </c>
      <c r="G17" s="60"/>
      <c r="H17" s="60"/>
      <c r="I17" s="60"/>
      <c r="J17" s="60"/>
      <c r="K17" s="60"/>
      <c r="L17" s="60"/>
      <c r="M17" s="60"/>
      <c r="N17" s="60"/>
      <c r="O17" s="60"/>
      <c r="P17" s="60">
        <v>4867554</v>
      </c>
      <c r="Q17" s="60">
        <v>2374131</v>
      </c>
      <c r="R17" s="60">
        <v>7241685</v>
      </c>
      <c r="S17" s="60">
        <v>1586067</v>
      </c>
      <c r="T17" s="60"/>
      <c r="U17" s="60">
        <v>1981039</v>
      </c>
      <c r="V17" s="60">
        <v>3567106</v>
      </c>
      <c r="W17" s="60">
        <v>10808791</v>
      </c>
      <c r="X17" s="60">
        <v>18000000</v>
      </c>
      <c r="Y17" s="60">
        <v>-7191209</v>
      </c>
      <c r="Z17" s="140">
        <v>-39.95</v>
      </c>
      <c r="AA17" s="62">
        <v>18000000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13012088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225120</v>
      </c>
      <c r="L19" s="100">
        <f t="shared" si="3"/>
        <v>0</v>
      </c>
      <c r="M19" s="100">
        <f t="shared" si="3"/>
        <v>0</v>
      </c>
      <c r="N19" s="100">
        <f t="shared" si="3"/>
        <v>225120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225120</v>
      </c>
      <c r="X19" s="100">
        <f t="shared" si="3"/>
        <v>0</v>
      </c>
      <c r="Y19" s="100">
        <f t="shared" si="3"/>
        <v>225120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12124262</v>
      </c>
      <c r="D20" s="155"/>
      <c r="E20" s="156"/>
      <c r="F20" s="60"/>
      <c r="G20" s="60"/>
      <c r="H20" s="60"/>
      <c r="I20" s="60"/>
      <c r="J20" s="60"/>
      <c r="K20" s="60">
        <v>225120</v>
      </c>
      <c r="L20" s="60"/>
      <c r="M20" s="60"/>
      <c r="N20" s="60">
        <v>225120</v>
      </c>
      <c r="O20" s="60"/>
      <c r="P20" s="60"/>
      <c r="Q20" s="60"/>
      <c r="R20" s="60"/>
      <c r="S20" s="60"/>
      <c r="T20" s="60"/>
      <c r="U20" s="60"/>
      <c r="V20" s="60"/>
      <c r="W20" s="60">
        <v>225120</v>
      </c>
      <c r="X20" s="60"/>
      <c r="Y20" s="60">
        <v>225120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887826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41765318</v>
      </c>
      <c r="D25" s="217">
        <f>+D5+D9+D15+D19+D24</f>
        <v>0</v>
      </c>
      <c r="E25" s="230">
        <f t="shared" si="4"/>
        <v>30190000</v>
      </c>
      <c r="F25" s="219">
        <f t="shared" si="4"/>
        <v>30190000</v>
      </c>
      <c r="G25" s="219">
        <f t="shared" si="4"/>
        <v>2574523</v>
      </c>
      <c r="H25" s="219">
        <f t="shared" si="4"/>
        <v>4505077</v>
      </c>
      <c r="I25" s="219">
        <f t="shared" si="4"/>
        <v>697596</v>
      </c>
      <c r="J25" s="219">
        <f t="shared" si="4"/>
        <v>7777196</v>
      </c>
      <c r="K25" s="219">
        <f t="shared" si="4"/>
        <v>2915292</v>
      </c>
      <c r="L25" s="219">
        <f t="shared" si="4"/>
        <v>0</v>
      </c>
      <c r="M25" s="219">
        <f t="shared" si="4"/>
        <v>0</v>
      </c>
      <c r="N25" s="219">
        <f t="shared" si="4"/>
        <v>2915292</v>
      </c>
      <c r="O25" s="219">
        <f t="shared" si="4"/>
        <v>166313</v>
      </c>
      <c r="P25" s="219">
        <f t="shared" si="4"/>
        <v>6234815</v>
      </c>
      <c r="Q25" s="219">
        <f t="shared" si="4"/>
        <v>4845750</v>
      </c>
      <c r="R25" s="219">
        <f t="shared" si="4"/>
        <v>11246878</v>
      </c>
      <c r="S25" s="219">
        <f t="shared" si="4"/>
        <v>1586067</v>
      </c>
      <c r="T25" s="219">
        <f t="shared" si="4"/>
        <v>1063441</v>
      </c>
      <c r="U25" s="219">
        <f t="shared" si="4"/>
        <v>1981039</v>
      </c>
      <c r="V25" s="219">
        <f t="shared" si="4"/>
        <v>4630547</v>
      </c>
      <c r="W25" s="219">
        <f t="shared" si="4"/>
        <v>26569913</v>
      </c>
      <c r="X25" s="219">
        <f t="shared" si="4"/>
        <v>30190000</v>
      </c>
      <c r="Y25" s="219">
        <f t="shared" si="4"/>
        <v>-3620087</v>
      </c>
      <c r="Z25" s="231">
        <f>+IF(X25&lt;&gt;0,+(Y25/X25)*100,0)</f>
        <v>-11.991013580655846</v>
      </c>
      <c r="AA25" s="232">
        <f>+AA5+AA9+AA15+AA19+AA24</f>
        <v>30190000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40877492</v>
      </c>
      <c r="D28" s="155"/>
      <c r="E28" s="156">
        <v>28390000</v>
      </c>
      <c r="F28" s="60">
        <v>28390000</v>
      </c>
      <c r="G28" s="60">
        <v>2574523</v>
      </c>
      <c r="H28" s="60">
        <v>4505077</v>
      </c>
      <c r="I28" s="60">
        <v>697596</v>
      </c>
      <c r="J28" s="60">
        <v>7777196</v>
      </c>
      <c r="K28" s="60">
        <v>2915292</v>
      </c>
      <c r="L28" s="60"/>
      <c r="M28" s="60"/>
      <c r="N28" s="60">
        <v>2915292</v>
      </c>
      <c r="O28" s="60">
        <v>166313</v>
      </c>
      <c r="P28" s="60">
        <v>6234815</v>
      </c>
      <c r="Q28" s="60">
        <v>4845750</v>
      </c>
      <c r="R28" s="60">
        <v>11246878</v>
      </c>
      <c r="S28" s="60">
        <v>1586067</v>
      </c>
      <c r="T28" s="60">
        <v>1063441</v>
      </c>
      <c r="U28" s="60">
        <v>1981039</v>
      </c>
      <c r="V28" s="60">
        <v>4630547</v>
      </c>
      <c r="W28" s="60">
        <v>26569913</v>
      </c>
      <c r="X28" s="60">
        <v>28390000</v>
      </c>
      <c r="Y28" s="60">
        <v>-1820087</v>
      </c>
      <c r="Z28" s="140">
        <v>-6.41</v>
      </c>
      <c r="AA28" s="155">
        <v>28390000</v>
      </c>
    </row>
    <row r="29" spans="1:27" ht="13.5">
      <c r="A29" s="234" t="s">
        <v>134</v>
      </c>
      <c r="B29" s="136"/>
      <c r="C29" s="155"/>
      <c r="D29" s="155"/>
      <c r="E29" s="156">
        <v>1300000</v>
      </c>
      <c r="F29" s="60">
        <v>1300000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1300000</v>
      </c>
      <c r="Y29" s="60">
        <v>-1300000</v>
      </c>
      <c r="Z29" s="140">
        <v>-100</v>
      </c>
      <c r="AA29" s="62">
        <v>1300000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40877492</v>
      </c>
      <c r="D32" s="210">
        <f>SUM(D28:D31)</f>
        <v>0</v>
      </c>
      <c r="E32" s="211">
        <f t="shared" si="5"/>
        <v>29690000</v>
      </c>
      <c r="F32" s="77">
        <f t="shared" si="5"/>
        <v>29690000</v>
      </c>
      <c r="G32" s="77">
        <f t="shared" si="5"/>
        <v>2574523</v>
      </c>
      <c r="H32" s="77">
        <f t="shared" si="5"/>
        <v>4505077</v>
      </c>
      <c r="I32" s="77">
        <f t="shared" si="5"/>
        <v>697596</v>
      </c>
      <c r="J32" s="77">
        <f t="shared" si="5"/>
        <v>7777196</v>
      </c>
      <c r="K32" s="77">
        <f t="shared" si="5"/>
        <v>2915292</v>
      </c>
      <c r="L32" s="77">
        <f t="shared" si="5"/>
        <v>0</v>
      </c>
      <c r="M32" s="77">
        <f t="shared" si="5"/>
        <v>0</v>
      </c>
      <c r="N32" s="77">
        <f t="shared" si="5"/>
        <v>2915292</v>
      </c>
      <c r="O32" s="77">
        <f t="shared" si="5"/>
        <v>166313</v>
      </c>
      <c r="P32" s="77">
        <f t="shared" si="5"/>
        <v>6234815</v>
      </c>
      <c r="Q32" s="77">
        <f t="shared" si="5"/>
        <v>4845750</v>
      </c>
      <c r="R32" s="77">
        <f t="shared" si="5"/>
        <v>11246878</v>
      </c>
      <c r="S32" s="77">
        <f t="shared" si="5"/>
        <v>1586067</v>
      </c>
      <c r="T32" s="77">
        <f t="shared" si="5"/>
        <v>1063441</v>
      </c>
      <c r="U32" s="77">
        <f t="shared" si="5"/>
        <v>1981039</v>
      </c>
      <c r="V32" s="77">
        <f t="shared" si="5"/>
        <v>4630547</v>
      </c>
      <c r="W32" s="77">
        <f t="shared" si="5"/>
        <v>26569913</v>
      </c>
      <c r="X32" s="77">
        <f t="shared" si="5"/>
        <v>29690000</v>
      </c>
      <c r="Y32" s="77">
        <f t="shared" si="5"/>
        <v>-3120087</v>
      </c>
      <c r="Z32" s="212">
        <f>+IF(X32&lt;&gt;0,+(Y32/X32)*100,0)</f>
        <v>-10.508881778376558</v>
      </c>
      <c r="AA32" s="79">
        <f>SUM(AA28:AA31)</f>
        <v>29690000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887826</v>
      </c>
      <c r="D35" s="155"/>
      <c r="E35" s="156">
        <v>500000</v>
      </c>
      <c r="F35" s="60">
        <v>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500000</v>
      </c>
      <c r="Y35" s="60">
        <v>-500000</v>
      </c>
      <c r="Z35" s="140">
        <v>-100</v>
      </c>
      <c r="AA35" s="62">
        <v>500000</v>
      </c>
    </row>
    <row r="36" spans="1:27" ht="13.5">
      <c r="A36" s="238" t="s">
        <v>139</v>
      </c>
      <c r="B36" s="149"/>
      <c r="C36" s="222">
        <f aca="true" t="shared" si="6" ref="C36:Y36">SUM(C32:C35)</f>
        <v>41765318</v>
      </c>
      <c r="D36" s="222">
        <f>SUM(D32:D35)</f>
        <v>0</v>
      </c>
      <c r="E36" s="218">
        <f t="shared" si="6"/>
        <v>30190000</v>
      </c>
      <c r="F36" s="220">
        <f t="shared" si="6"/>
        <v>30190000</v>
      </c>
      <c r="G36" s="220">
        <f t="shared" si="6"/>
        <v>2574523</v>
      </c>
      <c r="H36" s="220">
        <f t="shared" si="6"/>
        <v>4505077</v>
      </c>
      <c r="I36" s="220">
        <f t="shared" si="6"/>
        <v>697596</v>
      </c>
      <c r="J36" s="220">
        <f t="shared" si="6"/>
        <v>7777196</v>
      </c>
      <c r="K36" s="220">
        <f t="shared" si="6"/>
        <v>2915292</v>
      </c>
      <c r="L36" s="220">
        <f t="shared" si="6"/>
        <v>0</v>
      </c>
      <c r="M36" s="220">
        <f t="shared" si="6"/>
        <v>0</v>
      </c>
      <c r="N36" s="220">
        <f t="shared" si="6"/>
        <v>2915292</v>
      </c>
      <c r="O36" s="220">
        <f t="shared" si="6"/>
        <v>166313</v>
      </c>
      <c r="P36" s="220">
        <f t="shared" si="6"/>
        <v>6234815</v>
      </c>
      <c r="Q36" s="220">
        <f t="shared" si="6"/>
        <v>4845750</v>
      </c>
      <c r="R36" s="220">
        <f t="shared" si="6"/>
        <v>11246878</v>
      </c>
      <c r="S36" s="220">
        <f t="shared" si="6"/>
        <v>1586067</v>
      </c>
      <c r="T36" s="220">
        <f t="shared" si="6"/>
        <v>1063441</v>
      </c>
      <c r="U36" s="220">
        <f t="shared" si="6"/>
        <v>1981039</v>
      </c>
      <c r="V36" s="220">
        <f t="shared" si="6"/>
        <v>4630547</v>
      </c>
      <c r="W36" s="220">
        <f t="shared" si="6"/>
        <v>26569913</v>
      </c>
      <c r="X36" s="220">
        <f t="shared" si="6"/>
        <v>30190000</v>
      </c>
      <c r="Y36" s="220">
        <f t="shared" si="6"/>
        <v>-3620087</v>
      </c>
      <c r="Z36" s="221">
        <f>+IF(X36&lt;&gt;0,+(Y36/X36)*100,0)</f>
        <v>-11.991013580655846</v>
      </c>
      <c r="AA36" s="239">
        <f>SUM(AA32:AA35)</f>
        <v>30190000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102</v>
      </c>
      <c r="D6" s="155"/>
      <c r="E6" s="59">
        <v>226810</v>
      </c>
      <c r="F6" s="60">
        <v>226810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226810</v>
      </c>
      <c r="Y6" s="60">
        <v>-226810</v>
      </c>
      <c r="Z6" s="140">
        <v>-100</v>
      </c>
      <c r="AA6" s="62">
        <v>226810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14041706</v>
      </c>
      <c r="D8" s="155"/>
      <c r="E8" s="59">
        <v>26770185</v>
      </c>
      <c r="F8" s="60">
        <v>48046068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48046068</v>
      </c>
      <c r="Y8" s="60">
        <v>-48046068</v>
      </c>
      <c r="Z8" s="140">
        <v>-100</v>
      </c>
      <c r="AA8" s="62">
        <v>48046068</v>
      </c>
    </row>
    <row r="9" spans="1:27" ht="13.5">
      <c r="A9" s="249" t="s">
        <v>146</v>
      </c>
      <c r="B9" s="182"/>
      <c r="C9" s="155">
        <v>2746432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841755</v>
      </c>
      <c r="D11" s="155"/>
      <c r="E11" s="59">
        <v>608662</v>
      </c>
      <c r="F11" s="60">
        <v>608662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608662</v>
      </c>
      <c r="Y11" s="60">
        <v>-608662</v>
      </c>
      <c r="Z11" s="140">
        <v>-100</v>
      </c>
      <c r="AA11" s="62">
        <v>608662</v>
      </c>
    </row>
    <row r="12" spans="1:27" ht="13.5">
      <c r="A12" s="250" t="s">
        <v>56</v>
      </c>
      <c r="B12" s="251"/>
      <c r="C12" s="168">
        <f aca="true" t="shared" si="0" ref="C12:Y12">SUM(C6:C11)</f>
        <v>17629995</v>
      </c>
      <c r="D12" s="168">
        <f>SUM(D6:D11)</f>
        <v>0</v>
      </c>
      <c r="E12" s="72">
        <f t="shared" si="0"/>
        <v>27605657</v>
      </c>
      <c r="F12" s="73">
        <f t="shared" si="0"/>
        <v>48881540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48881540</v>
      </c>
      <c r="Y12" s="73">
        <f t="shared" si="0"/>
        <v>-48881540</v>
      </c>
      <c r="Z12" s="170">
        <f>+IF(X12&lt;&gt;0,+(Y12/X12)*100,0)</f>
        <v>-100</v>
      </c>
      <c r="AA12" s="74">
        <f>SUM(AA6:AA11)</f>
        <v>48881540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20664711</v>
      </c>
      <c r="D17" s="155"/>
      <c r="E17" s="59"/>
      <c r="F17" s="60">
        <v>20664711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20664711</v>
      </c>
      <c r="Y17" s="60">
        <v>-20664711</v>
      </c>
      <c r="Z17" s="140">
        <v>-100</v>
      </c>
      <c r="AA17" s="62">
        <v>20664711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456458200</v>
      </c>
      <c r="D19" s="155"/>
      <c r="E19" s="59">
        <v>443593699</v>
      </c>
      <c r="F19" s="60">
        <v>475523241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475523241</v>
      </c>
      <c r="Y19" s="60">
        <v>-475523241</v>
      </c>
      <c r="Z19" s="140">
        <v>-100</v>
      </c>
      <c r="AA19" s="62">
        <v>475523241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911168</v>
      </c>
      <c r="D23" s="155"/>
      <c r="E23" s="59">
        <v>868633</v>
      </c>
      <c r="F23" s="60">
        <v>911168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911168</v>
      </c>
      <c r="Y23" s="159">
        <v>-911168</v>
      </c>
      <c r="Z23" s="141">
        <v>-100</v>
      </c>
      <c r="AA23" s="225">
        <v>911168</v>
      </c>
    </row>
    <row r="24" spans="1:27" ht="13.5">
      <c r="A24" s="250" t="s">
        <v>57</v>
      </c>
      <c r="B24" s="253"/>
      <c r="C24" s="168">
        <f aca="true" t="shared" si="1" ref="C24:Y24">SUM(C15:C23)</f>
        <v>478034079</v>
      </c>
      <c r="D24" s="168">
        <f>SUM(D15:D23)</f>
        <v>0</v>
      </c>
      <c r="E24" s="76">
        <f t="shared" si="1"/>
        <v>444462332</v>
      </c>
      <c r="F24" s="77">
        <f t="shared" si="1"/>
        <v>497099120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497099120</v>
      </c>
      <c r="Y24" s="77">
        <f t="shared" si="1"/>
        <v>-497099120</v>
      </c>
      <c r="Z24" s="212">
        <f>+IF(X24&lt;&gt;0,+(Y24/X24)*100,0)</f>
        <v>-100</v>
      </c>
      <c r="AA24" s="79">
        <f>SUM(AA15:AA23)</f>
        <v>497099120</v>
      </c>
    </row>
    <row r="25" spans="1:27" ht="13.5">
      <c r="A25" s="250" t="s">
        <v>159</v>
      </c>
      <c r="B25" s="251"/>
      <c r="C25" s="168">
        <f aca="true" t="shared" si="2" ref="C25:Y25">+C12+C24</f>
        <v>495664074</v>
      </c>
      <c r="D25" s="168">
        <f>+D12+D24</f>
        <v>0</v>
      </c>
      <c r="E25" s="72">
        <f t="shared" si="2"/>
        <v>472067989</v>
      </c>
      <c r="F25" s="73">
        <f t="shared" si="2"/>
        <v>545980660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545980660</v>
      </c>
      <c r="Y25" s="73">
        <f t="shared" si="2"/>
        <v>-545980660</v>
      </c>
      <c r="Z25" s="170">
        <f>+IF(X25&lt;&gt;0,+(Y25/X25)*100,0)</f>
        <v>-100</v>
      </c>
      <c r="AA25" s="74">
        <f>+AA12+AA24</f>
        <v>545980660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1367888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1219743</v>
      </c>
      <c r="D31" s="155"/>
      <c r="E31" s="59">
        <v>1195985</v>
      </c>
      <c r="F31" s="60">
        <v>1267743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1267743</v>
      </c>
      <c r="Y31" s="60">
        <v>-1267743</v>
      </c>
      <c r="Z31" s="140">
        <v>-100</v>
      </c>
      <c r="AA31" s="62">
        <v>1267743</v>
      </c>
    </row>
    <row r="32" spans="1:27" ht="13.5">
      <c r="A32" s="249" t="s">
        <v>164</v>
      </c>
      <c r="B32" s="182"/>
      <c r="C32" s="155">
        <v>117486043</v>
      </c>
      <c r="D32" s="155"/>
      <c r="E32" s="59">
        <v>19626960</v>
      </c>
      <c r="F32" s="60">
        <v>50978512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50978512</v>
      </c>
      <c r="Y32" s="60">
        <v>-50978512</v>
      </c>
      <c r="Z32" s="140">
        <v>-100</v>
      </c>
      <c r="AA32" s="62">
        <v>50978512</v>
      </c>
    </row>
    <row r="33" spans="1:27" ht="13.5">
      <c r="A33" s="249" t="s">
        <v>165</v>
      </c>
      <c r="B33" s="182"/>
      <c r="C33" s="155">
        <v>1425530</v>
      </c>
      <c r="D33" s="155"/>
      <c r="E33" s="59">
        <v>1643433</v>
      </c>
      <c r="F33" s="60">
        <v>1425530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1425530</v>
      </c>
      <c r="Y33" s="60">
        <v>-1425530</v>
      </c>
      <c r="Z33" s="140">
        <v>-100</v>
      </c>
      <c r="AA33" s="62">
        <v>1425530</v>
      </c>
    </row>
    <row r="34" spans="1:27" ht="13.5">
      <c r="A34" s="250" t="s">
        <v>58</v>
      </c>
      <c r="B34" s="251"/>
      <c r="C34" s="168">
        <f aca="true" t="shared" si="3" ref="C34:Y34">SUM(C29:C33)</f>
        <v>121499204</v>
      </c>
      <c r="D34" s="168">
        <f>SUM(D29:D33)</f>
        <v>0</v>
      </c>
      <c r="E34" s="72">
        <f t="shared" si="3"/>
        <v>22466378</v>
      </c>
      <c r="F34" s="73">
        <f t="shared" si="3"/>
        <v>53671785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53671785</v>
      </c>
      <c r="Y34" s="73">
        <f t="shared" si="3"/>
        <v>-53671785</v>
      </c>
      <c r="Z34" s="170">
        <f>+IF(X34&lt;&gt;0,+(Y34/X34)*100,0)</f>
        <v>-100</v>
      </c>
      <c r="AA34" s="74">
        <f>SUM(AA29:AA33)</f>
        <v>53671785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47708607</v>
      </c>
      <c r="D38" s="155"/>
      <c r="E38" s="59">
        <v>18611136</v>
      </c>
      <c r="F38" s="60">
        <v>47708607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47708607</v>
      </c>
      <c r="Y38" s="60">
        <v>-47708607</v>
      </c>
      <c r="Z38" s="140">
        <v>-100</v>
      </c>
      <c r="AA38" s="62">
        <v>47708607</v>
      </c>
    </row>
    <row r="39" spans="1:27" ht="13.5">
      <c r="A39" s="250" t="s">
        <v>59</v>
      </c>
      <c r="B39" s="253"/>
      <c r="C39" s="168">
        <f aca="true" t="shared" si="4" ref="C39:Y39">SUM(C37:C38)</f>
        <v>47708607</v>
      </c>
      <c r="D39" s="168">
        <f>SUM(D37:D38)</f>
        <v>0</v>
      </c>
      <c r="E39" s="76">
        <f t="shared" si="4"/>
        <v>18611136</v>
      </c>
      <c r="F39" s="77">
        <f t="shared" si="4"/>
        <v>47708607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47708607</v>
      </c>
      <c r="Y39" s="77">
        <f t="shared" si="4"/>
        <v>-47708607</v>
      </c>
      <c r="Z39" s="212">
        <f>+IF(X39&lt;&gt;0,+(Y39/X39)*100,0)</f>
        <v>-100</v>
      </c>
      <c r="AA39" s="79">
        <f>SUM(AA37:AA38)</f>
        <v>47708607</v>
      </c>
    </row>
    <row r="40" spans="1:27" ht="13.5">
      <c r="A40" s="250" t="s">
        <v>167</v>
      </c>
      <c r="B40" s="251"/>
      <c r="C40" s="168">
        <f aca="true" t="shared" si="5" ref="C40:Y40">+C34+C39</f>
        <v>169207811</v>
      </c>
      <c r="D40" s="168">
        <f>+D34+D39</f>
        <v>0</v>
      </c>
      <c r="E40" s="72">
        <f t="shared" si="5"/>
        <v>41077514</v>
      </c>
      <c r="F40" s="73">
        <f t="shared" si="5"/>
        <v>101380392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101380392</v>
      </c>
      <c r="Y40" s="73">
        <f t="shared" si="5"/>
        <v>-101380392</v>
      </c>
      <c r="Z40" s="170">
        <f>+IF(X40&lt;&gt;0,+(Y40/X40)*100,0)</f>
        <v>-100</v>
      </c>
      <c r="AA40" s="74">
        <f>+AA34+AA39</f>
        <v>101380392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326456263</v>
      </c>
      <c r="D42" s="257">
        <f>+D25-D40</f>
        <v>0</v>
      </c>
      <c r="E42" s="258">
        <f t="shared" si="6"/>
        <v>430990475</v>
      </c>
      <c r="F42" s="259">
        <f t="shared" si="6"/>
        <v>444600268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444600268</v>
      </c>
      <c r="Y42" s="259">
        <f t="shared" si="6"/>
        <v>-444600268</v>
      </c>
      <c r="Z42" s="260">
        <f>+IF(X42&lt;&gt;0,+(Y42/X42)*100,0)</f>
        <v>-100</v>
      </c>
      <c r="AA42" s="261">
        <f>+AA25-AA40</f>
        <v>444600268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326456263</v>
      </c>
      <c r="D45" s="155"/>
      <c r="E45" s="59">
        <v>430990475</v>
      </c>
      <c r="F45" s="60">
        <v>444600268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444600268</v>
      </c>
      <c r="Y45" s="60">
        <v>-444600268</v>
      </c>
      <c r="Z45" s="139">
        <v>-100</v>
      </c>
      <c r="AA45" s="62">
        <v>444600268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326456263</v>
      </c>
      <c r="D48" s="217">
        <f>SUM(D45:D47)</f>
        <v>0</v>
      </c>
      <c r="E48" s="264">
        <f t="shared" si="7"/>
        <v>430990475</v>
      </c>
      <c r="F48" s="219">
        <f t="shared" si="7"/>
        <v>444600268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444600268</v>
      </c>
      <c r="Y48" s="219">
        <f t="shared" si="7"/>
        <v>-444600268</v>
      </c>
      <c r="Z48" s="265">
        <f>+IF(X48&lt;&gt;0,+(Y48/X48)*100,0)</f>
        <v>-100</v>
      </c>
      <c r="AA48" s="232">
        <f>SUM(AA45:AA47)</f>
        <v>444600268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6209627</v>
      </c>
      <c r="D6" s="155"/>
      <c r="E6" s="59">
        <v>10544280</v>
      </c>
      <c r="F6" s="60">
        <v>6462048</v>
      </c>
      <c r="G6" s="60">
        <v>535586</v>
      </c>
      <c r="H6" s="60">
        <v>333994</v>
      </c>
      <c r="I6" s="60">
        <v>298411</v>
      </c>
      <c r="J6" s="60">
        <v>1167991</v>
      </c>
      <c r="K6" s="60">
        <v>78535</v>
      </c>
      <c r="L6" s="60">
        <v>386232</v>
      </c>
      <c r="M6" s="60">
        <v>39773</v>
      </c>
      <c r="N6" s="60">
        <v>504540</v>
      </c>
      <c r="O6" s="60">
        <v>172740</v>
      </c>
      <c r="P6" s="60">
        <v>447183</v>
      </c>
      <c r="Q6" s="60">
        <v>265249</v>
      </c>
      <c r="R6" s="60">
        <v>885172</v>
      </c>
      <c r="S6" s="60">
        <v>323148</v>
      </c>
      <c r="T6" s="60">
        <v>2040518</v>
      </c>
      <c r="U6" s="60">
        <v>313088</v>
      </c>
      <c r="V6" s="60">
        <v>2676754</v>
      </c>
      <c r="W6" s="60">
        <v>5234457</v>
      </c>
      <c r="X6" s="60">
        <v>6462048</v>
      </c>
      <c r="Y6" s="60">
        <v>-1227591</v>
      </c>
      <c r="Z6" s="140">
        <v>-19</v>
      </c>
      <c r="AA6" s="62">
        <v>6462048</v>
      </c>
    </row>
    <row r="7" spans="1:27" ht="13.5">
      <c r="A7" s="249" t="s">
        <v>32</v>
      </c>
      <c r="B7" s="182"/>
      <c r="C7" s="155">
        <v>21592165</v>
      </c>
      <c r="D7" s="155"/>
      <c r="E7" s="59">
        <v>46278193</v>
      </c>
      <c r="F7" s="60">
        <v>27380374</v>
      </c>
      <c r="G7" s="60">
        <v>3547583</v>
      </c>
      <c r="H7" s="60">
        <v>3619304</v>
      </c>
      <c r="I7" s="60">
        <v>2839010</v>
      </c>
      <c r="J7" s="60">
        <v>10005897</v>
      </c>
      <c r="K7" s="60">
        <v>1889618</v>
      </c>
      <c r="L7" s="60">
        <v>3968659</v>
      </c>
      <c r="M7" s="60">
        <v>1830048</v>
      </c>
      <c r="N7" s="60">
        <v>7688325</v>
      </c>
      <c r="O7" s="60">
        <v>2831865</v>
      </c>
      <c r="P7" s="60">
        <v>4517207</v>
      </c>
      <c r="Q7" s="60">
        <v>3670871</v>
      </c>
      <c r="R7" s="60">
        <v>11019943</v>
      </c>
      <c r="S7" s="60">
        <v>3330524</v>
      </c>
      <c r="T7" s="60">
        <v>3205340</v>
      </c>
      <c r="U7" s="60">
        <v>3781127</v>
      </c>
      <c r="V7" s="60">
        <v>10316991</v>
      </c>
      <c r="W7" s="60">
        <v>39031156</v>
      </c>
      <c r="X7" s="60">
        <v>27380374</v>
      </c>
      <c r="Y7" s="60">
        <v>11650782</v>
      </c>
      <c r="Z7" s="140">
        <v>42.55</v>
      </c>
      <c r="AA7" s="62">
        <v>27380374</v>
      </c>
    </row>
    <row r="8" spans="1:27" ht="13.5">
      <c r="A8" s="249" t="s">
        <v>178</v>
      </c>
      <c r="B8" s="182"/>
      <c r="C8" s="155">
        <v>26669524</v>
      </c>
      <c r="D8" s="155"/>
      <c r="E8" s="59">
        <v>11602315</v>
      </c>
      <c r="F8" s="60">
        <v>4392315</v>
      </c>
      <c r="G8" s="60">
        <v>572162</v>
      </c>
      <c r="H8" s="60">
        <v>1135636</v>
      </c>
      <c r="I8" s="60">
        <v>1483711</v>
      </c>
      <c r="J8" s="60">
        <v>3191509</v>
      </c>
      <c r="K8" s="60">
        <v>3953243</v>
      </c>
      <c r="L8" s="60">
        <v>726860</v>
      </c>
      <c r="M8" s="60">
        <v>1914276</v>
      </c>
      <c r="N8" s="60">
        <v>6594379</v>
      </c>
      <c r="O8" s="60">
        <v>696559</v>
      </c>
      <c r="P8" s="60">
        <v>106254</v>
      </c>
      <c r="Q8" s="60">
        <v>457986</v>
      </c>
      <c r="R8" s="60">
        <v>1260799</v>
      </c>
      <c r="S8" s="60">
        <v>1706758</v>
      </c>
      <c r="T8" s="60">
        <v>1190598</v>
      </c>
      <c r="U8" s="60">
        <v>2311975</v>
      </c>
      <c r="V8" s="60">
        <v>5209331</v>
      </c>
      <c r="W8" s="60">
        <v>16256018</v>
      </c>
      <c r="X8" s="60">
        <v>4392315</v>
      </c>
      <c r="Y8" s="60">
        <v>11863703</v>
      </c>
      <c r="Z8" s="140">
        <v>270.1</v>
      </c>
      <c r="AA8" s="62">
        <v>4392315</v>
      </c>
    </row>
    <row r="9" spans="1:27" ht="13.5">
      <c r="A9" s="249" t="s">
        <v>179</v>
      </c>
      <c r="B9" s="182"/>
      <c r="C9" s="155">
        <v>77538200</v>
      </c>
      <c r="D9" s="155"/>
      <c r="E9" s="59">
        <v>90536000</v>
      </c>
      <c r="F9" s="60">
        <v>90654800</v>
      </c>
      <c r="G9" s="60">
        <v>36890000</v>
      </c>
      <c r="H9" s="60">
        <v>14654000</v>
      </c>
      <c r="I9" s="60">
        <v>118800</v>
      </c>
      <c r="J9" s="60">
        <v>51662800</v>
      </c>
      <c r="K9" s="60"/>
      <c r="L9" s="60">
        <v>320000</v>
      </c>
      <c r="M9" s="60">
        <v>360000</v>
      </c>
      <c r="N9" s="60">
        <v>680000</v>
      </c>
      <c r="O9" s="60">
        <v>13068000</v>
      </c>
      <c r="P9" s="60">
        <v>300000</v>
      </c>
      <c r="Q9" s="60">
        <v>21896000</v>
      </c>
      <c r="R9" s="60">
        <v>35264000</v>
      </c>
      <c r="S9" s="60"/>
      <c r="T9" s="60"/>
      <c r="U9" s="60"/>
      <c r="V9" s="60"/>
      <c r="W9" s="60">
        <v>87606800</v>
      </c>
      <c r="X9" s="60">
        <v>90654800</v>
      </c>
      <c r="Y9" s="60">
        <v>-3048000</v>
      </c>
      <c r="Z9" s="140">
        <v>-3.36</v>
      </c>
      <c r="AA9" s="62">
        <v>90654800</v>
      </c>
    </row>
    <row r="10" spans="1:27" ht="13.5">
      <c r="A10" s="249" t="s">
        <v>180</v>
      </c>
      <c r="B10" s="182"/>
      <c r="C10" s="155">
        <v>47493000</v>
      </c>
      <c r="D10" s="155"/>
      <c r="E10" s="59">
        <v>29690000</v>
      </c>
      <c r="F10" s="60">
        <v>29690000</v>
      </c>
      <c r="G10" s="60">
        <v>14074000</v>
      </c>
      <c r="H10" s="60"/>
      <c r="I10" s="60"/>
      <c r="J10" s="60">
        <v>14074000</v>
      </c>
      <c r="K10" s="60"/>
      <c r="L10" s="60"/>
      <c r="M10" s="60">
        <v>1300000</v>
      </c>
      <c r="N10" s="60">
        <v>1300000</v>
      </c>
      <c r="O10" s="60"/>
      <c r="P10" s="60"/>
      <c r="Q10" s="60">
        <v>9316000</v>
      </c>
      <c r="R10" s="60">
        <v>9316000</v>
      </c>
      <c r="S10" s="60"/>
      <c r="T10" s="60"/>
      <c r="U10" s="60"/>
      <c r="V10" s="60"/>
      <c r="W10" s="60">
        <v>24690000</v>
      </c>
      <c r="X10" s="60">
        <v>29690000</v>
      </c>
      <c r="Y10" s="60">
        <v>-5000000</v>
      </c>
      <c r="Z10" s="140">
        <v>-16.84</v>
      </c>
      <c r="AA10" s="62">
        <v>29690000</v>
      </c>
    </row>
    <row r="11" spans="1:27" ht="13.5">
      <c r="A11" s="249" t="s">
        <v>181</v>
      </c>
      <c r="B11" s="182"/>
      <c r="C11" s="155">
        <v>106161</v>
      </c>
      <c r="D11" s="155"/>
      <c r="E11" s="59">
        <v>300</v>
      </c>
      <c r="F11" s="60">
        <v>280300</v>
      </c>
      <c r="G11" s="60">
        <v>4351</v>
      </c>
      <c r="H11" s="60">
        <v>72146</v>
      </c>
      <c r="I11" s="60">
        <v>89504</v>
      </c>
      <c r="J11" s="60">
        <v>166001</v>
      </c>
      <c r="K11" s="60">
        <v>51298</v>
      </c>
      <c r="L11" s="60">
        <v>19382</v>
      </c>
      <c r="M11" s="60">
        <v>7800</v>
      </c>
      <c r="N11" s="60">
        <v>78480</v>
      </c>
      <c r="O11" s="60">
        <v>1593</v>
      </c>
      <c r="P11" s="60">
        <v>200</v>
      </c>
      <c r="Q11" s="60">
        <v>200</v>
      </c>
      <c r="R11" s="60">
        <v>1993</v>
      </c>
      <c r="S11" s="60">
        <v>2649</v>
      </c>
      <c r="T11" s="60">
        <v>21606</v>
      </c>
      <c r="U11" s="60">
        <v>8238</v>
      </c>
      <c r="V11" s="60">
        <v>32493</v>
      </c>
      <c r="W11" s="60">
        <v>278967</v>
      </c>
      <c r="X11" s="60">
        <v>280300</v>
      </c>
      <c r="Y11" s="60">
        <v>-1333</v>
      </c>
      <c r="Z11" s="140">
        <v>-0.48</v>
      </c>
      <c r="AA11" s="62">
        <v>280300</v>
      </c>
    </row>
    <row r="12" spans="1:27" ht="13.5">
      <c r="A12" s="249" t="s">
        <v>182</v>
      </c>
      <c r="B12" s="182"/>
      <c r="C12" s="155">
        <v>13253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-161746036</v>
      </c>
      <c r="D14" s="155"/>
      <c r="E14" s="59">
        <v>-147143325</v>
      </c>
      <c r="F14" s="60">
        <v>-130080098</v>
      </c>
      <c r="G14" s="60">
        <v>-25462655</v>
      </c>
      <c r="H14" s="60">
        <v>-8647523</v>
      </c>
      <c r="I14" s="60">
        <v>-16673988</v>
      </c>
      <c r="J14" s="60">
        <v>-50784166</v>
      </c>
      <c r="K14" s="60">
        <v>-10791317</v>
      </c>
      <c r="L14" s="60">
        <v>-6945901</v>
      </c>
      <c r="M14" s="60">
        <v>-6146005</v>
      </c>
      <c r="N14" s="60">
        <v>-23883223</v>
      </c>
      <c r="O14" s="60">
        <v>-9993528</v>
      </c>
      <c r="P14" s="60">
        <v>-7162650</v>
      </c>
      <c r="Q14" s="60">
        <v>-22919079</v>
      </c>
      <c r="R14" s="60">
        <v>-40075257</v>
      </c>
      <c r="S14" s="60">
        <v>-10275709</v>
      </c>
      <c r="T14" s="60">
        <v>-5485434</v>
      </c>
      <c r="U14" s="60">
        <v>-7130046</v>
      </c>
      <c r="V14" s="60">
        <v>-22891189</v>
      </c>
      <c r="W14" s="60">
        <v>-137633835</v>
      </c>
      <c r="X14" s="60">
        <v>-130080098</v>
      </c>
      <c r="Y14" s="60">
        <v>-7553737</v>
      </c>
      <c r="Z14" s="140">
        <v>5.81</v>
      </c>
      <c r="AA14" s="62">
        <v>-130080098</v>
      </c>
    </row>
    <row r="15" spans="1:27" ht="13.5">
      <c r="A15" s="249" t="s">
        <v>40</v>
      </c>
      <c r="B15" s="182"/>
      <c r="C15" s="155">
        <v>-3380730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14495164</v>
      </c>
      <c r="D17" s="168">
        <f t="shared" si="0"/>
        <v>0</v>
      </c>
      <c r="E17" s="72">
        <f t="shared" si="0"/>
        <v>41507763</v>
      </c>
      <c r="F17" s="73">
        <f t="shared" si="0"/>
        <v>28779739</v>
      </c>
      <c r="G17" s="73">
        <f t="shared" si="0"/>
        <v>30161027</v>
      </c>
      <c r="H17" s="73">
        <f t="shared" si="0"/>
        <v>11167557</v>
      </c>
      <c r="I17" s="73">
        <f t="shared" si="0"/>
        <v>-11844552</v>
      </c>
      <c r="J17" s="73">
        <f t="shared" si="0"/>
        <v>29484032</v>
      </c>
      <c r="K17" s="73">
        <f t="shared" si="0"/>
        <v>-4818623</v>
      </c>
      <c r="L17" s="73">
        <f t="shared" si="0"/>
        <v>-1524768</v>
      </c>
      <c r="M17" s="73">
        <f t="shared" si="0"/>
        <v>-694108</v>
      </c>
      <c r="N17" s="73">
        <f t="shared" si="0"/>
        <v>-7037499</v>
      </c>
      <c r="O17" s="73">
        <f t="shared" si="0"/>
        <v>6777229</v>
      </c>
      <c r="P17" s="73">
        <f t="shared" si="0"/>
        <v>-1791806</v>
      </c>
      <c r="Q17" s="73">
        <f t="shared" si="0"/>
        <v>12687227</v>
      </c>
      <c r="R17" s="73">
        <f t="shared" si="0"/>
        <v>17672650</v>
      </c>
      <c r="S17" s="73">
        <f t="shared" si="0"/>
        <v>-4912630</v>
      </c>
      <c r="T17" s="73">
        <f t="shared" si="0"/>
        <v>972628</v>
      </c>
      <c r="U17" s="73">
        <f t="shared" si="0"/>
        <v>-715618</v>
      </c>
      <c r="V17" s="73">
        <f t="shared" si="0"/>
        <v>-4655620</v>
      </c>
      <c r="W17" s="73">
        <f t="shared" si="0"/>
        <v>35463563</v>
      </c>
      <c r="X17" s="73">
        <f t="shared" si="0"/>
        <v>28779739</v>
      </c>
      <c r="Y17" s="73">
        <f t="shared" si="0"/>
        <v>6683824</v>
      </c>
      <c r="Z17" s="170">
        <f>+IF(X17&lt;&gt;0,+(Y17/X17)*100,0)</f>
        <v>23.224060510069254</v>
      </c>
      <c r="AA17" s="74">
        <f>SUM(AA6:AA16)</f>
        <v>28779739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62115</v>
      </c>
      <c r="F21" s="60">
        <v>62115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62115</v>
      </c>
      <c r="Y21" s="159">
        <v>-62115</v>
      </c>
      <c r="Z21" s="141">
        <v>-100</v>
      </c>
      <c r="AA21" s="225">
        <v>62115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-41765318</v>
      </c>
      <c r="D26" s="155"/>
      <c r="E26" s="59">
        <v>-30190000</v>
      </c>
      <c r="F26" s="60">
        <v>-30190000</v>
      </c>
      <c r="G26" s="60">
        <v>-9206399</v>
      </c>
      <c r="H26" s="60">
        <v>-5211996</v>
      </c>
      <c r="I26" s="60">
        <v>-1972873</v>
      </c>
      <c r="J26" s="60">
        <v>-16391268</v>
      </c>
      <c r="K26" s="60">
        <v>-1553033</v>
      </c>
      <c r="L26" s="60">
        <v>-3483583</v>
      </c>
      <c r="M26" s="60">
        <v>-170715</v>
      </c>
      <c r="N26" s="60">
        <v>-5207331</v>
      </c>
      <c r="O26" s="60">
        <v>-4618422</v>
      </c>
      <c r="P26" s="60">
        <v>-166313</v>
      </c>
      <c r="Q26" s="60">
        <v>-3798476</v>
      </c>
      <c r="R26" s="60">
        <v>-8583211</v>
      </c>
      <c r="S26" s="60">
        <v>-1586067</v>
      </c>
      <c r="T26" s="60">
        <v>-1063441</v>
      </c>
      <c r="U26" s="60">
        <v>-1981039</v>
      </c>
      <c r="V26" s="60">
        <v>-4630547</v>
      </c>
      <c r="W26" s="60">
        <v>-34812357</v>
      </c>
      <c r="X26" s="60">
        <v>-30190000</v>
      </c>
      <c r="Y26" s="60">
        <v>-4622357</v>
      </c>
      <c r="Z26" s="140">
        <v>15.31</v>
      </c>
      <c r="AA26" s="62">
        <v>-30190000</v>
      </c>
    </row>
    <row r="27" spans="1:27" ht="13.5">
      <c r="A27" s="250" t="s">
        <v>192</v>
      </c>
      <c r="B27" s="251"/>
      <c r="C27" s="168">
        <f aca="true" t="shared" si="1" ref="C27:Y27">SUM(C21:C26)</f>
        <v>-41765318</v>
      </c>
      <c r="D27" s="168">
        <f>SUM(D21:D26)</f>
        <v>0</v>
      </c>
      <c r="E27" s="72">
        <f t="shared" si="1"/>
        <v>-30127885</v>
      </c>
      <c r="F27" s="73">
        <f t="shared" si="1"/>
        <v>-30127885</v>
      </c>
      <c r="G27" s="73">
        <f t="shared" si="1"/>
        <v>-9206399</v>
      </c>
      <c r="H27" s="73">
        <f t="shared" si="1"/>
        <v>-5211996</v>
      </c>
      <c r="I27" s="73">
        <f t="shared" si="1"/>
        <v>-1972873</v>
      </c>
      <c r="J27" s="73">
        <f t="shared" si="1"/>
        <v>-16391268</v>
      </c>
      <c r="K27" s="73">
        <f t="shared" si="1"/>
        <v>-1553033</v>
      </c>
      <c r="L27" s="73">
        <f t="shared" si="1"/>
        <v>-3483583</v>
      </c>
      <c r="M27" s="73">
        <f t="shared" si="1"/>
        <v>-170715</v>
      </c>
      <c r="N27" s="73">
        <f t="shared" si="1"/>
        <v>-5207331</v>
      </c>
      <c r="O27" s="73">
        <f t="shared" si="1"/>
        <v>-4618422</v>
      </c>
      <c r="P27" s="73">
        <f t="shared" si="1"/>
        <v>-166313</v>
      </c>
      <c r="Q27" s="73">
        <f t="shared" si="1"/>
        <v>-3798476</v>
      </c>
      <c r="R27" s="73">
        <f t="shared" si="1"/>
        <v>-8583211</v>
      </c>
      <c r="S27" s="73">
        <f t="shared" si="1"/>
        <v>-1586067</v>
      </c>
      <c r="T27" s="73">
        <f t="shared" si="1"/>
        <v>-1063441</v>
      </c>
      <c r="U27" s="73">
        <f t="shared" si="1"/>
        <v>-1981039</v>
      </c>
      <c r="V27" s="73">
        <f t="shared" si="1"/>
        <v>-4630547</v>
      </c>
      <c r="W27" s="73">
        <f t="shared" si="1"/>
        <v>-34812357</v>
      </c>
      <c r="X27" s="73">
        <f t="shared" si="1"/>
        <v>-30127885</v>
      </c>
      <c r="Y27" s="73">
        <f t="shared" si="1"/>
        <v>-4684472</v>
      </c>
      <c r="Z27" s="170">
        <f>+IF(X27&lt;&gt;0,+(Y27/X27)*100,0)</f>
        <v>15.548625467735288</v>
      </c>
      <c r="AA27" s="74">
        <f>SUM(AA21:AA26)</f>
        <v>-30127885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-14774</v>
      </c>
      <c r="F33" s="60">
        <v>-14774</v>
      </c>
      <c r="G33" s="60">
        <v>2578</v>
      </c>
      <c r="H33" s="159">
        <v>10421</v>
      </c>
      <c r="I33" s="159">
        <v>4064</v>
      </c>
      <c r="J33" s="159">
        <v>17063</v>
      </c>
      <c r="K33" s="60">
        <v>2550</v>
      </c>
      <c r="L33" s="60">
        <v>3037</v>
      </c>
      <c r="M33" s="60">
        <v>1800</v>
      </c>
      <c r="N33" s="60">
        <v>7387</v>
      </c>
      <c r="O33" s="159">
        <v>3727</v>
      </c>
      <c r="P33" s="159">
        <v>7900</v>
      </c>
      <c r="Q33" s="159">
        <v>2320</v>
      </c>
      <c r="R33" s="60">
        <v>13947</v>
      </c>
      <c r="S33" s="60">
        <v>3597</v>
      </c>
      <c r="T33" s="60">
        <v>4026</v>
      </c>
      <c r="U33" s="60">
        <v>1266</v>
      </c>
      <c r="V33" s="159">
        <v>8889</v>
      </c>
      <c r="W33" s="159">
        <v>47286</v>
      </c>
      <c r="X33" s="159">
        <v>-14774</v>
      </c>
      <c r="Y33" s="60">
        <v>62060</v>
      </c>
      <c r="Z33" s="140">
        <v>-420.06</v>
      </c>
      <c r="AA33" s="62">
        <v>-14774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-2593000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-2593000</v>
      </c>
      <c r="D36" s="168">
        <f>SUM(D31:D35)</f>
        <v>0</v>
      </c>
      <c r="E36" s="72">
        <f t="shared" si="2"/>
        <v>-14774</v>
      </c>
      <c r="F36" s="73">
        <f t="shared" si="2"/>
        <v>-14774</v>
      </c>
      <c r="G36" s="73">
        <f t="shared" si="2"/>
        <v>2578</v>
      </c>
      <c r="H36" s="73">
        <f t="shared" si="2"/>
        <v>10421</v>
      </c>
      <c r="I36" s="73">
        <f t="shared" si="2"/>
        <v>4064</v>
      </c>
      <c r="J36" s="73">
        <f t="shared" si="2"/>
        <v>17063</v>
      </c>
      <c r="K36" s="73">
        <f t="shared" si="2"/>
        <v>2550</v>
      </c>
      <c r="L36" s="73">
        <f t="shared" si="2"/>
        <v>3037</v>
      </c>
      <c r="M36" s="73">
        <f t="shared" si="2"/>
        <v>1800</v>
      </c>
      <c r="N36" s="73">
        <f t="shared" si="2"/>
        <v>7387</v>
      </c>
      <c r="O36" s="73">
        <f t="shared" si="2"/>
        <v>3727</v>
      </c>
      <c r="P36" s="73">
        <f t="shared" si="2"/>
        <v>7900</v>
      </c>
      <c r="Q36" s="73">
        <f t="shared" si="2"/>
        <v>2320</v>
      </c>
      <c r="R36" s="73">
        <f t="shared" si="2"/>
        <v>13947</v>
      </c>
      <c r="S36" s="73">
        <f t="shared" si="2"/>
        <v>3597</v>
      </c>
      <c r="T36" s="73">
        <f t="shared" si="2"/>
        <v>4026</v>
      </c>
      <c r="U36" s="73">
        <f t="shared" si="2"/>
        <v>1266</v>
      </c>
      <c r="V36" s="73">
        <f t="shared" si="2"/>
        <v>8889</v>
      </c>
      <c r="W36" s="73">
        <f t="shared" si="2"/>
        <v>47286</v>
      </c>
      <c r="X36" s="73">
        <f t="shared" si="2"/>
        <v>-14774</v>
      </c>
      <c r="Y36" s="73">
        <f t="shared" si="2"/>
        <v>62060</v>
      </c>
      <c r="Z36" s="170">
        <f>+IF(X36&lt;&gt;0,+(Y36/X36)*100,0)</f>
        <v>-420.0622715581427</v>
      </c>
      <c r="AA36" s="74">
        <f>SUM(AA31:AA35)</f>
        <v>-14774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-29863154</v>
      </c>
      <c r="D38" s="153">
        <f>+D17+D27+D36</f>
        <v>0</v>
      </c>
      <c r="E38" s="99">
        <f t="shared" si="3"/>
        <v>11365104</v>
      </c>
      <c r="F38" s="100">
        <f t="shared" si="3"/>
        <v>-1362920</v>
      </c>
      <c r="G38" s="100">
        <f t="shared" si="3"/>
        <v>20957206</v>
      </c>
      <c r="H38" s="100">
        <f t="shared" si="3"/>
        <v>5965982</v>
      </c>
      <c r="I38" s="100">
        <f t="shared" si="3"/>
        <v>-13813361</v>
      </c>
      <c r="J38" s="100">
        <f t="shared" si="3"/>
        <v>13109827</v>
      </c>
      <c r="K38" s="100">
        <f t="shared" si="3"/>
        <v>-6369106</v>
      </c>
      <c r="L38" s="100">
        <f t="shared" si="3"/>
        <v>-5005314</v>
      </c>
      <c r="M38" s="100">
        <f t="shared" si="3"/>
        <v>-863023</v>
      </c>
      <c r="N38" s="100">
        <f t="shared" si="3"/>
        <v>-12237443</v>
      </c>
      <c r="O38" s="100">
        <f t="shared" si="3"/>
        <v>2162534</v>
      </c>
      <c r="P38" s="100">
        <f t="shared" si="3"/>
        <v>-1950219</v>
      </c>
      <c r="Q38" s="100">
        <f t="shared" si="3"/>
        <v>8891071</v>
      </c>
      <c r="R38" s="100">
        <f t="shared" si="3"/>
        <v>9103386</v>
      </c>
      <c r="S38" s="100">
        <f t="shared" si="3"/>
        <v>-6495100</v>
      </c>
      <c r="T38" s="100">
        <f t="shared" si="3"/>
        <v>-86787</v>
      </c>
      <c r="U38" s="100">
        <f t="shared" si="3"/>
        <v>-2695391</v>
      </c>
      <c r="V38" s="100">
        <f t="shared" si="3"/>
        <v>-9277278</v>
      </c>
      <c r="W38" s="100">
        <f t="shared" si="3"/>
        <v>698492</v>
      </c>
      <c r="X38" s="100">
        <f t="shared" si="3"/>
        <v>-1362920</v>
      </c>
      <c r="Y38" s="100">
        <f t="shared" si="3"/>
        <v>2061412</v>
      </c>
      <c r="Z38" s="137">
        <f>+IF(X38&lt;&gt;0,+(Y38/X38)*100,0)</f>
        <v>-151.24966982654888</v>
      </c>
      <c r="AA38" s="102">
        <f>+AA17+AA27+AA36</f>
        <v>-1362920</v>
      </c>
    </row>
    <row r="39" spans="1:27" ht="13.5">
      <c r="A39" s="249" t="s">
        <v>200</v>
      </c>
      <c r="B39" s="182"/>
      <c r="C39" s="153">
        <v>-7564408</v>
      </c>
      <c r="D39" s="153"/>
      <c r="E39" s="99">
        <v>-6162989</v>
      </c>
      <c r="F39" s="100">
        <v>-6162989</v>
      </c>
      <c r="G39" s="100">
        <v>636049</v>
      </c>
      <c r="H39" s="100">
        <v>21593255</v>
      </c>
      <c r="I39" s="100">
        <v>27559237</v>
      </c>
      <c r="J39" s="100">
        <v>636049</v>
      </c>
      <c r="K39" s="100">
        <v>13745876</v>
      </c>
      <c r="L39" s="100">
        <v>7376770</v>
      </c>
      <c r="M39" s="100">
        <v>2371456</v>
      </c>
      <c r="N39" s="100">
        <v>13745876</v>
      </c>
      <c r="O39" s="100">
        <v>1508433</v>
      </c>
      <c r="P39" s="100">
        <v>3670967</v>
      </c>
      <c r="Q39" s="100">
        <v>1720748</v>
      </c>
      <c r="R39" s="100">
        <v>1508433</v>
      </c>
      <c r="S39" s="100">
        <v>10611819</v>
      </c>
      <c r="T39" s="100">
        <v>4116719</v>
      </c>
      <c r="U39" s="100">
        <v>4029932</v>
      </c>
      <c r="V39" s="100">
        <v>10611819</v>
      </c>
      <c r="W39" s="100">
        <v>636049</v>
      </c>
      <c r="X39" s="100">
        <v>-6162989</v>
      </c>
      <c r="Y39" s="100">
        <v>6799038</v>
      </c>
      <c r="Z39" s="137">
        <v>-110.32</v>
      </c>
      <c r="AA39" s="102">
        <v>-6162989</v>
      </c>
    </row>
    <row r="40" spans="1:27" ht="13.5">
      <c r="A40" s="269" t="s">
        <v>201</v>
      </c>
      <c r="B40" s="256"/>
      <c r="C40" s="257">
        <v>-37427562</v>
      </c>
      <c r="D40" s="257"/>
      <c r="E40" s="258">
        <v>5202115</v>
      </c>
      <c r="F40" s="259">
        <v>-7525909</v>
      </c>
      <c r="G40" s="259">
        <v>21593255</v>
      </c>
      <c r="H40" s="259">
        <v>27559237</v>
      </c>
      <c r="I40" s="259">
        <v>13745876</v>
      </c>
      <c r="J40" s="259">
        <v>13745876</v>
      </c>
      <c r="K40" s="259">
        <v>7376770</v>
      </c>
      <c r="L40" s="259">
        <v>2371456</v>
      </c>
      <c r="M40" s="259">
        <v>1508433</v>
      </c>
      <c r="N40" s="259">
        <v>1508433</v>
      </c>
      <c r="O40" s="259">
        <v>3670967</v>
      </c>
      <c r="P40" s="259">
        <v>1720748</v>
      </c>
      <c r="Q40" s="259">
        <v>10611819</v>
      </c>
      <c r="R40" s="259">
        <v>3670967</v>
      </c>
      <c r="S40" s="259">
        <v>4116719</v>
      </c>
      <c r="T40" s="259">
        <v>4029932</v>
      </c>
      <c r="U40" s="259">
        <v>1334541</v>
      </c>
      <c r="V40" s="259">
        <v>1334541</v>
      </c>
      <c r="W40" s="259">
        <v>1334541</v>
      </c>
      <c r="X40" s="259">
        <v>-7525909</v>
      </c>
      <c r="Y40" s="259">
        <v>8860450</v>
      </c>
      <c r="Z40" s="260">
        <v>-117.73</v>
      </c>
      <c r="AA40" s="261">
        <v>-7525909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41765318</v>
      </c>
      <c r="D5" s="200">
        <f t="shared" si="0"/>
        <v>0</v>
      </c>
      <c r="E5" s="106">
        <f t="shared" si="0"/>
        <v>30190000</v>
      </c>
      <c r="F5" s="106">
        <f t="shared" si="0"/>
        <v>30190000</v>
      </c>
      <c r="G5" s="106">
        <f t="shared" si="0"/>
        <v>2574523</v>
      </c>
      <c r="H5" s="106">
        <f t="shared" si="0"/>
        <v>4505077</v>
      </c>
      <c r="I5" s="106">
        <f t="shared" si="0"/>
        <v>697596</v>
      </c>
      <c r="J5" s="106">
        <f t="shared" si="0"/>
        <v>7777196</v>
      </c>
      <c r="K5" s="106">
        <f t="shared" si="0"/>
        <v>2915292</v>
      </c>
      <c r="L5" s="106">
        <f t="shared" si="0"/>
        <v>0</v>
      </c>
      <c r="M5" s="106">
        <f t="shared" si="0"/>
        <v>0</v>
      </c>
      <c r="N5" s="106">
        <f t="shared" si="0"/>
        <v>2915292</v>
      </c>
      <c r="O5" s="106">
        <f t="shared" si="0"/>
        <v>166313</v>
      </c>
      <c r="P5" s="106">
        <f t="shared" si="0"/>
        <v>6234815</v>
      </c>
      <c r="Q5" s="106">
        <f t="shared" si="0"/>
        <v>4845750</v>
      </c>
      <c r="R5" s="106">
        <f t="shared" si="0"/>
        <v>11246878</v>
      </c>
      <c r="S5" s="106">
        <f t="shared" si="0"/>
        <v>1586067</v>
      </c>
      <c r="T5" s="106">
        <f t="shared" si="0"/>
        <v>1063441</v>
      </c>
      <c r="U5" s="106">
        <f t="shared" si="0"/>
        <v>1981039</v>
      </c>
      <c r="V5" s="106">
        <f t="shared" si="0"/>
        <v>4630547</v>
      </c>
      <c r="W5" s="106">
        <f t="shared" si="0"/>
        <v>26569913</v>
      </c>
      <c r="X5" s="106">
        <f t="shared" si="0"/>
        <v>30190000</v>
      </c>
      <c r="Y5" s="106">
        <f t="shared" si="0"/>
        <v>-3620087</v>
      </c>
      <c r="Z5" s="201">
        <f>+IF(X5&lt;&gt;0,+(Y5/X5)*100,0)</f>
        <v>-11.991013580655846</v>
      </c>
      <c r="AA5" s="199">
        <f>SUM(AA11:AA18)</f>
        <v>30190000</v>
      </c>
    </row>
    <row r="6" spans="1:27" ht="13.5">
      <c r="A6" s="291" t="s">
        <v>205</v>
      </c>
      <c r="B6" s="142"/>
      <c r="C6" s="62">
        <v>23727870</v>
      </c>
      <c r="D6" s="156"/>
      <c r="E6" s="60">
        <v>18000000</v>
      </c>
      <c r="F6" s="60">
        <v>18000000</v>
      </c>
      <c r="G6" s="60">
        <v>361134</v>
      </c>
      <c r="H6" s="60">
        <v>1854042</v>
      </c>
      <c r="I6" s="60">
        <v>565685</v>
      </c>
      <c r="J6" s="60">
        <v>2780861</v>
      </c>
      <c r="K6" s="60">
        <v>1291241</v>
      </c>
      <c r="L6" s="60"/>
      <c r="M6" s="60"/>
      <c r="N6" s="60">
        <v>1291241</v>
      </c>
      <c r="O6" s="60"/>
      <c r="P6" s="60">
        <v>4867554</v>
      </c>
      <c r="Q6" s="60">
        <v>2374131</v>
      </c>
      <c r="R6" s="60">
        <v>7241685</v>
      </c>
      <c r="S6" s="60">
        <v>1586067</v>
      </c>
      <c r="T6" s="60"/>
      <c r="U6" s="60">
        <v>1981039</v>
      </c>
      <c r="V6" s="60">
        <v>3567106</v>
      </c>
      <c r="W6" s="60">
        <v>14880893</v>
      </c>
      <c r="X6" s="60">
        <v>18000000</v>
      </c>
      <c r="Y6" s="60">
        <v>-3119107</v>
      </c>
      <c r="Z6" s="140">
        <v>-17.33</v>
      </c>
      <c r="AA6" s="155">
        <v>18000000</v>
      </c>
    </row>
    <row r="7" spans="1:27" ht="13.5">
      <c r="A7" s="291" t="s">
        <v>206</v>
      </c>
      <c r="B7" s="142"/>
      <c r="C7" s="62">
        <v>12124262</v>
      </c>
      <c r="D7" s="156"/>
      <c r="E7" s="60"/>
      <c r="F7" s="60"/>
      <c r="G7" s="60">
        <v>2213389</v>
      </c>
      <c r="H7" s="60"/>
      <c r="I7" s="60"/>
      <c r="J7" s="60">
        <v>2213389</v>
      </c>
      <c r="K7" s="60">
        <v>225120</v>
      </c>
      <c r="L7" s="60"/>
      <c r="M7" s="60"/>
      <c r="N7" s="60">
        <v>225120</v>
      </c>
      <c r="O7" s="60"/>
      <c r="P7" s="60"/>
      <c r="Q7" s="60"/>
      <c r="R7" s="60"/>
      <c r="S7" s="60"/>
      <c r="T7" s="60"/>
      <c r="U7" s="60"/>
      <c r="V7" s="60"/>
      <c r="W7" s="60">
        <v>2438509</v>
      </c>
      <c r="X7" s="60"/>
      <c r="Y7" s="60">
        <v>2438509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>
        <v>1819975</v>
      </c>
      <c r="I10" s="60"/>
      <c r="J10" s="60">
        <v>1819975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1819975</v>
      </c>
      <c r="X10" s="60"/>
      <c r="Y10" s="60">
        <v>1819975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35852132</v>
      </c>
      <c r="D11" s="294">
        <f t="shared" si="1"/>
        <v>0</v>
      </c>
      <c r="E11" s="295">
        <f t="shared" si="1"/>
        <v>18000000</v>
      </c>
      <c r="F11" s="295">
        <f t="shared" si="1"/>
        <v>18000000</v>
      </c>
      <c r="G11" s="295">
        <f t="shared" si="1"/>
        <v>2574523</v>
      </c>
      <c r="H11" s="295">
        <f t="shared" si="1"/>
        <v>3674017</v>
      </c>
      <c r="I11" s="295">
        <f t="shared" si="1"/>
        <v>565685</v>
      </c>
      <c r="J11" s="295">
        <f t="shared" si="1"/>
        <v>6814225</v>
      </c>
      <c r="K11" s="295">
        <f t="shared" si="1"/>
        <v>1516361</v>
      </c>
      <c r="L11" s="295">
        <f t="shared" si="1"/>
        <v>0</v>
      </c>
      <c r="M11" s="295">
        <f t="shared" si="1"/>
        <v>0</v>
      </c>
      <c r="N11" s="295">
        <f t="shared" si="1"/>
        <v>1516361</v>
      </c>
      <c r="O11" s="295">
        <f t="shared" si="1"/>
        <v>0</v>
      </c>
      <c r="P11" s="295">
        <f t="shared" si="1"/>
        <v>4867554</v>
      </c>
      <c r="Q11" s="295">
        <f t="shared" si="1"/>
        <v>2374131</v>
      </c>
      <c r="R11" s="295">
        <f t="shared" si="1"/>
        <v>7241685</v>
      </c>
      <c r="S11" s="295">
        <f t="shared" si="1"/>
        <v>1586067</v>
      </c>
      <c r="T11" s="295">
        <f t="shared" si="1"/>
        <v>0</v>
      </c>
      <c r="U11" s="295">
        <f t="shared" si="1"/>
        <v>1981039</v>
      </c>
      <c r="V11" s="295">
        <f t="shared" si="1"/>
        <v>3567106</v>
      </c>
      <c r="W11" s="295">
        <f t="shared" si="1"/>
        <v>19139377</v>
      </c>
      <c r="X11" s="295">
        <f t="shared" si="1"/>
        <v>18000000</v>
      </c>
      <c r="Y11" s="295">
        <f t="shared" si="1"/>
        <v>1139377</v>
      </c>
      <c r="Z11" s="296">
        <f>+IF(X11&lt;&gt;0,+(Y11/X11)*100,0)</f>
        <v>6.329872222222223</v>
      </c>
      <c r="AA11" s="297">
        <f>SUM(AA6:AA10)</f>
        <v>18000000</v>
      </c>
    </row>
    <row r="12" spans="1:27" ht="13.5">
      <c r="A12" s="298" t="s">
        <v>211</v>
      </c>
      <c r="B12" s="136"/>
      <c r="C12" s="62">
        <v>4876128</v>
      </c>
      <c r="D12" s="156"/>
      <c r="E12" s="60">
        <v>10390000</v>
      </c>
      <c r="F12" s="60">
        <v>10390000</v>
      </c>
      <c r="G12" s="60"/>
      <c r="H12" s="60">
        <v>831060</v>
      </c>
      <c r="I12" s="60">
        <v>131911</v>
      </c>
      <c r="J12" s="60">
        <v>962971</v>
      </c>
      <c r="K12" s="60">
        <v>1398931</v>
      </c>
      <c r="L12" s="60"/>
      <c r="M12" s="60"/>
      <c r="N12" s="60">
        <v>1398931</v>
      </c>
      <c r="O12" s="60">
        <v>166313</v>
      </c>
      <c r="P12" s="60">
        <v>1367261</v>
      </c>
      <c r="Q12" s="60">
        <v>2471619</v>
      </c>
      <c r="R12" s="60">
        <v>4005193</v>
      </c>
      <c r="S12" s="60"/>
      <c r="T12" s="60">
        <v>1063441</v>
      </c>
      <c r="U12" s="60"/>
      <c r="V12" s="60">
        <v>1063441</v>
      </c>
      <c r="W12" s="60">
        <v>7430536</v>
      </c>
      <c r="X12" s="60">
        <v>10390000</v>
      </c>
      <c r="Y12" s="60">
        <v>-2959464</v>
      </c>
      <c r="Z12" s="140">
        <v>-28.48</v>
      </c>
      <c r="AA12" s="155">
        <v>10390000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1037058</v>
      </c>
      <c r="D15" s="156"/>
      <c r="E15" s="60">
        <v>1800000</v>
      </c>
      <c r="F15" s="60">
        <v>1800000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1800000</v>
      </c>
      <c r="Y15" s="60">
        <v>-1800000</v>
      </c>
      <c r="Z15" s="140">
        <v>-100</v>
      </c>
      <c r="AA15" s="155">
        <v>1800000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23727870</v>
      </c>
      <c r="D36" s="156">
        <f t="shared" si="4"/>
        <v>0</v>
      </c>
      <c r="E36" s="60">
        <f t="shared" si="4"/>
        <v>18000000</v>
      </c>
      <c r="F36" s="60">
        <f t="shared" si="4"/>
        <v>18000000</v>
      </c>
      <c r="G36" s="60">
        <f t="shared" si="4"/>
        <v>361134</v>
      </c>
      <c r="H36" s="60">
        <f t="shared" si="4"/>
        <v>1854042</v>
      </c>
      <c r="I36" s="60">
        <f t="shared" si="4"/>
        <v>565685</v>
      </c>
      <c r="J36" s="60">
        <f t="shared" si="4"/>
        <v>2780861</v>
      </c>
      <c r="K36" s="60">
        <f t="shared" si="4"/>
        <v>1291241</v>
      </c>
      <c r="L36" s="60">
        <f t="shared" si="4"/>
        <v>0</v>
      </c>
      <c r="M36" s="60">
        <f t="shared" si="4"/>
        <v>0</v>
      </c>
      <c r="N36" s="60">
        <f t="shared" si="4"/>
        <v>1291241</v>
      </c>
      <c r="O36" s="60">
        <f t="shared" si="4"/>
        <v>0</v>
      </c>
      <c r="P36" s="60">
        <f t="shared" si="4"/>
        <v>4867554</v>
      </c>
      <c r="Q36" s="60">
        <f t="shared" si="4"/>
        <v>2374131</v>
      </c>
      <c r="R36" s="60">
        <f t="shared" si="4"/>
        <v>7241685</v>
      </c>
      <c r="S36" s="60">
        <f t="shared" si="4"/>
        <v>1586067</v>
      </c>
      <c r="T36" s="60">
        <f t="shared" si="4"/>
        <v>0</v>
      </c>
      <c r="U36" s="60">
        <f t="shared" si="4"/>
        <v>1981039</v>
      </c>
      <c r="V36" s="60">
        <f t="shared" si="4"/>
        <v>3567106</v>
      </c>
      <c r="W36" s="60">
        <f t="shared" si="4"/>
        <v>14880893</v>
      </c>
      <c r="X36" s="60">
        <f t="shared" si="4"/>
        <v>18000000</v>
      </c>
      <c r="Y36" s="60">
        <f t="shared" si="4"/>
        <v>-3119107</v>
      </c>
      <c r="Z36" s="140">
        <f aca="true" t="shared" si="5" ref="Z36:Z49">+IF(X36&lt;&gt;0,+(Y36/X36)*100,0)</f>
        <v>-17.32837222222222</v>
      </c>
      <c r="AA36" s="155">
        <f>AA6+AA21</f>
        <v>18000000</v>
      </c>
    </row>
    <row r="37" spans="1:27" ht="13.5">
      <c r="A37" s="291" t="s">
        <v>206</v>
      </c>
      <c r="B37" s="142"/>
      <c r="C37" s="62">
        <f t="shared" si="4"/>
        <v>12124262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2213389</v>
      </c>
      <c r="H37" s="60">
        <f t="shared" si="4"/>
        <v>0</v>
      </c>
      <c r="I37" s="60">
        <f t="shared" si="4"/>
        <v>0</v>
      </c>
      <c r="J37" s="60">
        <f t="shared" si="4"/>
        <v>2213389</v>
      </c>
      <c r="K37" s="60">
        <f t="shared" si="4"/>
        <v>225120</v>
      </c>
      <c r="L37" s="60">
        <f t="shared" si="4"/>
        <v>0</v>
      </c>
      <c r="M37" s="60">
        <f t="shared" si="4"/>
        <v>0</v>
      </c>
      <c r="N37" s="60">
        <f t="shared" si="4"/>
        <v>225120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2438509</v>
      </c>
      <c r="X37" s="60">
        <f t="shared" si="4"/>
        <v>0</v>
      </c>
      <c r="Y37" s="60">
        <f t="shared" si="4"/>
        <v>2438509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1819975</v>
      </c>
      <c r="I40" s="60">
        <f t="shared" si="4"/>
        <v>0</v>
      </c>
      <c r="J40" s="60">
        <f t="shared" si="4"/>
        <v>1819975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1819975</v>
      </c>
      <c r="X40" s="60">
        <f t="shared" si="4"/>
        <v>0</v>
      </c>
      <c r="Y40" s="60">
        <f t="shared" si="4"/>
        <v>1819975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35852132</v>
      </c>
      <c r="D41" s="294">
        <f t="shared" si="6"/>
        <v>0</v>
      </c>
      <c r="E41" s="295">
        <f t="shared" si="6"/>
        <v>18000000</v>
      </c>
      <c r="F41" s="295">
        <f t="shared" si="6"/>
        <v>18000000</v>
      </c>
      <c r="G41" s="295">
        <f t="shared" si="6"/>
        <v>2574523</v>
      </c>
      <c r="H41" s="295">
        <f t="shared" si="6"/>
        <v>3674017</v>
      </c>
      <c r="I41" s="295">
        <f t="shared" si="6"/>
        <v>565685</v>
      </c>
      <c r="J41" s="295">
        <f t="shared" si="6"/>
        <v>6814225</v>
      </c>
      <c r="K41" s="295">
        <f t="shared" si="6"/>
        <v>1516361</v>
      </c>
      <c r="L41" s="295">
        <f t="shared" si="6"/>
        <v>0</v>
      </c>
      <c r="M41" s="295">
        <f t="shared" si="6"/>
        <v>0</v>
      </c>
      <c r="N41" s="295">
        <f t="shared" si="6"/>
        <v>1516361</v>
      </c>
      <c r="O41" s="295">
        <f t="shared" si="6"/>
        <v>0</v>
      </c>
      <c r="P41" s="295">
        <f t="shared" si="6"/>
        <v>4867554</v>
      </c>
      <c r="Q41" s="295">
        <f t="shared" si="6"/>
        <v>2374131</v>
      </c>
      <c r="R41" s="295">
        <f t="shared" si="6"/>
        <v>7241685</v>
      </c>
      <c r="S41" s="295">
        <f t="shared" si="6"/>
        <v>1586067</v>
      </c>
      <c r="T41" s="295">
        <f t="shared" si="6"/>
        <v>0</v>
      </c>
      <c r="U41" s="295">
        <f t="shared" si="6"/>
        <v>1981039</v>
      </c>
      <c r="V41" s="295">
        <f t="shared" si="6"/>
        <v>3567106</v>
      </c>
      <c r="W41" s="295">
        <f t="shared" si="6"/>
        <v>19139377</v>
      </c>
      <c r="X41" s="295">
        <f t="shared" si="6"/>
        <v>18000000</v>
      </c>
      <c r="Y41" s="295">
        <f t="shared" si="6"/>
        <v>1139377</v>
      </c>
      <c r="Z41" s="296">
        <f t="shared" si="5"/>
        <v>6.329872222222223</v>
      </c>
      <c r="AA41" s="297">
        <f>SUM(AA36:AA40)</f>
        <v>18000000</v>
      </c>
    </row>
    <row r="42" spans="1:27" ht="13.5">
      <c r="A42" s="298" t="s">
        <v>211</v>
      </c>
      <c r="B42" s="136"/>
      <c r="C42" s="95">
        <f aca="true" t="shared" si="7" ref="C42:Y48">C12+C27</f>
        <v>4876128</v>
      </c>
      <c r="D42" s="129">
        <f t="shared" si="7"/>
        <v>0</v>
      </c>
      <c r="E42" s="54">
        <f t="shared" si="7"/>
        <v>10390000</v>
      </c>
      <c r="F42" s="54">
        <f t="shared" si="7"/>
        <v>10390000</v>
      </c>
      <c r="G42" s="54">
        <f t="shared" si="7"/>
        <v>0</v>
      </c>
      <c r="H42" s="54">
        <f t="shared" si="7"/>
        <v>831060</v>
      </c>
      <c r="I42" s="54">
        <f t="shared" si="7"/>
        <v>131911</v>
      </c>
      <c r="J42" s="54">
        <f t="shared" si="7"/>
        <v>962971</v>
      </c>
      <c r="K42" s="54">
        <f t="shared" si="7"/>
        <v>1398931</v>
      </c>
      <c r="L42" s="54">
        <f t="shared" si="7"/>
        <v>0</v>
      </c>
      <c r="M42" s="54">
        <f t="shared" si="7"/>
        <v>0</v>
      </c>
      <c r="N42" s="54">
        <f t="shared" si="7"/>
        <v>1398931</v>
      </c>
      <c r="O42" s="54">
        <f t="shared" si="7"/>
        <v>166313</v>
      </c>
      <c r="P42" s="54">
        <f t="shared" si="7"/>
        <v>1367261</v>
      </c>
      <c r="Q42" s="54">
        <f t="shared" si="7"/>
        <v>2471619</v>
      </c>
      <c r="R42" s="54">
        <f t="shared" si="7"/>
        <v>4005193</v>
      </c>
      <c r="S42" s="54">
        <f t="shared" si="7"/>
        <v>0</v>
      </c>
      <c r="T42" s="54">
        <f t="shared" si="7"/>
        <v>1063441</v>
      </c>
      <c r="U42" s="54">
        <f t="shared" si="7"/>
        <v>0</v>
      </c>
      <c r="V42" s="54">
        <f t="shared" si="7"/>
        <v>1063441</v>
      </c>
      <c r="W42" s="54">
        <f t="shared" si="7"/>
        <v>7430536</v>
      </c>
      <c r="X42" s="54">
        <f t="shared" si="7"/>
        <v>10390000</v>
      </c>
      <c r="Y42" s="54">
        <f t="shared" si="7"/>
        <v>-2959464</v>
      </c>
      <c r="Z42" s="184">
        <f t="shared" si="5"/>
        <v>-28.483772858517803</v>
      </c>
      <c r="AA42" s="130">
        <f aca="true" t="shared" si="8" ref="AA42:AA48">AA12+AA27</f>
        <v>10390000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1037058</v>
      </c>
      <c r="D45" s="129">
        <f t="shared" si="7"/>
        <v>0</v>
      </c>
      <c r="E45" s="54">
        <f t="shared" si="7"/>
        <v>1800000</v>
      </c>
      <c r="F45" s="54">
        <f t="shared" si="7"/>
        <v>1800000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1800000</v>
      </c>
      <c r="Y45" s="54">
        <f t="shared" si="7"/>
        <v>-1800000</v>
      </c>
      <c r="Z45" s="184">
        <f t="shared" si="5"/>
        <v>-100</v>
      </c>
      <c r="AA45" s="130">
        <f t="shared" si="8"/>
        <v>1800000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41765318</v>
      </c>
      <c r="D49" s="218">
        <f t="shared" si="9"/>
        <v>0</v>
      </c>
      <c r="E49" s="220">
        <f t="shared" si="9"/>
        <v>30190000</v>
      </c>
      <c r="F49" s="220">
        <f t="shared" si="9"/>
        <v>30190000</v>
      </c>
      <c r="G49" s="220">
        <f t="shared" si="9"/>
        <v>2574523</v>
      </c>
      <c r="H49" s="220">
        <f t="shared" si="9"/>
        <v>4505077</v>
      </c>
      <c r="I49" s="220">
        <f t="shared" si="9"/>
        <v>697596</v>
      </c>
      <c r="J49" s="220">
        <f t="shared" si="9"/>
        <v>7777196</v>
      </c>
      <c r="K49" s="220">
        <f t="shared" si="9"/>
        <v>2915292</v>
      </c>
      <c r="L49" s="220">
        <f t="shared" si="9"/>
        <v>0</v>
      </c>
      <c r="M49" s="220">
        <f t="shared" si="9"/>
        <v>0</v>
      </c>
      <c r="N49" s="220">
        <f t="shared" si="9"/>
        <v>2915292</v>
      </c>
      <c r="O49" s="220">
        <f t="shared" si="9"/>
        <v>166313</v>
      </c>
      <c r="P49" s="220">
        <f t="shared" si="9"/>
        <v>6234815</v>
      </c>
      <c r="Q49" s="220">
        <f t="shared" si="9"/>
        <v>4845750</v>
      </c>
      <c r="R49" s="220">
        <f t="shared" si="9"/>
        <v>11246878</v>
      </c>
      <c r="S49" s="220">
        <f t="shared" si="9"/>
        <v>1586067</v>
      </c>
      <c r="T49" s="220">
        <f t="shared" si="9"/>
        <v>1063441</v>
      </c>
      <c r="U49" s="220">
        <f t="shared" si="9"/>
        <v>1981039</v>
      </c>
      <c r="V49" s="220">
        <f t="shared" si="9"/>
        <v>4630547</v>
      </c>
      <c r="W49" s="220">
        <f t="shared" si="9"/>
        <v>26569913</v>
      </c>
      <c r="X49" s="220">
        <f t="shared" si="9"/>
        <v>30190000</v>
      </c>
      <c r="Y49" s="220">
        <f t="shared" si="9"/>
        <v>-3620087</v>
      </c>
      <c r="Z49" s="221">
        <f t="shared" si="5"/>
        <v>-11.991013580655846</v>
      </c>
      <c r="AA49" s="222">
        <f>SUM(AA41:AA48)</f>
        <v>30190000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5866024</v>
      </c>
      <c r="D51" s="129">
        <f t="shared" si="10"/>
        <v>0</v>
      </c>
      <c r="E51" s="54">
        <f t="shared" si="10"/>
        <v>6357815</v>
      </c>
      <c r="F51" s="54">
        <f t="shared" si="10"/>
        <v>5257814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5257814</v>
      </c>
      <c r="Y51" s="54">
        <f t="shared" si="10"/>
        <v>-5257814</v>
      </c>
      <c r="Z51" s="184">
        <f>+IF(X51&lt;&gt;0,+(Y51/X51)*100,0)</f>
        <v>-100</v>
      </c>
      <c r="AA51" s="130">
        <f>SUM(AA57:AA61)</f>
        <v>5257814</v>
      </c>
    </row>
    <row r="52" spans="1:27" ht="13.5">
      <c r="A52" s="310" t="s">
        <v>205</v>
      </c>
      <c r="B52" s="142"/>
      <c r="C52" s="62">
        <v>83972</v>
      </c>
      <c r="D52" s="156"/>
      <c r="E52" s="60">
        <v>90167</v>
      </c>
      <c r="F52" s="60">
        <v>90167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90167</v>
      </c>
      <c r="Y52" s="60">
        <v>-90167</v>
      </c>
      <c r="Z52" s="140">
        <v>-100</v>
      </c>
      <c r="AA52" s="155">
        <v>90167</v>
      </c>
    </row>
    <row r="53" spans="1:27" ht="13.5">
      <c r="A53" s="310" t="s">
        <v>206</v>
      </c>
      <c r="B53" s="142"/>
      <c r="C53" s="62">
        <v>1233698</v>
      </c>
      <c r="D53" s="156"/>
      <c r="E53" s="60">
        <v>1579644</v>
      </c>
      <c r="F53" s="60">
        <v>1479644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1479644</v>
      </c>
      <c r="Y53" s="60">
        <v>-1479644</v>
      </c>
      <c r="Z53" s="140">
        <v>-100</v>
      </c>
      <c r="AA53" s="155">
        <v>1479644</v>
      </c>
    </row>
    <row r="54" spans="1:27" ht="13.5">
      <c r="A54" s="310" t="s">
        <v>207</v>
      </c>
      <c r="B54" s="142"/>
      <c r="C54" s="62">
        <v>1263640</v>
      </c>
      <c r="D54" s="156"/>
      <c r="E54" s="60">
        <v>1593275</v>
      </c>
      <c r="F54" s="60">
        <v>1443273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1443273</v>
      </c>
      <c r="Y54" s="60">
        <v>-1443273</v>
      </c>
      <c r="Z54" s="140">
        <v>-100</v>
      </c>
      <c r="AA54" s="155">
        <v>1443273</v>
      </c>
    </row>
    <row r="55" spans="1:27" ht="13.5">
      <c r="A55" s="310" t="s">
        <v>208</v>
      </c>
      <c r="B55" s="142"/>
      <c r="C55" s="62">
        <v>253740</v>
      </c>
      <c r="D55" s="156"/>
      <c r="E55" s="60">
        <v>549467</v>
      </c>
      <c r="F55" s="60">
        <v>449466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449466</v>
      </c>
      <c r="Y55" s="60">
        <v>-449466</v>
      </c>
      <c r="Z55" s="140">
        <v>-100</v>
      </c>
      <c r="AA55" s="155">
        <v>449466</v>
      </c>
    </row>
    <row r="56" spans="1:27" ht="13.5">
      <c r="A56" s="310" t="s">
        <v>209</v>
      </c>
      <c r="B56" s="142"/>
      <c r="C56" s="62">
        <v>755518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3590568</v>
      </c>
      <c r="D57" s="294">
        <f t="shared" si="11"/>
        <v>0</v>
      </c>
      <c r="E57" s="295">
        <f t="shared" si="11"/>
        <v>3812553</v>
      </c>
      <c r="F57" s="295">
        <f t="shared" si="11"/>
        <v>3462550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3462550</v>
      </c>
      <c r="Y57" s="295">
        <f t="shared" si="11"/>
        <v>-3462550</v>
      </c>
      <c r="Z57" s="296">
        <f>+IF(X57&lt;&gt;0,+(Y57/X57)*100,0)</f>
        <v>-100</v>
      </c>
      <c r="AA57" s="297">
        <f>SUM(AA52:AA56)</f>
        <v>3462550</v>
      </c>
    </row>
    <row r="58" spans="1:27" ht="13.5">
      <c r="A58" s="311" t="s">
        <v>211</v>
      </c>
      <c r="B58" s="136"/>
      <c r="C58" s="62">
        <v>3765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2271691</v>
      </c>
      <c r="D61" s="156"/>
      <c r="E61" s="60">
        <v>2545262</v>
      </c>
      <c r="F61" s="60">
        <v>1795264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1795264</v>
      </c>
      <c r="Y61" s="60">
        <v>-1795264</v>
      </c>
      <c r="Z61" s="140">
        <v>-100</v>
      </c>
      <c r="AA61" s="155">
        <v>1795264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5866024</v>
      </c>
      <c r="D66" s="274">
        <v>5257815</v>
      </c>
      <c r="E66" s="275">
        <v>6357815</v>
      </c>
      <c r="F66" s="275">
        <v>5257815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5257815</v>
      </c>
      <c r="Y66" s="275">
        <v>-5257815</v>
      </c>
      <c r="Z66" s="140">
        <v>-100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>
        <v>376113</v>
      </c>
      <c r="I68" s="60">
        <v>205142</v>
      </c>
      <c r="J68" s="60">
        <v>581255</v>
      </c>
      <c r="K68" s="60">
        <v>272627</v>
      </c>
      <c r="L68" s="60">
        <v>170084</v>
      </c>
      <c r="M68" s="60">
        <v>192766</v>
      </c>
      <c r="N68" s="60">
        <v>635477</v>
      </c>
      <c r="O68" s="60">
        <v>157146</v>
      </c>
      <c r="P68" s="60">
        <v>528784</v>
      </c>
      <c r="Q68" s="60">
        <v>61135</v>
      </c>
      <c r="R68" s="60">
        <v>747065</v>
      </c>
      <c r="S68" s="60">
        <v>241250</v>
      </c>
      <c r="T68" s="60">
        <v>153254</v>
      </c>
      <c r="U68" s="60">
        <v>879136</v>
      </c>
      <c r="V68" s="60">
        <v>1273640</v>
      </c>
      <c r="W68" s="60">
        <v>3237437</v>
      </c>
      <c r="X68" s="60"/>
      <c r="Y68" s="60">
        <v>3237437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5866024</v>
      </c>
      <c r="D69" s="218">
        <f t="shared" si="12"/>
        <v>5257815</v>
      </c>
      <c r="E69" s="220">
        <f t="shared" si="12"/>
        <v>6357815</v>
      </c>
      <c r="F69" s="220">
        <f t="shared" si="12"/>
        <v>5257815</v>
      </c>
      <c r="G69" s="220">
        <f t="shared" si="12"/>
        <v>0</v>
      </c>
      <c r="H69" s="220">
        <f t="shared" si="12"/>
        <v>376113</v>
      </c>
      <c r="I69" s="220">
        <f t="shared" si="12"/>
        <v>205142</v>
      </c>
      <c r="J69" s="220">
        <f t="shared" si="12"/>
        <v>581255</v>
      </c>
      <c r="K69" s="220">
        <f t="shared" si="12"/>
        <v>272627</v>
      </c>
      <c r="L69" s="220">
        <f t="shared" si="12"/>
        <v>170084</v>
      </c>
      <c r="M69" s="220">
        <f t="shared" si="12"/>
        <v>192766</v>
      </c>
      <c r="N69" s="220">
        <f t="shared" si="12"/>
        <v>635477</v>
      </c>
      <c r="O69" s="220">
        <f t="shared" si="12"/>
        <v>157146</v>
      </c>
      <c r="P69" s="220">
        <f t="shared" si="12"/>
        <v>528784</v>
      </c>
      <c r="Q69" s="220">
        <f t="shared" si="12"/>
        <v>61135</v>
      </c>
      <c r="R69" s="220">
        <f t="shared" si="12"/>
        <v>747065</v>
      </c>
      <c r="S69" s="220">
        <f t="shared" si="12"/>
        <v>241250</v>
      </c>
      <c r="T69" s="220">
        <f t="shared" si="12"/>
        <v>153254</v>
      </c>
      <c r="U69" s="220">
        <f t="shared" si="12"/>
        <v>879136</v>
      </c>
      <c r="V69" s="220">
        <f t="shared" si="12"/>
        <v>1273640</v>
      </c>
      <c r="W69" s="220">
        <f t="shared" si="12"/>
        <v>3237437</v>
      </c>
      <c r="X69" s="220">
        <f t="shared" si="12"/>
        <v>5257815</v>
      </c>
      <c r="Y69" s="220">
        <f t="shared" si="12"/>
        <v>-2020378</v>
      </c>
      <c r="Z69" s="221">
        <f>+IF(X69&lt;&gt;0,+(Y69/X69)*100,0)</f>
        <v>-38.42619034713089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35852132</v>
      </c>
      <c r="D5" s="357">
        <f t="shared" si="0"/>
        <v>0</v>
      </c>
      <c r="E5" s="356">
        <f t="shared" si="0"/>
        <v>18000000</v>
      </c>
      <c r="F5" s="358">
        <f t="shared" si="0"/>
        <v>18000000</v>
      </c>
      <c r="G5" s="358">
        <f t="shared" si="0"/>
        <v>2574523</v>
      </c>
      <c r="H5" s="356">
        <f t="shared" si="0"/>
        <v>3674017</v>
      </c>
      <c r="I5" s="356">
        <f t="shared" si="0"/>
        <v>565685</v>
      </c>
      <c r="J5" s="358">
        <f t="shared" si="0"/>
        <v>6814225</v>
      </c>
      <c r="K5" s="358">
        <f t="shared" si="0"/>
        <v>1516361</v>
      </c>
      <c r="L5" s="356">
        <f t="shared" si="0"/>
        <v>0</v>
      </c>
      <c r="M5" s="356">
        <f t="shared" si="0"/>
        <v>0</v>
      </c>
      <c r="N5" s="358">
        <f t="shared" si="0"/>
        <v>1516361</v>
      </c>
      <c r="O5" s="358">
        <f t="shared" si="0"/>
        <v>0</v>
      </c>
      <c r="P5" s="356">
        <f t="shared" si="0"/>
        <v>4867554</v>
      </c>
      <c r="Q5" s="356">
        <f t="shared" si="0"/>
        <v>2374131</v>
      </c>
      <c r="R5" s="358">
        <f t="shared" si="0"/>
        <v>7241685</v>
      </c>
      <c r="S5" s="358">
        <f t="shared" si="0"/>
        <v>1586067</v>
      </c>
      <c r="T5" s="356">
        <f t="shared" si="0"/>
        <v>0</v>
      </c>
      <c r="U5" s="356">
        <f t="shared" si="0"/>
        <v>1981039</v>
      </c>
      <c r="V5" s="358">
        <f t="shared" si="0"/>
        <v>3567106</v>
      </c>
      <c r="W5" s="358">
        <f t="shared" si="0"/>
        <v>19139377</v>
      </c>
      <c r="X5" s="356">
        <f t="shared" si="0"/>
        <v>18000000</v>
      </c>
      <c r="Y5" s="358">
        <f t="shared" si="0"/>
        <v>1139377</v>
      </c>
      <c r="Z5" s="359">
        <f>+IF(X5&lt;&gt;0,+(Y5/X5)*100,0)</f>
        <v>6.329872222222223</v>
      </c>
      <c r="AA5" s="360">
        <f>+AA6+AA8+AA11+AA13+AA15</f>
        <v>18000000</v>
      </c>
    </row>
    <row r="6" spans="1:27" ht="13.5">
      <c r="A6" s="361" t="s">
        <v>205</v>
      </c>
      <c r="B6" s="142"/>
      <c r="C6" s="60">
        <f>+C7</f>
        <v>23727870</v>
      </c>
      <c r="D6" s="340">
        <f aca="true" t="shared" si="1" ref="D6:AA6">+D7</f>
        <v>0</v>
      </c>
      <c r="E6" s="60">
        <f t="shared" si="1"/>
        <v>18000000</v>
      </c>
      <c r="F6" s="59">
        <f t="shared" si="1"/>
        <v>18000000</v>
      </c>
      <c r="G6" s="59">
        <f t="shared" si="1"/>
        <v>361134</v>
      </c>
      <c r="H6" s="60">
        <f t="shared" si="1"/>
        <v>1854042</v>
      </c>
      <c r="I6" s="60">
        <f t="shared" si="1"/>
        <v>565685</v>
      </c>
      <c r="J6" s="59">
        <f t="shared" si="1"/>
        <v>2780861</v>
      </c>
      <c r="K6" s="59">
        <f t="shared" si="1"/>
        <v>1291241</v>
      </c>
      <c r="L6" s="60">
        <f t="shared" si="1"/>
        <v>0</v>
      </c>
      <c r="M6" s="60">
        <f t="shared" si="1"/>
        <v>0</v>
      </c>
      <c r="N6" s="59">
        <f t="shared" si="1"/>
        <v>1291241</v>
      </c>
      <c r="O6" s="59">
        <f t="shared" si="1"/>
        <v>0</v>
      </c>
      <c r="P6" s="60">
        <f t="shared" si="1"/>
        <v>4867554</v>
      </c>
      <c r="Q6" s="60">
        <f t="shared" si="1"/>
        <v>2374131</v>
      </c>
      <c r="R6" s="59">
        <f t="shared" si="1"/>
        <v>7241685</v>
      </c>
      <c r="S6" s="59">
        <f t="shared" si="1"/>
        <v>1586067</v>
      </c>
      <c r="T6" s="60">
        <f t="shared" si="1"/>
        <v>0</v>
      </c>
      <c r="U6" s="60">
        <f t="shared" si="1"/>
        <v>1981039</v>
      </c>
      <c r="V6" s="59">
        <f t="shared" si="1"/>
        <v>3567106</v>
      </c>
      <c r="W6" s="59">
        <f t="shared" si="1"/>
        <v>14880893</v>
      </c>
      <c r="X6" s="60">
        <f t="shared" si="1"/>
        <v>18000000</v>
      </c>
      <c r="Y6" s="59">
        <f t="shared" si="1"/>
        <v>-3119107</v>
      </c>
      <c r="Z6" s="61">
        <f>+IF(X6&lt;&gt;0,+(Y6/X6)*100,0)</f>
        <v>-17.32837222222222</v>
      </c>
      <c r="AA6" s="62">
        <f t="shared" si="1"/>
        <v>18000000</v>
      </c>
    </row>
    <row r="7" spans="1:27" ht="13.5">
      <c r="A7" s="291" t="s">
        <v>229</v>
      </c>
      <c r="B7" s="142"/>
      <c r="C7" s="60">
        <v>23727870</v>
      </c>
      <c r="D7" s="340"/>
      <c r="E7" s="60">
        <v>18000000</v>
      </c>
      <c r="F7" s="59">
        <v>18000000</v>
      </c>
      <c r="G7" s="59">
        <v>361134</v>
      </c>
      <c r="H7" s="60">
        <v>1854042</v>
      </c>
      <c r="I7" s="60">
        <v>565685</v>
      </c>
      <c r="J7" s="59">
        <v>2780861</v>
      </c>
      <c r="K7" s="59">
        <v>1291241</v>
      </c>
      <c r="L7" s="60"/>
      <c r="M7" s="60"/>
      <c r="N7" s="59">
        <v>1291241</v>
      </c>
      <c r="O7" s="59"/>
      <c r="P7" s="60">
        <v>4867554</v>
      </c>
      <c r="Q7" s="60">
        <v>2374131</v>
      </c>
      <c r="R7" s="59">
        <v>7241685</v>
      </c>
      <c r="S7" s="59">
        <v>1586067</v>
      </c>
      <c r="T7" s="60"/>
      <c r="U7" s="60">
        <v>1981039</v>
      </c>
      <c r="V7" s="59">
        <v>3567106</v>
      </c>
      <c r="W7" s="59">
        <v>14880893</v>
      </c>
      <c r="X7" s="60">
        <v>18000000</v>
      </c>
      <c r="Y7" s="59">
        <v>-3119107</v>
      </c>
      <c r="Z7" s="61">
        <v>-17.33</v>
      </c>
      <c r="AA7" s="62">
        <v>18000000</v>
      </c>
    </row>
    <row r="8" spans="1:27" ht="13.5">
      <c r="A8" s="361" t="s">
        <v>206</v>
      </c>
      <c r="B8" s="142"/>
      <c r="C8" s="60">
        <f aca="true" t="shared" si="2" ref="C8:Y8">SUM(C9:C10)</f>
        <v>12124262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2213389</v>
      </c>
      <c r="H8" s="60">
        <f t="shared" si="2"/>
        <v>0</v>
      </c>
      <c r="I8" s="60">
        <f t="shared" si="2"/>
        <v>0</v>
      </c>
      <c r="J8" s="59">
        <f t="shared" si="2"/>
        <v>2213389</v>
      </c>
      <c r="K8" s="59">
        <f t="shared" si="2"/>
        <v>225120</v>
      </c>
      <c r="L8" s="60">
        <f t="shared" si="2"/>
        <v>0</v>
      </c>
      <c r="M8" s="60">
        <f t="shared" si="2"/>
        <v>0</v>
      </c>
      <c r="N8" s="59">
        <f t="shared" si="2"/>
        <v>225120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2438509</v>
      </c>
      <c r="X8" s="60">
        <f t="shared" si="2"/>
        <v>0</v>
      </c>
      <c r="Y8" s="59">
        <f t="shared" si="2"/>
        <v>2438509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12124262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>
        <v>2213389</v>
      </c>
      <c r="H10" s="60"/>
      <c r="I10" s="60"/>
      <c r="J10" s="59">
        <v>2213389</v>
      </c>
      <c r="K10" s="59">
        <v>225120</v>
      </c>
      <c r="L10" s="60"/>
      <c r="M10" s="60"/>
      <c r="N10" s="59">
        <v>225120</v>
      </c>
      <c r="O10" s="59"/>
      <c r="P10" s="60"/>
      <c r="Q10" s="60"/>
      <c r="R10" s="59"/>
      <c r="S10" s="59"/>
      <c r="T10" s="60"/>
      <c r="U10" s="60"/>
      <c r="V10" s="59"/>
      <c r="W10" s="59">
        <v>2438509</v>
      </c>
      <c r="X10" s="60"/>
      <c r="Y10" s="59">
        <v>2438509</v>
      </c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1819975</v>
      </c>
      <c r="I15" s="60">
        <f t="shared" si="5"/>
        <v>0</v>
      </c>
      <c r="J15" s="59">
        <f t="shared" si="5"/>
        <v>1819975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1819975</v>
      </c>
      <c r="X15" s="60">
        <f t="shared" si="5"/>
        <v>0</v>
      </c>
      <c r="Y15" s="59">
        <f t="shared" si="5"/>
        <v>1819975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>
        <v>1819975</v>
      </c>
      <c r="I16" s="60"/>
      <c r="J16" s="59">
        <v>1819975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1819975</v>
      </c>
      <c r="X16" s="60"/>
      <c r="Y16" s="59">
        <v>1819975</v>
      </c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4876128</v>
      </c>
      <c r="D22" s="344">
        <f t="shared" si="6"/>
        <v>0</v>
      </c>
      <c r="E22" s="343">
        <f t="shared" si="6"/>
        <v>10390000</v>
      </c>
      <c r="F22" s="345">
        <f t="shared" si="6"/>
        <v>10390000</v>
      </c>
      <c r="G22" s="345">
        <f t="shared" si="6"/>
        <v>0</v>
      </c>
      <c r="H22" s="343">
        <f t="shared" si="6"/>
        <v>831060</v>
      </c>
      <c r="I22" s="343">
        <f t="shared" si="6"/>
        <v>131911</v>
      </c>
      <c r="J22" s="345">
        <f t="shared" si="6"/>
        <v>962971</v>
      </c>
      <c r="K22" s="345">
        <f t="shared" si="6"/>
        <v>1398931</v>
      </c>
      <c r="L22" s="343">
        <f t="shared" si="6"/>
        <v>0</v>
      </c>
      <c r="M22" s="343">
        <f t="shared" si="6"/>
        <v>0</v>
      </c>
      <c r="N22" s="345">
        <f t="shared" si="6"/>
        <v>1398931</v>
      </c>
      <c r="O22" s="345">
        <f t="shared" si="6"/>
        <v>166313</v>
      </c>
      <c r="P22" s="343">
        <f t="shared" si="6"/>
        <v>1367261</v>
      </c>
      <c r="Q22" s="343">
        <f t="shared" si="6"/>
        <v>2471619</v>
      </c>
      <c r="R22" s="345">
        <f t="shared" si="6"/>
        <v>4005193</v>
      </c>
      <c r="S22" s="345">
        <f t="shared" si="6"/>
        <v>0</v>
      </c>
      <c r="T22" s="343">
        <f t="shared" si="6"/>
        <v>1063441</v>
      </c>
      <c r="U22" s="343">
        <f t="shared" si="6"/>
        <v>0</v>
      </c>
      <c r="V22" s="345">
        <f t="shared" si="6"/>
        <v>1063441</v>
      </c>
      <c r="W22" s="345">
        <f t="shared" si="6"/>
        <v>7430536</v>
      </c>
      <c r="X22" s="343">
        <f t="shared" si="6"/>
        <v>10390000</v>
      </c>
      <c r="Y22" s="345">
        <f t="shared" si="6"/>
        <v>-2959464</v>
      </c>
      <c r="Z22" s="336">
        <f>+IF(X22&lt;&gt;0,+(Y22/X22)*100,0)</f>
        <v>-28.483772858517803</v>
      </c>
      <c r="AA22" s="350">
        <f>SUM(AA23:AA32)</f>
        <v>10390000</v>
      </c>
    </row>
    <row r="23" spans="1:27" ht="13.5">
      <c r="A23" s="361" t="s">
        <v>237</v>
      </c>
      <c r="B23" s="142"/>
      <c r="C23" s="60"/>
      <c r="D23" s="340"/>
      <c r="E23" s="60">
        <v>2450500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>
        <v>4876128</v>
      </c>
      <c r="D25" s="340"/>
      <c r="E25" s="60">
        <v>7939500</v>
      </c>
      <c r="F25" s="59">
        <v>7939500</v>
      </c>
      <c r="G25" s="59"/>
      <c r="H25" s="60">
        <v>831060</v>
      </c>
      <c r="I25" s="60"/>
      <c r="J25" s="59">
        <v>831060</v>
      </c>
      <c r="K25" s="59">
        <v>1398931</v>
      </c>
      <c r="L25" s="60"/>
      <c r="M25" s="60"/>
      <c r="N25" s="59">
        <v>1398931</v>
      </c>
      <c r="O25" s="59"/>
      <c r="P25" s="60">
        <v>1200948</v>
      </c>
      <c r="Q25" s="60">
        <v>2471619</v>
      </c>
      <c r="R25" s="59">
        <v>3672567</v>
      </c>
      <c r="S25" s="59"/>
      <c r="T25" s="60"/>
      <c r="U25" s="60"/>
      <c r="V25" s="59"/>
      <c r="W25" s="59">
        <v>5902558</v>
      </c>
      <c r="X25" s="60">
        <v>7939500</v>
      </c>
      <c r="Y25" s="59">
        <v>-2036942</v>
      </c>
      <c r="Z25" s="61">
        <v>-25.66</v>
      </c>
      <c r="AA25" s="62">
        <v>7939500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>
        <v>1063441</v>
      </c>
      <c r="U27" s="60"/>
      <c r="V27" s="59">
        <v>1063441</v>
      </c>
      <c r="W27" s="59">
        <v>1063441</v>
      </c>
      <c r="X27" s="60"/>
      <c r="Y27" s="59">
        <v>1063441</v>
      </c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2450500</v>
      </c>
      <c r="G32" s="59"/>
      <c r="H32" s="60"/>
      <c r="I32" s="60">
        <v>131911</v>
      </c>
      <c r="J32" s="59">
        <v>131911</v>
      </c>
      <c r="K32" s="59"/>
      <c r="L32" s="60"/>
      <c r="M32" s="60"/>
      <c r="N32" s="59"/>
      <c r="O32" s="59">
        <v>166313</v>
      </c>
      <c r="P32" s="60">
        <v>166313</v>
      </c>
      <c r="Q32" s="60"/>
      <c r="R32" s="59">
        <v>332626</v>
      </c>
      <c r="S32" s="59"/>
      <c r="T32" s="60"/>
      <c r="U32" s="60"/>
      <c r="V32" s="59"/>
      <c r="W32" s="59">
        <v>464537</v>
      </c>
      <c r="X32" s="60">
        <v>2450500</v>
      </c>
      <c r="Y32" s="59">
        <v>-1985963</v>
      </c>
      <c r="Z32" s="61">
        <v>-81.04</v>
      </c>
      <c r="AA32" s="62">
        <v>2450500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1037058</v>
      </c>
      <c r="D40" s="344">
        <f t="shared" si="9"/>
        <v>0</v>
      </c>
      <c r="E40" s="343">
        <f t="shared" si="9"/>
        <v>1800000</v>
      </c>
      <c r="F40" s="345">
        <f t="shared" si="9"/>
        <v>1800000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1800000</v>
      </c>
      <c r="Y40" s="345">
        <f t="shared" si="9"/>
        <v>-1800000</v>
      </c>
      <c r="Z40" s="336">
        <f>+IF(X40&lt;&gt;0,+(Y40/X40)*100,0)</f>
        <v>-100</v>
      </c>
      <c r="AA40" s="350">
        <f>SUM(AA41:AA49)</f>
        <v>1800000</v>
      </c>
    </row>
    <row r="41" spans="1:27" ht="13.5">
      <c r="A41" s="361" t="s">
        <v>248</v>
      </c>
      <c r="B41" s="142"/>
      <c r="C41" s="362"/>
      <c r="D41" s="363"/>
      <c r="E41" s="362">
        <v>1300000</v>
      </c>
      <c r="F41" s="364">
        <v>1300000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1300000</v>
      </c>
      <c r="Y41" s="364">
        <v>-1300000</v>
      </c>
      <c r="Z41" s="365">
        <v>-100</v>
      </c>
      <c r="AA41" s="366">
        <v>1300000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887826</v>
      </c>
      <c r="D43" s="369"/>
      <c r="E43" s="305">
        <v>500000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149232</v>
      </c>
      <c r="D44" s="368"/>
      <c r="E44" s="54"/>
      <c r="F44" s="53">
        <v>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500000</v>
      </c>
      <c r="Y44" s="53">
        <v>-500000</v>
      </c>
      <c r="Z44" s="94">
        <v>-100</v>
      </c>
      <c r="AA44" s="95">
        <v>500000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41765318</v>
      </c>
      <c r="D60" s="346">
        <f t="shared" si="14"/>
        <v>0</v>
      </c>
      <c r="E60" s="219">
        <f t="shared" si="14"/>
        <v>30190000</v>
      </c>
      <c r="F60" s="264">
        <f t="shared" si="14"/>
        <v>30190000</v>
      </c>
      <c r="G60" s="264">
        <f t="shared" si="14"/>
        <v>2574523</v>
      </c>
      <c r="H60" s="219">
        <f t="shared" si="14"/>
        <v>4505077</v>
      </c>
      <c r="I60" s="219">
        <f t="shared" si="14"/>
        <v>697596</v>
      </c>
      <c r="J60" s="264">
        <f t="shared" si="14"/>
        <v>7777196</v>
      </c>
      <c r="K60" s="264">
        <f t="shared" si="14"/>
        <v>2915292</v>
      </c>
      <c r="L60" s="219">
        <f t="shared" si="14"/>
        <v>0</v>
      </c>
      <c r="M60" s="219">
        <f t="shared" si="14"/>
        <v>0</v>
      </c>
      <c r="N60" s="264">
        <f t="shared" si="14"/>
        <v>2915292</v>
      </c>
      <c r="O60" s="264">
        <f t="shared" si="14"/>
        <v>166313</v>
      </c>
      <c r="P60" s="219">
        <f t="shared" si="14"/>
        <v>6234815</v>
      </c>
      <c r="Q60" s="219">
        <f t="shared" si="14"/>
        <v>4845750</v>
      </c>
      <c r="R60" s="264">
        <f t="shared" si="14"/>
        <v>11246878</v>
      </c>
      <c r="S60" s="264">
        <f t="shared" si="14"/>
        <v>1586067</v>
      </c>
      <c r="T60" s="219">
        <f t="shared" si="14"/>
        <v>1063441</v>
      </c>
      <c r="U60" s="219">
        <f t="shared" si="14"/>
        <v>1981039</v>
      </c>
      <c r="V60" s="264">
        <f t="shared" si="14"/>
        <v>4630547</v>
      </c>
      <c r="W60" s="264">
        <f t="shared" si="14"/>
        <v>26569913</v>
      </c>
      <c r="X60" s="219">
        <f t="shared" si="14"/>
        <v>30190000</v>
      </c>
      <c r="Y60" s="264">
        <f t="shared" si="14"/>
        <v>-3620087</v>
      </c>
      <c r="Z60" s="337">
        <f>+IF(X60&lt;&gt;0,+(Y60/X60)*100,0)</f>
        <v>-11.991013580655846</v>
      </c>
      <c r="AA60" s="232">
        <f>+AA57+AA54+AA51+AA40+AA37+AA34+AA22+AA5</f>
        <v>30190000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2016-08-08T14:16:18Z</dcterms:created>
  <dcterms:modified xsi:type="dcterms:W3CDTF">2016-08-08T14:16:25Z</dcterms:modified>
  <cp:category/>
  <cp:version/>
  <cp:contentType/>
  <cp:contentStatus/>
</cp:coreProperties>
</file>