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<sst xmlns="http://schemas.openxmlformats.org/spreadsheetml/2006/main" count="857" uniqueCount="303">
  <si>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City Of Matlosana(NW403)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</si>
  <si>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</si>
  <si>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</si>
  <si>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</si>
  <si>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</si>
  <si>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</si>
  <si>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</si>
  <si>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</si>
  <si>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</si>
  <si>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</si>
  <si>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</si>
  <si>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</si>
  <si>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</si>
  <si>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</si>
  <si>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</si>
  <si>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</si>
  <si>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</si>
  <si>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</si>
  <si>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</si>
  <si>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</si>
  <si>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</si>
  <si>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</si>
  <si>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</si>
  <si>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</si>
  <si>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</si>
  <si>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</si>
  <si>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</si>
  <si>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</si>
  <si>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</si>
  <si>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</si>
  <si>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</si>
  <si>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</si>
  <si>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</si>
  <si>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</si>
  <si>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</si>
  <si>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</si>
  <si>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</si>
  <si>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</si>
  <si>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</si>
  <si>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</si>
  <si>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</si>
  <si>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</si>
  <si>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</si>
  <si>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</si>
  <si>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</si>
  <si>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</si>
  <si>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</si>
  <si>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</si>
  <si>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</si>
  <si>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</si>
  <si>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</si>
  <si>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</si>
  <si>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</si>
  <si>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</si>
  <si>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</si>
  <si>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</si>
  <si>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</si>
  <si>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</si>
  <si>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</si>
  <si>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</si>
  <si>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</si>
  <si>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</si>
  <si>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</si>
  <si>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</si>
  <si>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</si>
  <si>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</si>
  <si>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</si>
  <si>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</si>
  <si>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</si>
  <si>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</si>
  <si>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City Of Matlosana(NW403)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</si>
  <si>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</si>
  <si>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</si>
  <si>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</si>
  <si>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</si>
  <si>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</si>
  <si>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</si>
  <si>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</si>
  <si>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</si>
  <si>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</si>
  <si>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</si>
  <si>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</si>
  <si>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</si>
  <si>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</si>
  <si>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</si>
  <si>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</si>
  <si>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</si>
  <si>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</si>
  <si>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</si>
  <si>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</si>
  <si>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</si>
  <si>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</si>
  <si>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</si>
  <si>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</si>
  <si>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</si>
  <si>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</si>
  <si>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</si>
  <si>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</si>
  <si>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</si>
  <si>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</si>
  <si>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City Of Matlosana(NW403)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</si>
  <si>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</si>
  <si>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</si>
  <si>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</si>
  <si>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</si>
  <si>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</si>
  <si>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</si>
  <si>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</si>
  <si>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</si>
  <si>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</si>
  <si>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</si>
  <si>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</si>
  <si>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</si>
  <si>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</si>
  <si>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</si>
  <si>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</si>
  <si>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</si>
  <si>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</si>
  <si>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</si>
  <si>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</si>
  <si>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</si>
  <si>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</si>
  <si>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</si>
  <si>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</si>
  <si>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</si>
  <si>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</si>
  <si>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</si>
  <si>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</si>
  <si>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</si>
  <si>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City Of Matlosana(NW403)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</si>
  <si>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</si>
  <si>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</si>
  <si>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</si>
  <si>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</si>
  <si>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</si>
  <si>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</si>
  <si>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</si>
  <si>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</si>
  <si>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</si>
  <si>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</si>
  <si>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City Of Matlosana(NW403)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</si>
  <si>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</si>
  <si>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</si>
  <si>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</si>
  <si>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</si>
  <si>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</si>
  <si>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</si>
  <si>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</si>
  <si>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</si>
  <si>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</si>
  <si>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</si>
  <si>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</si>
  <si>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</si>
  <si>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</si>
  <si>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</si>
  <si>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</si>
  <si>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</si>
  <si>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</si>
  <si>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</si>
  <si>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</si>
  <si>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</si>
  <si>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</si>
  <si>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</si>
  <si>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</si>
  <si>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</si>
  <si>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</si>
  <si>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</si>
  <si>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</si>
  <si>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</si>
  <si>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</si>
  <si>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</si>
  <si>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</si>
  <si>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</si>
  <si>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</si>
  <si>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City Of Matlosana(NW403)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</si>
  <si>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</si>
  <si>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</si>
  <si>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</si>
  <si>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</si>
  <si>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</si>
  <si>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</si>
  <si>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</si>
  <si>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</si>
  <si>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</si>
  <si>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</si>
  <si>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</si>
  <si>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</si>
  <si>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</si>
  <si>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</si>
  <si>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</si>
  <si>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</si>
  <si>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</si>
  <si>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</si>
  <si>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</si>
  <si>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</si>
  <si>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</si>
  <si>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</si>
  <si>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</si>
  <si>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</si>
  <si>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</si>
  <si>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</si>
  <si>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</si>
  <si>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City Of Matlosana(NW403)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</si>
  <si>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</si>
  <si>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</si>
  <si>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</si>
  <si>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</si>
  <si>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</si>
  <si>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</si>
  <si>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</si>
  <si>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</si>
  <si>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</si>
  <si>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</si>
  <si>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</si>
  <si>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</si>
  <si>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</si>
  <si>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</si>
  <si>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</si>
  <si>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</si>
  <si>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</si>
  <si>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</si>
  <si>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</si>
  <si>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</si>
  <si>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</si>
  <si>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</si>
  <si>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</si>
  <si>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</si>
  <si>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City Of Matlosana(NW403)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</si>
  <si>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</si>
  <si>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</si>
  <si>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</si>
  <si>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</si>
  <si>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</si>
  <si>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</si>
  <si>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</si>
  <si>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</si>
  <si>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</si>
  <si>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</si>
  <si>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</si>
  <si>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</si>
  <si>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</si>
  <si>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</si>
  <si>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</si>
  <si>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</si>
  <si>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</si>
  <si>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</si>
  <si>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</si>
  <si>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</si>
  <si>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</si>
  <si>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</si>
  <si>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</si>
  <si>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</si>
  <si>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</si>
  <si>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</si>
  <si>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</si>
  <si>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</si>
  <si>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</si>
  <si>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</si>
  <si>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</si>
  <si>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</si>
  <si>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</si>
  <si>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</si>
  <si>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</si>
  <si>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City Of Matlosana(NW403)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</si>
  <si>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</si>
  <si>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</si>
  <si>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 West: City Of Matlosana(NW403)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</si>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</sst>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247297084</v>
      </c>
      <c r="C5" s="19">
        <v>0</v>
      </c>
      <c r="D5" s="59">
        <v>270068400</v>
      </c>
      <c r="E5" s="60">
        <v>279632305</v>
      </c>
      <c r="F5" s="60">
        <v>52966829</v>
      </c>
      <c r="G5" s="60">
        <v>20772942</v>
      </c>
      <c r="H5" s="60">
        <v>22278341</v>
      </c>
      <c r="I5" s="60">
        <v>96018112</v>
      </c>
      <c r="J5" s="60">
        <v>22200679</v>
      </c>
      <c r="K5" s="60">
        <v>21684393</v>
      </c>
      <c r="L5" s="60">
        <v>32394139</v>
      </c>
      <c r="M5" s="60">
        <v>76279211</v>
      </c>
      <c r="N5" s="60">
        <v>23202792</v>
      </c>
      <c r="O5" s="60">
        <v>23682405</v>
      </c>
      <c r="P5" s="60">
        <v>22737450</v>
      </c>
      <c r="Q5" s="60">
        <v>69622647</v>
      </c>
      <c r="R5" s="60">
        <v>22397786</v>
      </c>
      <c r="S5" s="60">
        <v>22420443</v>
      </c>
      <c r="T5" s="60">
        <v>22258380</v>
      </c>
      <c r="U5" s="60">
        <v>67076609</v>
      </c>
      <c r="V5" s="60">
        <v>308996579</v>
      </c>
      <c r="W5" s="60">
        <v>270068400</v>
      </c>
      <c r="X5" s="60">
        <v>38928179</v>
      </c>
      <c r="Y5" s="61">
        <v>14.41</v>
      </c>
      <c r="Z5" s="62">
        <v>279632305</v>
      </c>
    </row>
    <row r="6" spans="1:26" ht="13.5">
      <c r="A6" s="58" t="s">
        <v>32</v>
      </c>
      <c r="B6" s="19">
        <v>1061158920</v>
      </c>
      <c r="C6" s="19">
        <v>0</v>
      </c>
      <c r="D6" s="59">
        <v>1527854940</v>
      </c>
      <c r="E6" s="60">
        <v>1470105850</v>
      </c>
      <c r="F6" s="60">
        <v>193732053</v>
      </c>
      <c r="G6" s="60">
        <v>129843976</v>
      </c>
      <c r="H6" s="60">
        <v>140495149</v>
      </c>
      <c r="I6" s="60">
        <v>464071178</v>
      </c>
      <c r="J6" s="60">
        <v>108740987</v>
      </c>
      <c r="K6" s="60">
        <v>113469687</v>
      </c>
      <c r="L6" s="60">
        <v>110040734</v>
      </c>
      <c r="M6" s="60">
        <v>332251408</v>
      </c>
      <c r="N6" s="60">
        <v>115674361</v>
      </c>
      <c r="O6" s="60">
        <v>114152916</v>
      </c>
      <c r="P6" s="60">
        <v>105383552</v>
      </c>
      <c r="Q6" s="60">
        <v>335210829</v>
      </c>
      <c r="R6" s="60">
        <v>106197664</v>
      </c>
      <c r="S6" s="60">
        <v>111615081</v>
      </c>
      <c r="T6" s="60">
        <v>94024231</v>
      </c>
      <c r="U6" s="60">
        <v>311836976</v>
      </c>
      <c r="V6" s="60">
        <v>1443370391</v>
      </c>
      <c r="W6" s="60">
        <v>1527854940</v>
      </c>
      <c r="X6" s="60">
        <v>-84484549</v>
      </c>
      <c r="Y6" s="61">
        <v>-5.53</v>
      </c>
      <c r="Z6" s="62">
        <v>1470105850</v>
      </c>
    </row>
    <row r="7" spans="1:26" ht="13.5">
      <c r="A7" s="58" t="s">
        <v>33</v>
      </c>
      <c r="B7" s="19">
        <v>91202405</v>
      </c>
      <c r="C7" s="19">
        <v>0</v>
      </c>
      <c r="D7" s="59">
        <v>2108000</v>
      </c>
      <c r="E7" s="60">
        <v>2108000</v>
      </c>
      <c r="F7" s="60">
        <v>69735</v>
      </c>
      <c r="G7" s="60">
        <v>256686</v>
      </c>
      <c r="H7" s="60">
        <v>0</v>
      </c>
      <c r="I7" s="60">
        <v>326421</v>
      </c>
      <c r="J7" s="60">
        <v>160912</v>
      </c>
      <c r="K7" s="60">
        <v>223</v>
      </c>
      <c r="L7" s="60">
        <v>0</v>
      </c>
      <c r="M7" s="60">
        <v>161135</v>
      </c>
      <c r="N7" s="60">
        <v>0</v>
      </c>
      <c r="O7" s="60">
        <v>143</v>
      </c>
      <c r="P7" s="60">
        <v>51782</v>
      </c>
      <c r="Q7" s="60">
        <v>51925</v>
      </c>
      <c r="R7" s="60">
        <v>128812</v>
      </c>
      <c r="S7" s="60">
        <v>91209</v>
      </c>
      <c r="T7" s="60">
        <v>129899</v>
      </c>
      <c r="U7" s="60">
        <v>349920</v>
      </c>
      <c r="V7" s="60">
        <v>889401</v>
      </c>
      <c r="W7" s="60">
        <v>2108000</v>
      </c>
      <c r="X7" s="60">
        <v>-1218599</v>
      </c>
      <c r="Y7" s="61">
        <v>-57.81</v>
      </c>
      <c r="Z7" s="62">
        <v>2108000</v>
      </c>
    </row>
    <row r="8" spans="1:26" ht="13.5">
      <c r="A8" s="58" t="s">
        <v>34</v>
      </c>
      <c r="B8" s="19">
        <v>433652010</v>
      </c>
      <c r="C8" s="19">
        <v>0</v>
      </c>
      <c r="D8" s="59">
        <v>350594730</v>
      </c>
      <c r="E8" s="60">
        <v>350994730</v>
      </c>
      <c r="F8" s="60">
        <v>144162000</v>
      </c>
      <c r="G8" s="60">
        <v>1611000</v>
      </c>
      <c r="H8" s="60">
        <v>0</v>
      </c>
      <c r="I8" s="60">
        <v>145773000</v>
      </c>
      <c r="J8" s="60">
        <v>0</v>
      </c>
      <c r="K8" s="60">
        <v>92877000</v>
      </c>
      <c r="L8" s="60">
        <v>0</v>
      </c>
      <c r="M8" s="60">
        <v>92877000</v>
      </c>
      <c r="N8" s="60">
        <v>0</v>
      </c>
      <c r="O8" s="60">
        <v>0</v>
      </c>
      <c r="P8" s="60">
        <v>84934000</v>
      </c>
      <c r="Q8" s="60">
        <v>84934000</v>
      </c>
      <c r="R8" s="60">
        <v>0</v>
      </c>
      <c r="S8" s="60">
        <v>0</v>
      </c>
      <c r="T8" s="60">
        <v>0</v>
      </c>
      <c r="U8" s="60">
        <v>0</v>
      </c>
      <c r="V8" s="60">
        <v>323584000</v>
      </c>
      <c r="W8" s="60">
        <v>350594730</v>
      </c>
      <c r="X8" s="60">
        <v>-27010730</v>
      </c>
      <c r="Y8" s="61">
        <v>-7.7</v>
      </c>
      <c r="Z8" s="62">
        <v>350994730</v>
      </c>
    </row>
    <row r="9" spans="1:26" ht="13.5">
      <c r="A9" s="58" t="s">
        <v>35</v>
      </c>
      <c r="B9" s="19">
        <v>70407447</v>
      </c>
      <c r="C9" s="19">
        <v>0</v>
      </c>
      <c r="D9" s="59">
        <v>229602110</v>
      </c>
      <c r="E9" s="60">
        <v>260607107</v>
      </c>
      <c r="F9" s="60">
        <v>41491569</v>
      </c>
      <c r="G9" s="60">
        <v>53041184</v>
      </c>
      <c r="H9" s="60">
        <v>25294966</v>
      </c>
      <c r="I9" s="60">
        <v>119827719</v>
      </c>
      <c r="J9" s="60">
        <v>22194846</v>
      </c>
      <c r="K9" s="60">
        <v>20714097</v>
      </c>
      <c r="L9" s="60">
        <v>21520503</v>
      </c>
      <c r="M9" s="60">
        <v>64429446</v>
      </c>
      <c r="N9" s="60">
        <v>23997651</v>
      </c>
      <c r="O9" s="60">
        <v>33460883</v>
      </c>
      <c r="P9" s="60">
        <v>33759753</v>
      </c>
      <c r="Q9" s="60">
        <v>91218287</v>
      </c>
      <c r="R9" s="60">
        <v>29425829</v>
      </c>
      <c r="S9" s="60">
        <v>33308512</v>
      </c>
      <c r="T9" s="60">
        <v>64315472</v>
      </c>
      <c r="U9" s="60">
        <v>127049813</v>
      </c>
      <c r="V9" s="60">
        <v>402525265</v>
      </c>
      <c r="W9" s="60">
        <v>229602070</v>
      </c>
      <c r="X9" s="60">
        <v>172923195</v>
      </c>
      <c r="Y9" s="61">
        <v>75.31</v>
      </c>
      <c r="Z9" s="62">
        <v>260607107</v>
      </c>
    </row>
    <row r="10" spans="1:26" ht="25.5">
      <c r="A10" s="63" t="s">
        <v>278</v>
      </c>
      <c r="B10" s="64">
        <f>SUM(B5:B9)</f>
        <v>1903717866</v>
      </c>
      <c r="C10" s="64">
        <f>SUM(C5:C9)</f>
        <v>0</v>
      </c>
      <c r="D10" s="65">
        <f aca="true" t="shared" si="0" ref="D10:Z10">SUM(D5:D9)</f>
        <v>2380228180</v>
      </c>
      <c r="E10" s="66">
        <f t="shared" si="0"/>
        <v>2363447992</v>
      </c>
      <c r="F10" s="66">
        <f t="shared" si="0"/>
        <v>432422186</v>
      </c>
      <c r="G10" s="66">
        <f t="shared" si="0"/>
        <v>205525788</v>
      </c>
      <c r="H10" s="66">
        <f t="shared" si="0"/>
        <v>188068456</v>
      </c>
      <c r="I10" s="66">
        <f t="shared" si="0"/>
        <v>826016430</v>
      </c>
      <c r="J10" s="66">
        <f t="shared" si="0"/>
        <v>153297424</v>
      </c>
      <c r="K10" s="66">
        <f t="shared" si="0"/>
        <v>248745400</v>
      </c>
      <c r="L10" s="66">
        <f t="shared" si="0"/>
        <v>163955376</v>
      </c>
      <c r="M10" s="66">
        <f t="shared" si="0"/>
        <v>565998200</v>
      </c>
      <c r="N10" s="66">
        <f t="shared" si="0"/>
        <v>162874804</v>
      </c>
      <c r="O10" s="66">
        <f t="shared" si="0"/>
        <v>171296347</v>
      </c>
      <c r="P10" s="66">
        <f t="shared" si="0"/>
        <v>246866537</v>
      </c>
      <c r="Q10" s="66">
        <f t="shared" si="0"/>
        <v>581037688</v>
      </c>
      <c r="R10" s="66">
        <f t="shared" si="0"/>
        <v>158150091</v>
      </c>
      <c r="S10" s="66">
        <f t="shared" si="0"/>
        <v>167435245</v>
      </c>
      <c r="T10" s="66">
        <f t="shared" si="0"/>
        <v>180727982</v>
      </c>
      <c r="U10" s="66">
        <f t="shared" si="0"/>
        <v>506313318</v>
      </c>
      <c r="V10" s="66">
        <f t="shared" si="0"/>
        <v>2479365636</v>
      </c>
      <c r="W10" s="66">
        <f t="shared" si="0"/>
        <v>2380228140</v>
      </c>
      <c r="X10" s="66">
        <f t="shared" si="0"/>
        <v>99137496</v>
      </c>
      <c r="Y10" s="67">
        <f>+IF(W10&lt;&gt;0,(X10/W10)*100,0)</f>
        <v>4.165041759400425</v>
      </c>
      <c r="Z10" s="68">
        <f t="shared" si="0"/>
        <v>2363447992</v>
      </c>
    </row>
    <row r="11" spans="1:26" ht="13.5">
      <c r="A11" s="58" t="s">
        <v>37</v>
      </c>
      <c r="B11" s="19">
        <v>478440939</v>
      </c>
      <c r="C11" s="19">
        <v>0</v>
      </c>
      <c r="D11" s="59">
        <v>499105000</v>
      </c>
      <c r="E11" s="60">
        <v>497434467</v>
      </c>
      <c r="F11" s="60">
        <v>34714400</v>
      </c>
      <c r="G11" s="60">
        <v>35745078</v>
      </c>
      <c r="H11" s="60">
        <v>43113106</v>
      </c>
      <c r="I11" s="60">
        <v>113572584</v>
      </c>
      <c r="J11" s="60">
        <v>39493341</v>
      </c>
      <c r="K11" s="60">
        <v>39864770</v>
      </c>
      <c r="L11" s="60">
        <v>40585395</v>
      </c>
      <c r="M11" s="60">
        <v>119943506</v>
      </c>
      <c r="N11" s="60">
        <v>42737482</v>
      </c>
      <c r="O11" s="60">
        <v>40270767</v>
      </c>
      <c r="P11" s="60">
        <v>41360441</v>
      </c>
      <c r="Q11" s="60">
        <v>124368690</v>
      </c>
      <c r="R11" s="60">
        <v>40473885</v>
      </c>
      <c r="S11" s="60">
        <v>39770897</v>
      </c>
      <c r="T11" s="60">
        <v>40475080</v>
      </c>
      <c r="U11" s="60">
        <v>120719862</v>
      </c>
      <c r="V11" s="60">
        <v>478604642</v>
      </c>
      <c r="W11" s="60">
        <v>499105320</v>
      </c>
      <c r="X11" s="60">
        <v>-20500678</v>
      </c>
      <c r="Y11" s="61">
        <v>-4.11</v>
      </c>
      <c r="Z11" s="62">
        <v>497434467</v>
      </c>
    </row>
    <row r="12" spans="1:26" ht="13.5">
      <c r="A12" s="58" t="s">
        <v>38</v>
      </c>
      <c r="B12" s="19">
        <v>20458257</v>
      </c>
      <c r="C12" s="19">
        <v>0</v>
      </c>
      <c r="D12" s="59">
        <v>21421270</v>
      </c>
      <c r="E12" s="60">
        <v>21421270</v>
      </c>
      <c r="F12" s="60">
        <v>1737538</v>
      </c>
      <c r="G12" s="60">
        <v>1737538</v>
      </c>
      <c r="H12" s="60">
        <v>1737538</v>
      </c>
      <c r="I12" s="60">
        <v>5212614</v>
      </c>
      <c r="J12" s="60">
        <v>1737539</v>
      </c>
      <c r="K12" s="60">
        <v>1756872</v>
      </c>
      <c r="L12" s="60">
        <v>1756872</v>
      </c>
      <c r="M12" s="60">
        <v>5251283</v>
      </c>
      <c r="N12" s="60">
        <v>1756873</v>
      </c>
      <c r="O12" s="60">
        <v>1755372</v>
      </c>
      <c r="P12" s="60">
        <v>1755372</v>
      </c>
      <c r="Q12" s="60">
        <v>5267617</v>
      </c>
      <c r="R12" s="60">
        <v>1736038</v>
      </c>
      <c r="S12" s="60">
        <v>1736038</v>
      </c>
      <c r="T12" s="60">
        <v>1736038</v>
      </c>
      <c r="U12" s="60">
        <v>5208114</v>
      </c>
      <c r="V12" s="60">
        <v>20939628</v>
      </c>
      <c r="W12" s="60">
        <v>21421270</v>
      </c>
      <c r="X12" s="60">
        <v>-481642</v>
      </c>
      <c r="Y12" s="61">
        <v>-2.25</v>
      </c>
      <c r="Z12" s="62">
        <v>21421270</v>
      </c>
    </row>
    <row r="13" spans="1:26" ht="13.5">
      <c r="A13" s="58" t="s">
        <v>279</v>
      </c>
      <c r="B13" s="19">
        <v>439621839</v>
      </c>
      <c r="C13" s="19">
        <v>0</v>
      </c>
      <c r="D13" s="59">
        <v>463944000</v>
      </c>
      <c r="E13" s="60">
        <v>450000000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192334553</v>
      </c>
      <c r="L13" s="60">
        <v>38466911</v>
      </c>
      <c r="M13" s="60">
        <v>230801464</v>
      </c>
      <c r="N13" s="60">
        <v>0</v>
      </c>
      <c r="O13" s="60">
        <v>0</v>
      </c>
      <c r="P13" s="60">
        <v>76933821</v>
      </c>
      <c r="Q13" s="60">
        <v>76933821</v>
      </c>
      <c r="R13" s="60">
        <v>0</v>
      </c>
      <c r="S13" s="60">
        <v>0</v>
      </c>
      <c r="T13" s="60">
        <v>0</v>
      </c>
      <c r="U13" s="60">
        <v>0</v>
      </c>
      <c r="V13" s="60">
        <v>307735285</v>
      </c>
      <c r="W13" s="60">
        <v>463943670</v>
      </c>
      <c r="X13" s="60">
        <v>-156208385</v>
      </c>
      <c r="Y13" s="61">
        <v>-33.67</v>
      </c>
      <c r="Z13" s="62">
        <v>450000000</v>
      </c>
    </row>
    <row r="14" spans="1:26" ht="13.5">
      <c r="A14" s="58" t="s">
        <v>40</v>
      </c>
      <c r="B14" s="19">
        <v>43778999</v>
      </c>
      <c r="C14" s="19">
        <v>0</v>
      </c>
      <c r="D14" s="59">
        <v>11099000</v>
      </c>
      <c r="E14" s="60">
        <v>11098980</v>
      </c>
      <c r="F14" s="60">
        <v>338012</v>
      </c>
      <c r="G14" s="60">
        <v>261779</v>
      </c>
      <c r="H14" s="60">
        <v>2257563</v>
      </c>
      <c r="I14" s="60">
        <v>2857354</v>
      </c>
      <c r="J14" s="60">
        <v>259368</v>
      </c>
      <c r="K14" s="60">
        <v>250082</v>
      </c>
      <c r="L14" s="60">
        <v>2218761</v>
      </c>
      <c r="M14" s="60">
        <v>2728211</v>
      </c>
      <c r="N14" s="60">
        <v>255710</v>
      </c>
      <c r="O14" s="60">
        <v>238188</v>
      </c>
      <c r="P14" s="60">
        <v>2156434</v>
      </c>
      <c r="Q14" s="60">
        <v>2650332</v>
      </c>
      <c r="R14" s="60">
        <v>243753</v>
      </c>
      <c r="S14" s="60">
        <v>250984</v>
      </c>
      <c r="T14" s="60">
        <v>1868226</v>
      </c>
      <c r="U14" s="60">
        <v>2362963</v>
      </c>
      <c r="V14" s="60">
        <v>10598860</v>
      </c>
      <c r="W14" s="60">
        <v>11098980</v>
      </c>
      <c r="X14" s="60">
        <v>-500120</v>
      </c>
      <c r="Y14" s="61">
        <v>-4.51</v>
      </c>
      <c r="Z14" s="62">
        <v>11098980</v>
      </c>
    </row>
    <row r="15" spans="1:26" ht="13.5">
      <c r="A15" s="58" t="s">
        <v>41</v>
      </c>
      <c r="B15" s="19">
        <v>714102247</v>
      </c>
      <c r="C15" s="19">
        <v>0</v>
      </c>
      <c r="D15" s="59">
        <v>825438194</v>
      </c>
      <c r="E15" s="60">
        <v>826086754</v>
      </c>
      <c r="F15" s="60">
        <v>1272842</v>
      </c>
      <c r="G15" s="60">
        <v>60979442</v>
      </c>
      <c r="H15" s="60">
        <v>74572008</v>
      </c>
      <c r="I15" s="60">
        <v>136824292</v>
      </c>
      <c r="J15" s="60">
        <v>80947467</v>
      </c>
      <c r="K15" s="60">
        <v>71129936</v>
      </c>
      <c r="L15" s="60">
        <v>82199458</v>
      </c>
      <c r="M15" s="60">
        <v>234276861</v>
      </c>
      <c r="N15" s="60">
        <v>55001690</v>
      </c>
      <c r="O15" s="60">
        <v>57772002</v>
      </c>
      <c r="P15" s="60">
        <v>113095900</v>
      </c>
      <c r="Q15" s="60">
        <v>225869592</v>
      </c>
      <c r="R15" s="60">
        <v>51313970</v>
      </c>
      <c r="S15" s="60">
        <v>74083696</v>
      </c>
      <c r="T15" s="60">
        <v>83975132</v>
      </c>
      <c r="U15" s="60">
        <v>209372798</v>
      </c>
      <c r="V15" s="60">
        <v>806343543</v>
      </c>
      <c r="W15" s="60">
        <v>825438024</v>
      </c>
      <c r="X15" s="60">
        <v>-19094481</v>
      </c>
      <c r="Y15" s="61">
        <v>-2.31</v>
      </c>
      <c r="Z15" s="62">
        <v>826086754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547132995</v>
      </c>
      <c r="C17" s="19">
        <v>0</v>
      </c>
      <c r="D17" s="59">
        <v>922368008</v>
      </c>
      <c r="E17" s="60">
        <v>908736301</v>
      </c>
      <c r="F17" s="60">
        <v>69396702</v>
      </c>
      <c r="G17" s="60">
        <v>54312233</v>
      </c>
      <c r="H17" s="60">
        <v>49400162</v>
      </c>
      <c r="I17" s="60">
        <v>173109097</v>
      </c>
      <c r="J17" s="60">
        <v>60884783</v>
      </c>
      <c r="K17" s="60">
        <v>136688936</v>
      </c>
      <c r="L17" s="60">
        <v>88364220</v>
      </c>
      <c r="M17" s="60">
        <v>285937939</v>
      </c>
      <c r="N17" s="60">
        <v>58903499</v>
      </c>
      <c r="O17" s="60">
        <v>122071914</v>
      </c>
      <c r="P17" s="60">
        <v>64367773</v>
      </c>
      <c r="Q17" s="60">
        <v>245343186</v>
      </c>
      <c r="R17" s="60">
        <v>69242256</v>
      </c>
      <c r="S17" s="60">
        <v>70801801</v>
      </c>
      <c r="T17" s="60">
        <v>95411990</v>
      </c>
      <c r="U17" s="60">
        <v>235456047</v>
      </c>
      <c r="V17" s="60">
        <v>939846269</v>
      </c>
      <c r="W17" s="60">
        <v>922367970</v>
      </c>
      <c r="X17" s="60">
        <v>17478299</v>
      </c>
      <c r="Y17" s="61">
        <v>1.89</v>
      </c>
      <c r="Z17" s="62">
        <v>908736301</v>
      </c>
    </row>
    <row r="18" spans="1:26" ht="13.5">
      <c r="A18" s="70" t="s">
        <v>44</v>
      </c>
      <c r="B18" s="71">
        <f>SUM(B11:B17)</f>
        <v>2243535276</v>
      </c>
      <c r="C18" s="71">
        <f>SUM(C11:C17)</f>
        <v>0</v>
      </c>
      <c r="D18" s="72">
        <f aca="true" t="shared" si="1" ref="D18:Z18">SUM(D11:D17)</f>
        <v>2743375472</v>
      </c>
      <c r="E18" s="73">
        <f t="shared" si="1"/>
        <v>2714777772</v>
      </c>
      <c r="F18" s="73">
        <f t="shared" si="1"/>
        <v>107459494</v>
      </c>
      <c r="G18" s="73">
        <f t="shared" si="1"/>
        <v>153036070</v>
      </c>
      <c r="H18" s="73">
        <f t="shared" si="1"/>
        <v>171080377</v>
      </c>
      <c r="I18" s="73">
        <f t="shared" si="1"/>
        <v>431575941</v>
      </c>
      <c r="J18" s="73">
        <f t="shared" si="1"/>
        <v>183322498</v>
      </c>
      <c r="K18" s="73">
        <f t="shared" si="1"/>
        <v>442025149</v>
      </c>
      <c r="L18" s="73">
        <f t="shared" si="1"/>
        <v>253591617</v>
      </c>
      <c r="M18" s="73">
        <f t="shared" si="1"/>
        <v>878939264</v>
      </c>
      <c r="N18" s="73">
        <f t="shared" si="1"/>
        <v>158655254</v>
      </c>
      <c r="O18" s="73">
        <f t="shared" si="1"/>
        <v>222108243</v>
      </c>
      <c r="P18" s="73">
        <f t="shared" si="1"/>
        <v>299669741</v>
      </c>
      <c r="Q18" s="73">
        <f t="shared" si="1"/>
        <v>680433238</v>
      </c>
      <c r="R18" s="73">
        <f t="shared" si="1"/>
        <v>163009902</v>
      </c>
      <c r="S18" s="73">
        <f t="shared" si="1"/>
        <v>186643416</v>
      </c>
      <c r="T18" s="73">
        <f t="shared" si="1"/>
        <v>223466466</v>
      </c>
      <c r="U18" s="73">
        <f t="shared" si="1"/>
        <v>573119784</v>
      </c>
      <c r="V18" s="73">
        <f t="shared" si="1"/>
        <v>2564068227</v>
      </c>
      <c r="W18" s="73">
        <f t="shared" si="1"/>
        <v>2743375234</v>
      </c>
      <c r="X18" s="73">
        <f t="shared" si="1"/>
        <v>-179307007</v>
      </c>
      <c r="Y18" s="67">
        <f>+IF(W18&lt;&gt;0,(X18/W18)*100,0)</f>
        <v>-6.536000062177422</v>
      </c>
      <c r="Z18" s="74">
        <f t="shared" si="1"/>
        <v>2714777772</v>
      </c>
    </row>
    <row r="19" spans="1:26" ht="13.5">
      <c r="A19" s="70" t="s">
        <v>45</v>
      </c>
      <c r="B19" s="75">
        <f>+B10-B18</f>
        <v>-339817410</v>
      </c>
      <c r="C19" s="75">
        <f>+C10-C18</f>
        <v>0</v>
      </c>
      <c r="D19" s="76">
        <f aca="true" t="shared" si="2" ref="D19:Z19">+D10-D18</f>
        <v>-363147292</v>
      </c>
      <c r="E19" s="77">
        <f t="shared" si="2"/>
        <v>-351329780</v>
      </c>
      <c r="F19" s="77">
        <f t="shared" si="2"/>
        <v>324962692</v>
      </c>
      <c r="G19" s="77">
        <f t="shared" si="2"/>
        <v>52489718</v>
      </c>
      <c r="H19" s="77">
        <f t="shared" si="2"/>
        <v>16988079</v>
      </c>
      <c r="I19" s="77">
        <f t="shared" si="2"/>
        <v>394440489</v>
      </c>
      <c r="J19" s="77">
        <f t="shared" si="2"/>
        <v>-30025074</v>
      </c>
      <c r="K19" s="77">
        <f t="shared" si="2"/>
        <v>-193279749</v>
      </c>
      <c r="L19" s="77">
        <f t="shared" si="2"/>
        <v>-89636241</v>
      </c>
      <c r="M19" s="77">
        <f t="shared" si="2"/>
        <v>-312941064</v>
      </c>
      <c r="N19" s="77">
        <f t="shared" si="2"/>
        <v>4219550</v>
      </c>
      <c r="O19" s="77">
        <f t="shared" si="2"/>
        <v>-50811896</v>
      </c>
      <c r="P19" s="77">
        <f t="shared" si="2"/>
        <v>-52803204</v>
      </c>
      <c r="Q19" s="77">
        <f t="shared" si="2"/>
        <v>-99395550</v>
      </c>
      <c r="R19" s="77">
        <f t="shared" si="2"/>
        <v>-4859811</v>
      </c>
      <c r="S19" s="77">
        <f t="shared" si="2"/>
        <v>-19208171</v>
      </c>
      <c r="T19" s="77">
        <f t="shared" si="2"/>
        <v>-42738484</v>
      </c>
      <c r="U19" s="77">
        <f t="shared" si="2"/>
        <v>-66806466</v>
      </c>
      <c r="V19" s="77">
        <f t="shared" si="2"/>
        <v>-84702591</v>
      </c>
      <c r="W19" s="77">
        <f>IF(E10=E18,0,W10-W18)</f>
        <v>-363147094</v>
      </c>
      <c r="X19" s="77">
        <f t="shared" si="2"/>
        <v>278444503</v>
      </c>
      <c r="Y19" s="78">
        <f>+IF(W19&lt;&gt;0,(X19/W19)*100,0)</f>
        <v>-76.67540442991951</v>
      </c>
      <c r="Z19" s="79">
        <f t="shared" si="2"/>
        <v>-351329780</v>
      </c>
    </row>
    <row r="20" spans="1:26" ht="13.5">
      <c r="A20" s="58" t="s">
        <v>46</v>
      </c>
      <c r="B20" s="19">
        <v>830064</v>
      </c>
      <c r="C20" s="19">
        <v>0</v>
      </c>
      <c r="D20" s="59">
        <v>128926965</v>
      </c>
      <c r="E20" s="60">
        <v>132359697</v>
      </c>
      <c r="F20" s="60">
        <v>40959000</v>
      </c>
      <c r="G20" s="60">
        <v>0</v>
      </c>
      <c r="H20" s="60">
        <v>18815000</v>
      </c>
      <c r="I20" s="60">
        <v>59774000</v>
      </c>
      <c r="J20" s="60">
        <v>0</v>
      </c>
      <c r="K20" s="60">
        <v>2836000</v>
      </c>
      <c r="L20" s="60">
        <v>36578000</v>
      </c>
      <c r="M20" s="60">
        <v>39414000</v>
      </c>
      <c r="N20" s="60">
        <v>1438751</v>
      </c>
      <c r="O20" s="60">
        <v>0</v>
      </c>
      <c r="P20" s="60">
        <v>18200000</v>
      </c>
      <c r="Q20" s="60">
        <v>19638751</v>
      </c>
      <c r="R20" s="60">
        <v>761249</v>
      </c>
      <c r="S20" s="60">
        <v>0</v>
      </c>
      <c r="T20" s="60">
        <v>0</v>
      </c>
      <c r="U20" s="60">
        <v>761249</v>
      </c>
      <c r="V20" s="60">
        <v>119588000</v>
      </c>
      <c r="W20" s="60">
        <v>128927364</v>
      </c>
      <c r="X20" s="60">
        <v>-9339364</v>
      </c>
      <c r="Y20" s="61">
        <v>-7.24</v>
      </c>
      <c r="Z20" s="62">
        <v>132359697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-338987346</v>
      </c>
      <c r="C22" s="86">
        <f>SUM(C19:C21)</f>
        <v>0</v>
      </c>
      <c r="D22" s="87">
        <f aca="true" t="shared" si="3" ref="D22:Z22">SUM(D19:D21)</f>
        <v>-234220327</v>
      </c>
      <c r="E22" s="88">
        <f t="shared" si="3"/>
        <v>-218970083</v>
      </c>
      <c r="F22" s="88">
        <f t="shared" si="3"/>
        <v>365921692</v>
      </c>
      <c r="G22" s="88">
        <f t="shared" si="3"/>
        <v>52489718</v>
      </c>
      <c r="H22" s="88">
        <f t="shared" si="3"/>
        <v>35803079</v>
      </c>
      <c r="I22" s="88">
        <f t="shared" si="3"/>
        <v>454214489</v>
      </c>
      <c r="J22" s="88">
        <f t="shared" si="3"/>
        <v>-30025074</v>
      </c>
      <c r="K22" s="88">
        <f t="shared" si="3"/>
        <v>-190443749</v>
      </c>
      <c r="L22" s="88">
        <f t="shared" si="3"/>
        <v>-53058241</v>
      </c>
      <c r="M22" s="88">
        <f t="shared" si="3"/>
        <v>-273527064</v>
      </c>
      <c r="N22" s="88">
        <f t="shared" si="3"/>
        <v>5658301</v>
      </c>
      <c r="O22" s="88">
        <f t="shared" si="3"/>
        <v>-50811896</v>
      </c>
      <c r="P22" s="88">
        <f t="shared" si="3"/>
        <v>-34603204</v>
      </c>
      <c r="Q22" s="88">
        <f t="shared" si="3"/>
        <v>-79756799</v>
      </c>
      <c r="R22" s="88">
        <f t="shared" si="3"/>
        <v>-4098562</v>
      </c>
      <c r="S22" s="88">
        <f t="shared" si="3"/>
        <v>-19208171</v>
      </c>
      <c r="T22" s="88">
        <f t="shared" si="3"/>
        <v>-42738484</v>
      </c>
      <c r="U22" s="88">
        <f t="shared" si="3"/>
        <v>-66045217</v>
      </c>
      <c r="V22" s="88">
        <f t="shared" si="3"/>
        <v>34885409</v>
      </c>
      <c r="W22" s="88">
        <f t="shared" si="3"/>
        <v>-234219730</v>
      </c>
      <c r="X22" s="88">
        <f t="shared" si="3"/>
        <v>269105139</v>
      </c>
      <c r="Y22" s="89">
        <f>+IF(W22&lt;&gt;0,(X22/W22)*100,0)</f>
        <v>-114.89430843422114</v>
      </c>
      <c r="Z22" s="90">
        <f t="shared" si="3"/>
        <v>-218970083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-338987346</v>
      </c>
      <c r="C24" s="75">
        <f>SUM(C22:C23)</f>
        <v>0</v>
      </c>
      <c r="D24" s="76">
        <f aca="true" t="shared" si="4" ref="D24:Z24">SUM(D22:D23)</f>
        <v>-234220327</v>
      </c>
      <c r="E24" s="77">
        <f t="shared" si="4"/>
        <v>-218970083</v>
      </c>
      <c r="F24" s="77">
        <f t="shared" si="4"/>
        <v>365921692</v>
      </c>
      <c r="G24" s="77">
        <f t="shared" si="4"/>
        <v>52489718</v>
      </c>
      <c r="H24" s="77">
        <f t="shared" si="4"/>
        <v>35803079</v>
      </c>
      <c r="I24" s="77">
        <f t="shared" si="4"/>
        <v>454214489</v>
      </c>
      <c r="J24" s="77">
        <f t="shared" si="4"/>
        <v>-30025074</v>
      </c>
      <c r="K24" s="77">
        <f t="shared" si="4"/>
        <v>-190443749</v>
      </c>
      <c r="L24" s="77">
        <f t="shared" si="4"/>
        <v>-53058241</v>
      </c>
      <c r="M24" s="77">
        <f t="shared" si="4"/>
        <v>-273527064</v>
      </c>
      <c r="N24" s="77">
        <f t="shared" si="4"/>
        <v>5658301</v>
      </c>
      <c r="O24" s="77">
        <f t="shared" si="4"/>
        <v>-50811896</v>
      </c>
      <c r="P24" s="77">
        <f t="shared" si="4"/>
        <v>-34603204</v>
      </c>
      <c r="Q24" s="77">
        <f t="shared" si="4"/>
        <v>-79756799</v>
      </c>
      <c r="R24" s="77">
        <f t="shared" si="4"/>
        <v>-4098562</v>
      </c>
      <c r="S24" s="77">
        <f t="shared" si="4"/>
        <v>-19208171</v>
      </c>
      <c r="T24" s="77">
        <f t="shared" si="4"/>
        <v>-42738484</v>
      </c>
      <c r="U24" s="77">
        <f t="shared" si="4"/>
        <v>-66045217</v>
      </c>
      <c r="V24" s="77">
        <f t="shared" si="4"/>
        <v>34885409</v>
      </c>
      <c r="W24" s="77">
        <f t="shared" si="4"/>
        <v>-234219730</v>
      </c>
      <c r="X24" s="77">
        <f t="shared" si="4"/>
        <v>269105139</v>
      </c>
      <c r="Y24" s="78">
        <f>+IF(W24&lt;&gt;0,(X24/W24)*100,0)</f>
        <v>-114.89430843422114</v>
      </c>
      <c r="Z24" s="79">
        <f t="shared" si="4"/>
        <v>-218970083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101128268</v>
      </c>
      <c r="C27" s="22">
        <v>0</v>
      </c>
      <c r="D27" s="99">
        <v>138927364</v>
      </c>
      <c r="E27" s="100">
        <v>143005289</v>
      </c>
      <c r="F27" s="100">
        <v>2382759</v>
      </c>
      <c r="G27" s="100">
        <v>967223</v>
      </c>
      <c r="H27" s="100">
        <v>1942176</v>
      </c>
      <c r="I27" s="100">
        <v>5292158</v>
      </c>
      <c r="J27" s="100">
        <v>2361975</v>
      </c>
      <c r="K27" s="100">
        <v>9530232</v>
      </c>
      <c r="L27" s="100">
        <v>9665661</v>
      </c>
      <c r="M27" s="100">
        <v>21557868</v>
      </c>
      <c r="N27" s="100">
        <v>5861817</v>
      </c>
      <c r="O27" s="100">
        <v>4684000</v>
      </c>
      <c r="P27" s="100">
        <v>11116138</v>
      </c>
      <c r="Q27" s="100">
        <v>21661955</v>
      </c>
      <c r="R27" s="100">
        <v>10484596</v>
      </c>
      <c r="S27" s="100">
        <v>4791488</v>
      </c>
      <c r="T27" s="100">
        <v>37843831</v>
      </c>
      <c r="U27" s="100">
        <v>53119915</v>
      </c>
      <c r="V27" s="100">
        <v>101631896</v>
      </c>
      <c r="W27" s="100">
        <v>143005289</v>
      </c>
      <c r="X27" s="100">
        <v>-41373393</v>
      </c>
      <c r="Y27" s="101">
        <v>-28.93</v>
      </c>
      <c r="Z27" s="102">
        <v>143005289</v>
      </c>
    </row>
    <row r="28" spans="1:26" ht="13.5">
      <c r="A28" s="103" t="s">
        <v>46</v>
      </c>
      <c r="B28" s="19">
        <v>92822525</v>
      </c>
      <c r="C28" s="19">
        <v>0</v>
      </c>
      <c r="D28" s="59">
        <v>128927364</v>
      </c>
      <c r="E28" s="60">
        <v>132360062</v>
      </c>
      <c r="F28" s="60">
        <v>2382759</v>
      </c>
      <c r="G28" s="60">
        <v>956290</v>
      </c>
      <c r="H28" s="60">
        <v>1942176</v>
      </c>
      <c r="I28" s="60">
        <v>5281225</v>
      </c>
      <c r="J28" s="60">
        <v>2361975</v>
      </c>
      <c r="K28" s="60">
        <v>6090411</v>
      </c>
      <c r="L28" s="60">
        <v>9121801</v>
      </c>
      <c r="M28" s="60">
        <v>17574187</v>
      </c>
      <c r="N28" s="60">
        <v>3565030</v>
      </c>
      <c r="O28" s="60">
        <v>4680594</v>
      </c>
      <c r="P28" s="60">
        <v>9502041</v>
      </c>
      <c r="Q28" s="60">
        <v>17747665</v>
      </c>
      <c r="R28" s="60">
        <v>10420805</v>
      </c>
      <c r="S28" s="60">
        <v>4251580</v>
      </c>
      <c r="T28" s="60">
        <v>35676213</v>
      </c>
      <c r="U28" s="60">
        <v>50348598</v>
      </c>
      <c r="V28" s="60">
        <v>90951675</v>
      </c>
      <c r="W28" s="60">
        <v>132360062</v>
      </c>
      <c r="X28" s="60">
        <v>-41408387</v>
      </c>
      <c r="Y28" s="61">
        <v>-31.28</v>
      </c>
      <c r="Z28" s="62">
        <v>132360062</v>
      </c>
    </row>
    <row r="29" spans="1:26" ht="13.5">
      <c r="A29" s="58" t="s">
        <v>283</v>
      </c>
      <c r="B29" s="19">
        <v>5000000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3305743</v>
      </c>
      <c r="C31" s="19">
        <v>0</v>
      </c>
      <c r="D31" s="59">
        <v>10000000</v>
      </c>
      <c r="E31" s="60">
        <v>10645227</v>
      </c>
      <c r="F31" s="60">
        <v>0</v>
      </c>
      <c r="G31" s="60">
        <v>10933</v>
      </c>
      <c r="H31" s="60">
        <v>0</v>
      </c>
      <c r="I31" s="60">
        <v>10933</v>
      </c>
      <c r="J31" s="60">
        <v>0</v>
      </c>
      <c r="K31" s="60">
        <v>3439821</v>
      </c>
      <c r="L31" s="60">
        <v>543860</v>
      </c>
      <c r="M31" s="60">
        <v>3983681</v>
      </c>
      <c r="N31" s="60">
        <v>2296787</v>
      </c>
      <c r="O31" s="60">
        <v>3406</v>
      </c>
      <c r="P31" s="60">
        <v>1614097</v>
      </c>
      <c r="Q31" s="60">
        <v>3914290</v>
      </c>
      <c r="R31" s="60">
        <v>63791</v>
      </c>
      <c r="S31" s="60">
        <v>539908</v>
      </c>
      <c r="T31" s="60">
        <v>2167618</v>
      </c>
      <c r="U31" s="60">
        <v>2771317</v>
      </c>
      <c r="V31" s="60">
        <v>10680221</v>
      </c>
      <c r="W31" s="60">
        <v>10645227</v>
      </c>
      <c r="X31" s="60">
        <v>34994</v>
      </c>
      <c r="Y31" s="61">
        <v>0.33</v>
      </c>
      <c r="Z31" s="62">
        <v>10645227</v>
      </c>
    </row>
    <row r="32" spans="1:26" ht="13.5">
      <c r="A32" s="70" t="s">
        <v>54</v>
      </c>
      <c r="B32" s="22">
        <f>SUM(B28:B31)</f>
        <v>101128268</v>
      </c>
      <c r="C32" s="22">
        <f>SUM(C28:C31)</f>
        <v>0</v>
      </c>
      <c r="D32" s="99">
        <f aca="true" t="shared" si="5" ref="D32:Z32">SUM(D28:D31)</f>
        <v>138927364</v>
      </c>
      <c r="E32" s="100">
        <f t="shared" si="5"/>
        <v>143005289</v>
      </c>
      <c r="F32" s="100">
        <f t="shared" si="5"/>
        <v>2382759</v>
      </c>
      <c r="G32" s="100">
        <f t="shared" si="5"/>
        <v>967223</v>
      </c>
      <c r="H32" s="100">
        <f t="shared" si="5"/>
        <v>1942176</v>
      </c>
      <c r="I32" s="100">
        <f t="shared" si="5"/>
        <v>5292158</v>
      </c>
      <c r="J32" s="100">
        <f t="shared" si="5"/>
        <v>2361975</v>
      </c>
      <c r="K32" s="100">
        <f t="shared" si="5"/>
        <v>9530232</v>
      </c>
      <c r="L32" s="100">
        <f t="shared" si="5"/>
        <v>9665661</v>
      </c>
      <c r="M32" s="100">
        <f t="shared" si="5"/>
        <v>21557868</v>
      </c>
      <c r="N32" s="100">
        <f t="shared" si="5"/>
        <v>5861817</v>
      </c>
      <c r="O32" s="100">
        <f t="shared" si="5"/>
        <v>4684000</v>
      </c>
      <c r="P32" s="100">
        <f t="shared" si="5"/>
        <v>11116138</v>
      </c>
      <c r="Q32" s="100">
        <f t="shared" si="5"/>
        <v>21661955</v>
      </c>
      <c r="R32" s="100">
        <f t="shared" si="5"/>
        <v>10484596</v>
      </c>
      <c r="S32" s="100">
        <f t="shared" si="5"/>
        <v>4791488</v>
      </c>
      <c r="T32" s="100">
        <f t="shared" si="5"/>
        <v>37843831</v>
      </c>
      <c r="U32" s="100">
        <f t="shared" si="5"/>
        <v>53119915</v>
      </c>
      <c r="V32" s="100">
        <f t="shared" si="5"/>
        <v>101631896</v>
      </c>
      <c r="W32" s="100">
        <f t="shared" si="5"/>
        <v>143005289</v>
      </c>
      <c r="X32" s="100">
        <f t="shared" si="5"/>
        <v>-41373393</v>
      </c>
      <c r="Y32" s="101">
        <f>+IF(W32&lt;&gt;0,(X32/W32)*100,0)</f>
        <v>-28.931372601190997</v>
      </c>
      <c r="Z32" s="102">
        <f t="shared" si="5"/>
        <v>143005289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274809568</v>
      </c>
      <c r="C35" s="19">
        <v>0</v>
      </c>
      <c r="D35" s="59">
        <v>302800000</v>
      </c>
      <c r="E35" s="60">
        <v>262653000</v>
      </c>
      <c r="F35" s="60">
        <v>428987516</v>
      </c>
      <c r="G35" s="60">
        <v>342285608</v>
      </c>
      <c r="H35" s="60">
        <v>345124490</v>
      </c>
      <c r="I35" s="60">
        <v>345124490</v>
      </c>
      <c r="J35" s="60">
        <v>320403614</v>
      </c>
      <c r="K35" s="60">
        <v>206237025</v>
      </c>
      <c r="L35" s="60">
        <v>223784067</v>
      </c>
      <c r="M35" s="60">
        <v>223784067</v>
      </c>
      <c r="N35" s="60">
        <v>274632230</v>
      </c>
      <c r="O35" s="60">
        <v>219088022</v>
      </c>
      <c r="P35" s="60">
        <v>245676141</v>
      </c>
      <c r="Q35" s="60">
        <v>245676141</v>
      </c>
      <c r="R35" s="60">
        <v>210659048</v>
      </c>
      <c r="S35" s="60">
        <v>176096089</v>
      </c>
      <c r="T35" s="60">
        <v>0</v>
      </c>
      <c r="U35" s="60">
        <v>176096089</v>
      </c>
      <c r="V35" s="60">
        <v>176096089</v>
      </c>
      <c r="W35" s="60">
        <v>262653000</v>
      </c>
      <c r="X35" s="60">
        <v>-86556911</v>
      </c>
      <c r="Y35" s="61">
        <v>-32.95</v>
      </c>
      <c r="Z35" s="62">
        <v>262653000</v>
      </c>
    </row>
    <row r="36" spans="1:26" ht="13.5">
      <c r="A36" s="58" t="s">
        <v>57</v>
      </c>
      <c r="B36" s="19">
        <v>6063854494</v>
      </c>
      <c r="C36" s="19">
        <v>0</v>
      </c>
      <c r="D36" s="59">
        <v>5464380000</v>
      </c>
      <c r="E36" s="60">
        <v>5747483000</v>
      </c>
      <c r="F36" s="60">
        <v>5929658919</v>
      </c>
      <c r="G36" s="60">
        <v>5933343677</v>
      </c>
      <c r="H36" s="60">
        <v>5940886629</v>
      </c>
      <c r="I36" s="60">
        <v>5940886629</v>
      </c>
      <c r="J36" s="60">
        <v>5945352892</v>
      </c>
      <c r="K36" s="60">
        <v>5766281543</v>
      </c>
      <c r="L36" s="60">
        <v>5735266266</v>
      </c>
      <c r="M36" s="60">
        <v>5735266266</v>
      </c>
      <c r="N36" s="60">
        <v>5732800393</v>
      </c>
      <c r="O36" s="60">
        <v>5834035747</v>
      </c>
      <c r="P36" s="60">
        <v>5768779643</v>
      </c>
      <c r="Q36" s="60">
        <v>5768779643</v>
      </c>
      <c r="R36" s="60">
        <v>5780896619</v>
      </c>
      <c r="S36" s="60">
        <v>5785879641</v>
      </c>
      <c r="T36" s="60">
        <v>0</v>
      </c>
      <c r="U36" s="60">
        <v>5785879641</v>
      </c>
      <c r="V36" s="60">
        <v>5785879641</v>
      </c>
      <c r="W36" s="60">
        <v>5747483000</v>
      </c>
      <c r="X36" s="60">
        <v>38396641</v>
      </c>
      <c r="Y36" s="61">
        <v>0.67</v>
      </c>
      <c r="Z36" s="62">
        <v>5747483000</v>
      </c>
    </row>
    <row r="37" spans="1:26" ht="13.5">
      <c r="A37" s="58" t="s">
        <v>58</v>
      </c>
      <c r="B37" s="19">
        <v>619690855</v>
      </c>
      <c r="C37" s="19">
        <v>0</v>
      </c>
      <c r="D37" s="59">
        <v>464678000</v>
      </c>
      <c r="E37" s="60">
        <v>501624000</v>
      </c>
      <c r="F37" s="60">
        <v>987540341</v>
      </c>
      <c r="G37" s="60">
        <v>868044662</v>
      </c>
      <c r="H37" s="60">
        <v>898155294</v>
      </c>
      <c r="I37" s="60">
        <v>898155294</v>
      </c>
      <c r="J37" s="60">
        <v>850553442</v>
      </c>
      <c r="K37" s="60">
        <v>801326243</v>
      </c>
      <c r="L37" s="60">
        <v>850247132</v>
      </c>
      <c r="M37" s="60">
        <v>850247132</v>
      </c>
      <c r="N37" s="60">
        <v>870713075</v>
      </c>
      <c r="O37" s="60">
        <v>801146177</v>
      </c>
      <c r="P37" s="60">
        <v>874115441</v>
      </c>
      <c r="Q37" s="60">
        <v>874115441</v>
      </c>
      <c r="R37" s="60">
        <v>827334158</v>
      </c>
      <c r="S37" s="60">
        <v>788230562</v>
      </c>
      <c r="T37" s="60">
        <v>0</v>
      </c>
      <c r="U37" s="60">
        <v>788230562</v>
      </c>
      <c r="V37" s="60">
        <v>788230562</v>
      </c>
      <c r="W37" s="60">
        <v>501624000</v>
      </c>
      <c r="X37" s="60">
        <v>286606562</v>
      </c>
      <c r="Y37" s="61">
        <v>57.14</v>
      </c>
      <c r="Z37" s="62">
        <v>501624000</v>
      </c>
    </row>
    <row r="38" spans="1:26" ht="13.5">
      <c r="A38" s="58" t="s">
        <v>59</v>
      </c>
      <c r="B38" s="19">
        <v>383321513</v>
      </c>
      <c r="C38" s="19">
        <v>0</v>
      </c>
      <c r="D38" s="59">
        <v>334000000</v>
      </c>
      <c r="E38" s="60">
        <v>391830000</v>
      </c>
      <c r="F38" s="60">
        <v>83366700</v>
      </c>
      <c r="G38" s="60">
        <v>83237067</v>
      </c>
      <c r="H38" s="60">
        <v>80496349</v>
      </c>
      <c r="I38" s="60">
        <v>80496349</v>
      </c>
      <c r="J38" s="60">
        <v>80364305</v>
      </c>
      <c r="K38" s="60">
        <v>80222975</v>
      </c>
      <c r="L38" s="60">
        <v>76977273</v>
      </c>
      <c r="M38" s="60">
        <v>76977273</v>
      </c>
      <c r="N38" s="60">
        <v>76841571</v>
      </c>
      <c r="O38" s="60">
        <v>61981859</v>
      </c>
      <c r="P38" s="60">
        <v>59328873</v>
      </c>
      <c r="Q38" s="60">
        <v>59328873</v>
      </c>
      <c r="R38" s="60">
        <v>59181214</v>
      </c>
      <c r="S38" s="60">
        <v>59040696</v>
      </c>
      <c r="T38" s="60">
        <v>0</v>
      </c>
      <c r="U38" s="60">
        <v>59040696</v>
      </c>
      <c r="V38" s="60">
        <v>59040696</v>
      </c>
      <c r="W38" s="60">
        <v>391830000</v>
      </c>
      <c r="X38" s="60">
        <v>-332789304</v>
      </c>
      <c r="Y38" s="61">
        <v>-84.93</v>
      </c>
      <c r="Z38" s="62">
        <v>391830000</v>
      </c>
    </row>
    <row r="39" spans="1:26" ht="13.5">
      <c r="A39" s="58" t="s">
        <v>60</v>
      </c>
      <c r="B39" s="19">
        <v>5335651694</v>
      </c>
      <c r="C39" s="19">
        <v>0</v>
      </c>
      <c r="D39" s="59">
        <v>4968502000</v>
      </c>
      <c r="E39" s="60">
        <v>5116682000</v>
      </c>
      <c r="F39" s="60">
        <v>5287739394</v>
      </c>
      <c r="G39" s="60">
        <v>5324347556</v>
      </c>
      <c r="H39" s="60">
        <v>5307359476</v>
      </c>
      <c r="I39" s="60">
        <v>5307359476</v>
      </c>
      <c r="J39" s="60">
        <v>5334838759</v>
      </c>
      <c r="K39" s="60">
        <v>5090969350</v>
      </c>
      <c r="L39" s="60">
        <v>5031825928</v>
      </c>
      <c r="M39" s="60">
        <v>5031825928</v>
      </c>
      <c r="N39" s="60">
        <v>5059877977</v>
      </c>
      <c r="O39" s="60">
        <v>5189995733</v>
      </c>
      <c r="P39" s="60">
        <v>5081011470</v>
      </c>
      <c r="Q39" s="60">
        <v>5081011470</v>
      </c>
      <c r="R39" s="60">
        <v>5105040295</v>
      </c>
      <c r="S39" s="60">
        <v>5114704472</v>
      </c>
      <c r="T39" s="60">
        <v>0</v>
      </c>
      <c r="U39" s="60">
        <v>5114704472</v>
      </c>
      <c r="V39" s="60">
        <v>5114704472</v>
      </c>
      <c r="W39" s="60">
        <v>5116682000</v>
      </c>
      <c r="X39" s="60">
        <v>-1977528</v>
      </c>
      <c r="Y39" s="61">
        <v>-0.04</v>
      </c>
      <c r="Z39" s="62">
        <v>5116682000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124584914</v>
      </c>
      <c r="C42" s="19">
        <v>0</v>
      </c>
      <c r="D42" s="59">
        <v>159237000</v>
      </c>
      <c r="E42" s="60">
        <v>272427950</v>
      </c>
      <c r="F42" s="60">
        <v>92370147</v>
      </c>
      <c r="G42" s="60">
        <v>-22941725</v>
      </c>
      <c r="H42" s="60">
        <v>-7360998</v>
      </c>
      <c r="I42" s="60">
        <v>62067424</v>
      </c>
      <c r="J42" s="60">
        <v>-2486259</v>
      </c>
      <c r="K42" s="60">
        <v>65356743</v>
      </c>
      <c r="L42" s="60">
        <v>-5537624</v>
      </c>
      <c r="M42" s="60">
        <v>57332860</v>
      </c>
      <c r="N42" s="60">
        <v>18107735</v>
      </c>
      <c r="O42" s="60">
        <v>-16965659</v>
      </c>
      <c r="P42" s="60">
        <v>38398815</v>
      </c>
      <c r="Q42" s="60">
        <v>39540891</v>
      </c>
      <c r="R42" s="60">
        <v>-2563805</v>
      </c>
      <c r="S42" s="60">
        <v>-7845300</v>
      </c>
      <c r="T42" s="60">
        <v>51936675</v>
      </c>
      <c r="U42" s="60">
        <v>41527570</v>
      </c>
      <c r="V42" s="60">
        <v>200468745</v>
      </c>
      <c r="W42" s="60">
        <v>272427950</v>
      </c>
      <c r="X42" s="60">
        <v>-71959205</v>
      </c>
      <c r="Y42" s="61">
        <v>-26.41</v>
      </c>
      <c r="Z42" s="62">
        <v>272427950</v>
      </c>
    </row>
    <row r="43" spans="1:26" ht="13.5">
      <c r="A43" s="58" t="s">
        <v>63</v>
      </c>
      <c r="B43" s="19">
        <v>-92803847</v>
      </c>
      <c r="C43" s="19">
        <v>0</v>
      </c>
      <c r="D43" s="59">
        <v>-111236000</v>
      </c>
      <c r="E43" s="60">
        <v>-133328000</v>
      </c>
      <c r="F43" s="60">
        <v>-4161661</v>
      </c>
      <c r="G43" s="60">
        <v>-965258</v>
      </c>
      <c r="H43" s="60">
        <v>-1940194</v>
      </c>
      <c r="I43" s="60">
        <v>-7067113</v>
      </c>
      <c r="J43" s="60">
        <v>-2356974</v>
      </c>
      <c r="K43" s="60">
        <v>-9064232</v>
      </c>
      <c r="L43" s="60">
        <v>-9661704</v>
      </c>
      <c r="M43" s="60">
        <v>-21082910</v>
      </c>
      <c r="N43" s="60">
        <v>-6101929</v>
      </c>
      <c r="O43" s="60">
        <v>-4682045</v>
      </c>
      <c r="P43" s="60">
        <v>-11114116</v>
      </c>
      <c r="Q43" s="60">
        <v>-21898090</v>
      </c>
      <c r="R43" s="60">
        <v>-11874453</v>
      </c>
      <c r="S43" s="60">
        <v>-4789453</v>
      </c>
      <c r="T43" s="60">
        <v>-37841788</v>
      </c>
      <c r="U43" s="60">
        <v>-54505694</v>
      </c>
      <c r="V43" s="60">
        <v>-104553807</v>
      </c>
      <c r="W43" s="60">
        <v>-133328000</v>
      </c>
      <c r="X43" s="60">
        <v>28774193</v>
      </c>
      <c r="Y43" s="61">
        <v>-21.58</v>
      </c>
      <c r="Z43" s="62">
        <v>-133328000</v>
      </c>
    </row>
    <row r="44" spans="1:26" ht="13.5">
      <c r="A44" s="58" t="s">
        <v>64</v>
      </c>
      <c r="B44" s="19">
        <v>-48537475</v>
      </c>
      <c r="C44" s="19">
        <v>0</v>
      </c>
      <c r="D44" s="59">
        <v>-38000000</v>
      </c>
      <c r="E44" s="60">
        <v>-38000000</v>
      </c>
      <c r="F44" s="60">
        <v>1343382</v>
      </c>
      <c r="G44" s="60">
        <v>-467946</v>
      </c>
      <c r="H44" s="60">
        <v>-7573980</v>
      </c>
      <c r="I44" s="60">
        <v>-6698544</v>
      </c>
      <c r="J44" s="60">
        <v>-4518168</v>
      </c>
      <c r="K44" s="60">
        <v>-391412</v>
      </c>
      <c r="L44" s="60">
        <v>-8599374</v>
      </c>
      <c r="M44" s="60">
        <v>-13508954</v>
      </c>
      <c r="N44" s="60">
        <v>99210</v>
      </c>
      <c r="O44" s="60">
        <v>-15055952</v>
      </c>
      <c r="P44" s="60">
        <v>-7380611</v>
      </c>
      <c r="Q44" s="60">
        <v>-22337353</v>
      </c>
      <c r="R44" s="60">
        <v>-662870</v>
      </c>
      <c r="S44" s="60">
        <v>-443541</v>
      </c>
      <c r="T44" s="60">
        <v>-59388297</v>
      </c>
      <c r="U44" s="60">
        <v>-60494708</v>
      </c>
      <c r="V44" s="60">
        <v>-103039559</v>
      </c>
      <c r="W44" s="60">
        <v>-38000000</v>
      </c>
      <c r="X44" s="60">
        <v>-65039559</v>
      </c>
      <c r="Y44" s="61">
        <v>171.16</v>
      </c>
      <c r="Z44" s="62">
        <v>-38000000</v>
      </c>
    </row>
    <row r="45" spans="1:26" ht="13.5">
      <c r="A45" s="70" t="s">
        <v>65</v>
      </c>
      <c r="B45" s="22">
        <v>32901254</v>
      </c>
      <c r="C45" s="22">
        <v>0</v>
      </c>
      <c r="D45" s="99">
        <v>100001000</v>
      </c>
      <c r="E45" s="100">
        <v>139300413</v>
      </c>
      <c r="F45" s="100">
        <v>127752331</v>
      </c>
      <c r="G45" s="100">
        <v>103377402</v>
      </c>
      <c r="H45" s="100">
        <v>86502230</v>
      </c>
      <c r="I45" s="100">
        <v>86502230</v>
      </c>
      <c r="J45" s="100">
        <v>77140829</v>
      </c>
      <c r="K45" s="100">
        <v>133041928</v>
      </c>
      <c r="L45" s="100">
        <v>109243226</v>
      </c>
      <c r="M45" s="100">
        <v>109243226</v>
      </c>
      <c r="N45" s="100">
        <v>121348242</v>
      </c>
      <c r="O45" s="100">
        <v>84644586</v>
      </c>
      <c r="P45" s="100">
        <v>104548674</v>
      </c>
      <c r="Q45" s="100">
        <v>121348242</v>
      </c>
      <c r="R45" s="100">
        <v>89447546</v>
      </c>
      <c r="S45" s="100">
        <v>76369252</v>
      </c>
      <c r="T45" s="100">
        <v>31075842</v>
      </c>
      <c r="U45" s="100">
        <v>31075842</v>
      </c>
      <c r="V45" s="100">
        <v>31075842</v>
      </c>
      <c r="W45" s="100">
        <v>139300413</v>
      </c>
      <c r="X45" s="100">
        <v>-108224571</v>
      </c>
      <c r="Y45" s="101">
        <v>-77.69</v>
      </c>
      <c r="Z45" s="102">
        <v>139300413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149426713</v>
      </c>
      <c r="C49" s="52">
        <v>0</v>
      </c>
      <c r="D49" s="129">
        <v>76527019</v>
      </c>
      <c r="E49" s="54">
        <v>55334825</v>
      </c>
      <c r="F49" s="54">
        <v>0</v>
      </c>
      <c r="G49" s="54">
        <v>0</v>
      </c>
      <c r="H49" s="54">
        <v>0</v>
      </c>
      <c r="I49" s="54">
        <v>57754243</v>
      </c>
      <c r="J49" s="54">
        <v>0</v>
      </c>
      <c r="K49" s="54">
        <v>0</v>
      </c>
      <c r="L49" s="54">
        <v>0</v>
      </c>
      <c r="M49" s="54">
        <v>53433368</v>
      </c>
      <c r="N49" s="54">
        <v>0</v>
      </c>
      <c r="O49" s="54">
        <v>0</v>
      </c>
      <c r="P49" s="54">
        <v>0</v>
      </c>
      <c r="Q49" s="54">
        <v>48464660</v>
      </c>
      <c r="R49" s="54">
        <v>0</v>
      </c>
      <c r="S49" s="54">
        <v>0</v>
      </c>
      <c r="T49" s="54">
        <v>0</v>
      </c>
      <c r="U49" s="54">
        <v>278685385</v>
      </c>
      <c r="V49" s="54">
        <v>1092756701</v>
      </c>
      <c r="W49" s="54">
        <v>1812382914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123844688</v>
      </c>
      <c r="C51" s="52">
        <v>0</v>
      </c>
      <c r="D51" s="129">
        <v>61580612</v>
      </c>
      <c r="E51" s="54">
        <v>56647808</v>
      </c>
      <c r="F51" s="54">
        <v>0</v>
      </c>
      <c r="G51" s="54">
        <v>0</v>
      </c>
      <c r="H51" s="54">
        <v>0</v>
      </c>
      <c r="I51" s="54">
        <v>100321758</v>
      </c>
      <c r="J51" s="54">
        <v>0</v>
      </c>
      <c r="K51" s="54">
        <v>0</v>
      </c>
      <c r="L51" s="54">
        <v>0</v>
      </c>
      <c r="M51" s="54">
        <v>2142957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344537823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81.24669654540406</v>
      </c>
      <c r="C58" s="5">
        <f>IF(C67=0,0,+(C76/C67)*100)</f>
        <v>0</v>
      </c>
      <c r="D58" s="6">
        <f aca="true" t="shared" si="6" ref="D58:Z58">IF(D67=0,0,+(D76/D67)*100)</f>
        <v>75.79880056660066</v>
      </c>
      <c r="E58" s="7">
        <f t="shared" si="6"/>
        <v>73.0179920727898</v>
      </c>
      <c r="F58" s="7">
        <f t="shared" si="6"/>
        <v>36.588027197151355</v>
      </c>
      <c r="G58" s="7">
        <f t="shared" si="6"/>
        <v>67.64242387409881</v>
      </c>
      <c r="H58" s="7">
        <f t="shared" si="6"/>
        <v>56.0409971730897</v>
      </c>
      <c r="I58" s="7">
        <f t="shared" si="6"/>
        <v>50.70896616154917</v>
      </c>
      <c r="J58" s="7">
        <f t="shared" si="6"/>
        <v>79.67971211774372</v>
      </c>
      <c r="K58" s="7">
        <f t="shared" si="6"/>
        <v>76.12013653905237</v>
      </c>
      <c r="L58" s="7">
        <f t="shared" si="6"/>
        <v>64.65100370428303</v>
      </c>
      <c r="M58" s="7">
        <f t="shared" si="6"/>
        <v>73.26176516230075</v>
      </c>
      <c r="N58" s="7">
        <f t="shared" si="6"/>
        <v>61.91691503936716</v>
      </c>
      <c r="O58" s="7">
        <f t="shared" si="6"/>
        <v>69.12734184514373</v>
      </c>
      <c r="P58" s="7">
        <f t="shared" si="6"/>
        <v>73.87795871134618</v>
      </c>
      <c r="Q58" s="7">
        <f t="shared" si="6"/>
        <v>68.17964119597552</v>
      </c>
      <c r="R58" s="7">
        <f t="shared" si="6"/>
        <v>68.07481620219566</v>
      </c>
      <c r="S58" s="7">
        <f t="shared" si="6"/>
        <v>80.88755394939908</v>
      </c>
      <c r="T58" s="7">
        <f t="shared" si="6"/>
        <v>88.89340094314845</v>
      </c>
      <c r="U58" s="7">
        <f t="shared" si="6"/>
        <v>79.03427398570231</v>
      </c>
      <c r="V58" s="7">
        <f t="shared" si="6"/>
        <v>66.28685054830463</v>
      </c>
      <c r="W58" s="7">
        <f t="shared" si="6"/>
        <v>72.69962888935964</v>
      </c>
      <c r="X58" s="7">
        <f t="shared" si="6"/>
        <v>0</v>
      </c>
      <c r="Y58" s="7">
        <f t="shared" si="6"/>
        <v>0</v>
      </c>
      <c r="Z58" s="8">
        <f t="shared" si="6"/>
        <v>73.0179920727898</v>
      </c>
    </row>
    <row r="59" spans="1:26" ht="13.5">
      <c r="A59" s="37" t="s">
        <v>31</v>
      </c>
      <c r="B59" s="9">
        <f aca="true" t="shared" si="7" ref="B59:Z66">IF(B68=0,0,+(B77/B68)*100)</f>
        <v>74.43437950121563</v>
      </c>
      <c r="C59" s="9">
        <f t="shared" si="7"/>
        <v>0</v>
      </c>
      <c r="D59" s="2">
        <f t="shared" si="7"/>
        <v>88.8734113283894</v>
      </c>
      <c r="E59" s="10">
        <f t="shared" si="7"/>
        <v>77.99992922849168</v>
      </c>
      <c r="F59" s="10">
        <f t="shared" si="7"/>
        <v>31.563029759625593</v>
      </c>
      <c r="G59" s="10">
        <f t="shared" si="7"/>
        <v>78.10251431886729</v>
      </c>
      <c r="H59" s="10">
        <f t="shared" si="7"/>
        <v>74.85740073733498</v>
      </c>
      <c r="I59" s="10">
        <f t="shared" si="7"/>
        <v>51.67682634709585</v>
      </c>
      <c r="J59" s="10">
        <f t="shared" si="7"/>
        <v>77.98350672067282</v>
      </c>
      <c r="K59" s="10">
        <f t="shared" si="7"/>
        <v>125.57085181033199</v>
      </c>
      <c r="L59" s="10">
        <f t="shared" si="7"/>
        <v>46.78783097152235</v>
      </c>
      <c r="M59" s="10">
        <f t="shared" si="7"/>
        <v>78.26334228863485</v>
      </c>
      <c r="N59" s="10">
        <f t="shared" si="7"/>
        <v>66.9734702616823</v>
      </c>
      <c r="O59" s="10">
        <f t="shared" si="7"/>
        <v>70.8543621308731</v>
      </c>
      <c r="P59" s="10">
        <f t="shared" si="7"/>
        <v>80.9988455169775</v>
      </c>
      <c r="Q59" s="10">
        <f t="shared" si="7"/>
        <v>72.8739945782297</v>
      </c>
      <c r="R59" s="10">
        <f t="shared" si="7"/>
        <v>71.46569308234305</v>
      </c>
      <c r="S59" s="10">
        <f t="shared" si="7"/>
        <v>96.2062435608431</v>
      </c>
      <c r="T59" s="10">
        <f t="shared" si="7"/>
        <v>100.51625500148708</v>
      </c>
      <c r="U59" s="10">
        <f t="shared" si="7"/>
        <v>89.37525300362158</v>
      </c>
      <c r="V59" s="10">
        <f t="shared" si="7"/>
        <v>71.19964457600031</v>
      </c>
      <c r="W59" s="10">
        <f t="shared" si="7"/>
        <v>80.76213285227001</v>
      </c>
      <c r="X59" s="10">
        <f t="shared" si="7"/>
        <v>0</v>
      </c>
      <c r="Y59" s="10">
        <f t="shared" si="7"/>
        <v>0</v>
      </c>
      <c r="Z59" s="11">
        <f t="shared" si="7"/>
        <v>77.99992922849168</v>
      </c>
    </row>
    <row r="60" spans="1:26" ht="13.5">
      <c r="A60" s="38" t="s">
        <v>32</v>
      </c>
      <c r="B60" s="12">
        <f t="shared" si="7"/>
        <v>74.50345646625672</v>
      </c>
      <c r="C60" s="12">
        <f t="shared" si="7"/>
        <v>0</v>
      </c>
      <c r="D60" s="3">
        <f t="shared" si="7"/>
        <v>77.42606768676613</v>
      </c>
      <c r="E60" s="13">
        <f t="shared" si="7"/>
        <v>78.0000297257507</v>
      </c>
      <c r="F60" s="13">
        <f t="shared" si="7"/>
        <v>39.8120046763764</v>
      </c>
      <c r="G60" s="13">
        <f t="shared" si="7"/>
        <v>70.44744147391174</v>
      </c>
      <c r="H60" s="13">
        <f t="shared" si="7"/>
        <v>57.39643081911675</v>
      </c>
      <c r="I60" s="13">
        <f t="shared" si="7"/>
        <v>53.707186702295054</v>
      </c>
      <c r="J60" s="13">
        <f t="shared" si="7"/>
        <v>88.21266906470143</v>
      </c>
      <c r="K60" s="13">
        <f t="shared" si="7"/>
        <v>73.5414851369071</v>
      </c>
      <c r="L60" s="13">
        <f t="shared" si="7"/>
        <v>76.81512284350993</v>
      </c>
      <c r="M60" s="13">
        <f t="shared" si="7"/>
        <v>79.42736694136147</v>
      </c>
      <c r="N60" s="13">
        <f t="shared" si="7"/>
        <v>66.76622142740862</v>
      </c>
      <c r="O60" s="13">
        <f t="shared" si="7"/>
        <v>75.76244482444933</v>
      </c>
      <c r="P60" s="13">
        <f t="shared" si="7"/>
        <v>80.54848919876984</v>
      </c>
      <c r="Q60" s="13">
        <f t="shared" si="7"/>
        <v>74.16266942855835</v>
      </c>
      <c r="R60" s="13">
        <f t="shared" si="7"/>
        <v>74.4768378332691</v>
      </c>
      <c r="S60" s="13">
        <f t="shared" si="7"/>
        <v>86.30917268249799</v>
      </c>
      <c r="T60" s="13">
        <f t="shared" si="7"/>
        <v>97.11544676180336</v>
      </c>
      <c r="U60" s="13">
        <f t="shared" si="7"/>
        <v>85.53788919502607</v>
      </c>
      <c r="V60" s="13">
        <f t="shared" si="7"/>
        <v>71.2553195917679</v>
      </c>
      <c r="W60" s="13">
        <f t="shared" si="7"/>
        <v>75.05182396438761</v>
      </c>
      <c r="X60" s="13">
        <f t="shared" si="7"/>
        <v>0</v>
      </c>
      <c r="Y60" s="13">
        <f t="shared" si="7"/>
        <v>0</v>
      </c>
      <c r="Z60" s="14">
        <f t="shared" si="7"/>
        <v>78.0000297257507</v>
      </c>
    </row>
    <row r="61" spans="1:26" ht="13.5">
      <c r="A61" s="39" t="s">
        <v>103</v>
      </c>
      <c r="B61" s="12">
        <f t="shared" si="7"/>
        <v>74.12047041292011</v>
      </c>
      <c r="C61" s="12">
        <f t="shared" si="7"/>
        <v>0</v>
      </c>
      <c r="D61" s="3">
        <f t="shared" si="7"/>
        <v>80.95220842392736</v>
      </c>
      <c r="E61" s="13">
        <f t="shared" si="7"/>
        <v>76.69379468218209</v>
      </c>
      <c r="F61" s="13">
        <f t="shared" si="7"/>
        <v>60.85163581778843</v>
      </c>
      <c r="G61" s="13">
        <f t="shared" si="7"/>
        <v>78.31267824153902</v>
      </c>
      <c r="H61" s="13">
        <f t="shared" si="7"/>
        <v>66.09005098547765</v>
      </c>
      <c r="I61" s="13">
        <f t="shared" si="7"/>
        <v>68.12343827452088</v>
      </c>
      <c r="J61" s="13">
        <f t="shared" si="7"/>
        <v>91.30111867510531</v>
      </c>
      <c r="K61" s="13">
        <f t="shared" si="7"/>
        <v>70.6006568426952</v>
      </c>
      <c r="L61" s="13">
        <f t="shared" si="7"/>
        <v>83.42184189795285</v>
      </c>
      <c r="M61" s="13">
        <f t="shared" si="7"/>
        <v>81.58296868716171</v>
      </c>
      <c r="N61" s="13">
        <f t="shared" si="7"/>
        <v>60.252864715269794</v>
      </c>
      <c r="O61" s="13">
        <f t="shared" si="7"/>
        <v>79.67325881646664</v>
      </c>
      <c r="P61" s="13">
        <f t="shared" si="7"/>
        <v>84.03030700535258</v>
      </c>
      <c r="Q61" s="13">
        <f t="shared" si="7"/>
        <v>73.96600421257537</v>
      </c>
      <c r="R61" s="13">
        <f t="shared" si="7"/>
        <v>76.56321180425124</v>
      </c>
      <c r="S61" s="13">
        <f t="shared" si="7"/>
        <v>92.58938461620816</v>
      </c>
      <c r="T61" s="13">
        <f t="shared" si="7"/>
        <v>97.67895610958507</v>
      </c>
      <c r="U61" s="13">
        <f t="shared" si="7"/>
        <v>88.52475060190065</v>
      </c>
      <c r="V61" s="13">
        <f t="shared" si="7"/>
        <v>77.47109435115831</v>
      </c>
      <c r="W61" s="13">
        <f t="shared" si="7"/>
        <v>76.13789057953501</v>
      </c>
      <c r="X61" s="13">
        <f t="shared" si="7"/>
        <v>0</v>
      </c>
      <c r="Y61" s="13">
        <f t="shared" si="7"/>
        <v>0</v>
      </c>
      <c r="Z61" s="14">
        <f t="shared" si="7"/>
        <v>76.69379468218209</v>
      </c>
    </row>
    <row r="62" spans="1:26" ht="13.5">
      <c r="A62" s="39" t="s">
        <v>104</v>
      </c>
      <c r="B62" s="12">
        <f t="shared" si="7"/>
        <v>59.66781993543272</v>
      </c>
      <c r="C62" s="12">
        <f t="shared" si="7"/>
        <v>0</v>
      </c>
      <c r="D62" s="3">
        <f t="shared" si="7"/>
        <v>69.32133408873923</v>
      </c>
      <c r="E62" s="13">
        <f t="shared" si="7"/>
        <v>73.6211858869806</v>
      </c>
      <c r="F62" s="13">
        <f t="shared" si="7"/>
        <v>40.25235373532725</v>
      </c>
      <c r="G62" s="13">
        <f t="shared" si="7"/>
        <v>49.40164765332147</v>
      </c>
      <c r="H62" s="13">
        <f t="shared" si="7"/>
        <v>44.46939820535318</v>
      </c>
      <c r="I62" s="13">
        <f t="shared" si="7"/>
        <v>44.54315106528279</v>
      </c>
      <c r="J62" s="13">
        <f t="shared" si="7"/>
        <v>48.25200456989844</v>
      </c>
      <c r="K62" s="13">
        <f t="shared" si="7"/>
        <v>46.80340342405747</v>
      </c>
      <c r="L62" s="13">
        <f t="shared" si="7"/>
        <v>44.547998694449376</v>
      </c>
      <c r="M62" s="13">
        <f t="shared" si="7"/>
        <v>46.488439834115646</v>
      </c>
      <c r="N62" s="13">
        <f t="shared" si="7"/>
        <v>49.70225069136868</v>
      </c>
      <c r="O62" s="13">
        <f t="shared" si="7"/>
        <v>44.65215741155828</v>
      </c>
      <c r="P62" s="13">
        <f t="shared" si="7"/>
        <v>51.110450268418994</v>
      </c>
      <c r="Q62" s="13">
        <f t="shared" si="7"/>
        <v>48.385526914991104</v>
      </c>
      <c r="R62" s="13">
        <f t="shared" si="7"/>
        <v>46.508677531897376</v>
      </c>
      <c r="S62" s="13">
        <f t="shared" si="7"/>
        <v>48.47228734063269</v>
      </c>
      <c r="T62" s="13">
        <f t="shared" si="7"/>
        <v>64.30468673381732</v>
      </c>
      <c r="U62" s="13">
        <f t="shared" si="7"/>
        <v>52.23071902312615</v>
      </c>
      <c r="V62" s="13">
        <f t="shared" si="7"/>
        <v>47.88597589636265</v>
      </c>
      <c r="W62" s="13">
        <f t="shared" si="7"/>
        <v>69.32157670251655</v>
      </c>
      <c r="X62" s="13">
        <f t="shared" si="7"/>
        <v>0</v>
      </c>
      <c r="Y62" s="13">
        <f t="shared" si="7"/>
        <v>0</v>
      </c>
      <c r="Z62" s="14">
        <f t="shared" si="7"/>
        <v>73.6211858869806</v>
      </c>
    </row>
    <row r="63" spans="1:26" ht="13.5">
      <c r="A63" s="39" t="s">
        <v>105</v>
      </c>
      <c r="B63" s="12">
        <f t="shared" si="7"/>
        <v>69.61175407308234</v>
      </c>
      <c r="C63" s="12">
        <f t="shared" si="7"/>
        <v>0</v>
      </c>
      <c r="D63" s="3">
        <f t="shared" si="7"/>
        <v>79.99999380499327</v>
      </c>
      <c r="E63" s="13">
        <f t="shared" si="7"/>
        <v>88.92123246992865</v>
      </c>
      <c r="F63" s="13">
        <f t="shared" si="7"/>
        <v>47.22588445133228</v>
      </c>
      <c r="G63" s="13">
        <f t="shared" si="7"/>
        <v>53.49007337339169</v>
      </c>
      <c r="H63" s="13">
        <f t="shared" si="7"/>
        <v>51.56251006043902</v>
      </c>
      <c r="I63" s="13">
        <f t="shared" si="7"/>
        <v>50.757727110782206</v>
      </c>
      <c r="J63" s="13">
        <f t="shared" si="7"/>
        <v>60.71460469729695</v>
      </c>
      <c r="K63" s="13">
        <f t="shared" si="7"/>
        <v>52.37724640708983</v>
      </c>
      <c r="L63" s="13">
        <f t="shared" si="7"/>
        <v>52.77944693391954</v>
      </c>
      <c r="M63" s="13">
        <f t="shared" si="7"/>
        <v>55.06886517808195</v>
      </c>
      <c r="N63" s="13">
        <f t="shared" si="7"/>
        <v>48.43204238285731</v>
      </c>
      <c r="O63" s="13">
        <f t="shared" si="7"/>
        <v>53.15415375660725</v>
      </c>
      <c r="P63" s="13">
        <f t="shared" si="7"/>
        <v>46.095469034055014</v>
      </c>
      <c r="Q63" s="13">
        <f t="shared" si="7"/>
        <v>49.14294301418291</v>
      </c>
      <c r="R63" s="13">
        <f t="shared" si="7"/>
        <v>54.77133905792251</v>
      </c>
      <c r="S63" s="13">
        <f t="shared" si="7"/>
        <v>61.40120632756191</v>
      </c>
      <c r="T63" s="13">
        <f t="shared" si="7"/>
        <v>58.05815203662841</v>
      </c>
      <c r="U63" s="13">
        <f t="shared" si="7"/>
        <v>58.106136113396424</v>
      </c>
      <c r="V63" s="13">
        <f t="shared" si="7"/>
        <v>53.252827897206636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88.92123246992865</v>
      </c>
    </row>
    <row r="64" spans="1:26" ht="13.5">
      <c r="A64" s="39" t="s">
        <v>106</v>
      </c>
      <c r="B64" s="12">
        <f t="shared" si="7"/>
        <v>48.805364108688494</v>
      </c>
      <c r="C64" s="12">
        <f t="shared" si="7"/>
        <v>0</v>
      </c>
      <c r="D64" s="3">
        <f t="shared" si="7"/>
        <v>80.00019562862815</v>
      </c>
      <c r="E64" s="13">
        <f t="shared" si="7"/>
        <v>79.74293</v>
      </c>
      <c r="F64" s="13">
        <f t="shared" si="7"/>
        <v>32.04283815190949</v>
      </c>
      <c r="G64" s="13">
        <f t="shared" si="7"/>
        <v>36.823016414351514</v>
      </c>
      <c r="H64" s="13">
        <f t="shared" si="7"/>
        <v>36.49517004179436</v>
      </c>
      <c r="I64" s="13">
        <f t="shared" si="7"/>
        <v>35.11559001271899</v>
      </c>
      <c r="J64" s="13">
        <f t="shared" si="7"/>
        <v>35.85084820522949</v>
      </c>
      <c r="K64" s="13">
        <f t="shared" si="7"/>
        <v>35.51813342124681</v>
      </c>
      <c r="L64" s="13">
        <f t="shared" si="7"/>
        <v>34.38139013586584</v>
      </c>
      <c r="M64" s="13">
        <f t="shared" si="7"/>
        <v>35.24919559225974</v>
      </c>
      <c r="N64" s="13">
        <f t="shared" si="7"/>
        <v>31.86271933318125</v>
      </c>
      <c r="O64" s="13">
        <f t="shared" si="7"/>
        <v>33.04917992918056</v>
      </c>
      <c r="P64" s="13">
        <f t="shared" si="7"/>
        <v>35.20586211702976</v>
      </c>
      <c r="Q64" s="13">
        <f t="shared" si="7"/>
        <v>33.367382918791414</v>
      </c>
      <c r="R64" s="13">
        <f t="shared" si="7"/>
        <v>31.32109064912509</v>
      </c>
      <c r="S64" s="13">
        <f t="shared" si="7"/>
        <v>37.491364824279906</v>
      </c>
      <c r="T64" s="13">
        <f t="shared" si="7"/>
        <v>38.32267971463125</v>
      </c>
      <c r="U64" s="13">
        <f t="shared" si="7"/>
        <v>35.74164598597972</v>
      </c>
      <c r="V64" s="13">
        <f t="shared" si="7"/>
        <v>34.87549172108921</v>
      </c>
      <c r="W64" s="13">
        <f t="shared" si="7"/>
        <v>80</v>
      </c>
      <c r="X64" s="13">
        <f t="shared" si="7"/>
        <v>0</v>
      </c>
      <c r="Y64" s="13">
        <f t="shared" si="7"/>
        <v>0</v>
      </c>
      <c r="Z64" s="14">
        <f t="shared" si="7"/>
        <v>79.74293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350</v>
      </c>
      <c r="F65" s="13">
        <f t="shared" si="7"/>
        <v>22.609266006636172</v>
      </c>
      <c r="G65" s="13">
        <f t="shared" si="7"/>
        <v>106.35249686786277</v>
      </c>
      <c r="H65" s="13">
        <f t="shared" si="7"/>
        <v>65.52339147929291</v>
      </c>
      <c r="I65" s="13">
        <f t="shared" si="7"/>
        <v>45.40726538210614</v>
      </c>
      <c r="J65" s="13">
        <f t="shared" si="7"/>
        <v>12911.585252427545</v>
      </c>
      <c r="K65" s="13">
        <f t="shared" si="7"/>
        <v>10398.99377599412</v>
      </c>
      <c r="L65" s="13">
        <f t="shared" si="7"/>
        <v>10057.915847965658</v>
      </c>
      <c r="M65" s="13">
        <f t="shared" si="7"/>
        <v>11111.075240653547</v>
      </c>
      <c r="N65" s="13">
        <f t="shared" si="7"/>
        <v>256825.78982374462</v>
      </c>
      <c r="O65" s="13">
        <f t="shared" si="7"/>
        <v>6941.706294647174</v>
      </c>
      <c r="P65" s="13">
        <f t="shared" si="7"/>
        <v>6960.120571029715</v>
      </c>
      <c r="Q65" s="13">
        <f t="shared" si="7"/>
        <v>10052.363999595493</v>
      </c>
      <c r="R65" s="13">
        <f t="shared" si="7"/>
        <v>50409.04559351323</v>
      </c>
      <c r="S65" s="13">
        <f t="shared" si="7"/>
        <v>6144.203266569501</v>
      </c>
      <c r="T65" s="13">
        <f t="shared" si="7"/>
        <v>39955.39970778543</v>
      </c>
      <c r="U65" s="13">
        <f t="shared" si="7"/>
        <v>13330.545053521826</v>
      </c>
      <c r="V65" s="13">
        <f t="shared" si="7"/>
        <v>175.97563040887104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350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1308456004</v>
      </c>
      <c r="C67" s="24"/>
      <c r="D67" s="25">
        <v>1877308070</v>
      </c>
      <c r="E67" s="26">
        <v>1869122885</v>
      </c>
      <c r="F67" s="26">
        <v>256495245</v>
      </c>
      <c r="G67" s="26">
        <v>159213616</v>
      </c>
      <c r="H67" s="26">
        <v>173651778</v>
      </c>
      <c r="I67" s="26">
        <v>589360639</v>
      </c>
      <c r="J67" s="26">
        <v>142114212</v>
      </c>
      <c r="K67" s="26">
        <v>145397230</v>
      </c>
      <c r="L67" s="26">
        <v>154188542</v>
      </c>
      <c r="M67" s="26">
        <v>441699984</v>
      </c>
      <c r="N67" s="26">
        <v>149831617</v>
      </c>
      <c r="O67" s="26">
        <v>149383810</v>
      </c>
      <c r="P67" s="26">
        <v>139827809</v>
      </c>
      <c r="Q67" s="26">
        <v>439043236</v>
      </c>
      <c r="R67" s="26">
        <v>139698350</v>
      </c>
      <c r="S67" s="26">
        <v>145762745</v>
      </c>
      <c r="T67" s="26">
        <v>127889518</v>
      </c>
      <c r="U67" s="26">
        <v>413350613</v>
      </c>
      <c r="V67" s="26">
        <v>1883454472</v>
      </c>
      <c r="W67" s="26">
        <v>1877308070</v>
      </c>
      <c r="X67" s="26"/>
      <c r="Y67" s="25"/>
      <c r="Z67" s="27">
        <v>1869122885</v>
      </c>
    </row>
    <row r="68" spans="1:26" ht="13.5" hidden="1">
      <c r="A68" s="37" t="s">
        <v>31</v>
      </c>
      <c r="B68" s="19">
        <v>247297084</v>
      </c>
      <c r="C68" s="19"/>
      <c r="D68" s="20">
        <v>270068400</v>
      </c>
      <c r="E68" s="21">
        <v>279632305</v>
      </c>
      <c r="F68" s="21">
        <v>52966829</v>
      </c>
      <c r="G68" s="21">
        <v>20772942</v>
      </c>
      <c r="H68" s="21">
        <v>22278341</v>
      </c>
      <c r="I68" s="21">
        <v>96018112</v>
      </c>
      <c r="J68" s="21">
        <v>22200679</v>
      </c>
      <c r="K68" s="21">
        <v>21684393</v>
      </c>
      <c r="L68" s="21">
        <v>32394139</v>
      </c>
      <c r="M68" s="21">
        <v>76279211</v>
      </c>
      <c r="N68" s="21">
        <v>23202792</v>
      </c>
      <c r="O68" s="21">
        <v>23682405</v>
      </c>
      <c r="P68" s="21">
        <v>22737450</v>
      </c>
      <c r="Q68" s="21">
        <v>69622647</v>
      </c>
      <c r="R68" s="21">
        <v>22397786</v>
      </c>
      <c r="S68" s="21">
        <v>22420443</v>
      </c>
      <c r="T68" s="21">
        <v>22258380</v>
      </c>
      <c r="U68" s="21">
        <v>67076609</v>
      </c>
      <c r="V68" s="21">
        <v>308996579</v>
      </c>
      <c r="W68" s="21">
        <v>270068400</v>
      </c>
      <c r="X68" s="21"/>
      <c r="Y68" s="20"/>
      <c r="Z68" s="23">
        <v>279632305</v>
      </c>
    </row>
    <row r="69" spans="1:26" ht="13.5" hidden="1">
      <c r="A69" s="38" t="s">
        <v>32</v>
      </c>
      <c r="B69" s="19">
        <v>1061158920</v>
      </c>
      <c r="C69" s="19"/>
      <c r="D69" s="20">
        <v>1527854940</v>
      </c>
      <c r="E69" s="21">
        <v>1470105850</v>
      </c>
      <c r="F69" s="21">
        <v>193732053</v>
      </c>
      <c r="G69" s="21">
        <v>129843976</v>
      </c>
      <c r="H69" s="21">
        <v>140495149</v>
      </c>
      <c r="I69" s="21">
        <v>464071178</v>
      </c>
      <c r="J69" s="21">
        <v>108740987</v>
      </c>
      <c r="K69" s="21">
        <v>113469687</v>
      </c>
      <c r="L69" s="21">
        <v>110040734</v>
      </c>
      <c r="M69" s="21">
        <v>332251408</v>
      </c>
      <c r="N69" s="21">
        <v>115674361</v>
      </c>
      <c r="O69" s="21">
        <v>114152916</v>
      </c>
      <c r="P69" s="21">
        <v>105383552</v>
      </c>
      <c r="Q69" s="21">
        <v>335210829</v>
      </c>
      <c r="R69" s="21">
        <v>106197664</v>
      </c>
      <c r="S69" s="21">
        <v>111615081</v>
      </c>
      <c r="T69" s="21">
        <v>94024231</v>
      </c>
      <c r="U69" s="21">
        <v>311836976</v>
      </c>
      <c r="V69" s="21">
        <v>1443370391</v>
      </c>
      <c r="W69" s="21">
        <v>1527854940</v>
      </c>
      <c r="X69" s="21"/>
      <c r="Y69" s="20"/>
      <c r="Z69" s="23">
        <v>1470105850</v>
      </c>
    </row>
    <row r="70" spans="1:26" ht="13.5" hidden="1">
      <c r="A70" s="39" t="s">
        <v>103</v>
      </c>
      <c r="B70" s="19">
        <v>594194394</v>
      </c>
      <c r="C70" s="19"/>
      <c r="D70" s="20">
        <v>753498900</v>
      </c>
      <c r="E70" s="21">
        <v>748037270</v>
      </c>
      <c r="F70" s="21">
        <v>62424312</v>
      </c>
      <c r="G70" s="21">
        <v>57183640</v>
      </c>
      <c r="H70" s="21">
        <v>63303516</v>
      </c>
      <c r="I70" s="21">
        <v>182911468</v>
      </c>
      <c r="J70" s="21">
        <v>53897597</v>
      </c>
      <c r="K70" s="21">
        <v>56297802</v>
      </c>
      <c r="L70" s="21">
        <v>51387494</v>
      </c>
      <c r="M70" s="21">
        <v>161582893</v>
      </c>
      <c r="N70" s="21">
        <v>60402338</v>
      </c>
      <c r="O70" s="21">
        <v>56326845</v>
      </c>
      <c r="P70" s="21">
        <v>50359578</v>
      </c>
      <c r="Q70" s="21">
        <v>167088761</v>
      </c>
      <c r="R70" s="21">
        <v>51857656</v>
      </c>
      <c r="S70" s="21">
        <v>50250901</v>
      </c>
      <c r="T70" s="21">
        <v>45448602</v>
      </c>
      <c r="U70" s="21">
        <v>147557159</v>
      </c>
      <c r="V70" s="21">
        <v>659140281</v>
      </c>
      <c r="W70" s="21">
        <v>753498900</v>
      </c>
      <c r="X70" s="21"/>
      <c r="Y70" s="20"/>
      <c r="Z70" s="23">
        <v>748037270</v>
      </c>
    </row>
    <row r="71" spans="1:26" ht="13.5" hidden="1">
      <c r="A71" s="39" t="s">
        <v>104</v>
      </c>
      <c r="B71" s="19">
        <v>309364140</v>
      </c>
      <c r="C71" s="19"/>
      <c r="D71" s="20">
        <v>468233920</v>
      </c>
      <c r="E71" s="21">
        <v>440888220</v>
      </c>
      <c r="F71" s="21">
        <v>36555512</v>
      </c>
      <c r="G71" s="21">
        <v>32824138</v>
      </c>
      <c r="H71" s="21">
        <v>35573796</v>
      </c>
      <c r="I71" s="21">
        <v>104953446</v>
      </c>
      <c r="J71" s="21">
        <v>36645891</v>
      </c>
      <c r="K71" s="21">
        <v>38006313</v>
      </c>
      <c r="L71" s="21">
        <v>39474532</v>
      </c>
      <c r="M71" s="21">
        <v>114126736</v>
      </c>
      <c r="N71" s="21">
        <v>36216205</v>
      </c>
      <c r="O71" s="21">
        <v>38394436</v>
      </c>
      <c r="P71" s="21">
        <v>35103328</v>
      </c>
      <c r="Q71" s="21">
        <v>109713969</v>
      </c>
      <c r="R71" s="21">
        <v>34865098</v>
      </c>
      <c r="S71" s="21">
        <v>40767614</v>
      </c>
      <c r="T71" s="21">
        <v>29213415</v>
      </c>
      <c r="U71" s="21">
        <v>104846127</v>
      </c>
      <c r="V71" s="21">
        <v>433640278</v>
      </c>
      <c r="W71" s="21">
        <v>468233920</v>
      </c>
      <c r="X71" s="21"/>
      <c r="Y71" s="20"/>
      <c r="Z71" s="23">
        <v>440888220</v>
      </c>
    </row>
    <row r="72" spans="1:26" ht="13.5" hidden="1">
      <c r="A72" s="39" t="s">
        <v>105</v>
      </c>
      <c r="B72" s="19">
        <v>68004886</v>
      </c>
      <c r="C72" s="19"/>
      <c r="D72" s="20">
        <v>129136260</v>
      </c>
      <c r="E72" s="21">
        <v>116180360</v>
      </c>
      <c r="F72" s="21">
        <v>7970252</v>
      </c>
      <c r="G72" s="21">
        <v>7969374</v>
      </c>
      <c r="H72" s="21">
        <v>7920877</v>
      </c>
      <c r="I72" s="21">
        <v>23860503</v>
      </c>
      <c r="J72" s="21">
        <v>7008882</v>
      </c>
      <c r="K72" s="21">
        <v>7940847</v>
      </c>
      <c r="L72" s="21">
        <v>7948128</v>
      </c>
      <c r="M72" s="21">
        <v>22897857</v>
      </c>
      <c r="N72" s="21">
        <v>7976810</v>
      </c>
      <c r="O72" s="21">
        <v>8009581</v>
      </c>
      <c r="P72" s="21">
        <v>8681747</v>
      </c>
      <c r="Q72" s="21">
        <v>24668138</v>
      </c>
      <c r="R72" s="21">
        <v>8162216</v>
      </c>
      <c r="S72" s="21">
        <v>8377824</v>
      </c>
      <c r="T72" s="21">
        <v>8048179</v>
      </c>
      <c r="U72" s="21">
        <v>24588219</v>
      </c>
      <c r="V72" s="21">
        <v>96014717</v>
      </c>
      <c r="W72" s="21">
        <v>129136260</v>
      </c>
      <c r="X72" s="21"/>
      <c r="Y72" s="20"/>
      <c r="Z72" s="23">
        <v>116180360</v>
      </c>
    </row>
    <row r="73" spans="1:26" ht="13.5" hidden="1">
      <c r="A73" s="39" t="s">
        <v>106</v>
      </c>
      <c r="B73" s="19">
        <v>89595500</v>
      </c>
      <c r="C73" s="19"/>
      <c r="D73" s="20">
        <v>159485860</v>
      </c>
      <c r="E73" s="21">
        <v>160000000</v>
      </c>
      <c r="F73" s="21">
        <v>11057900</v>
      </c>
      <c r="G73" s="21">
        <v>11045578</v>
      </c>
      <c r="H73" s="21">
        <v>10958894</v>
      </c>
      <c r="I73" s="21">
        <v>33062372</v>
      </c>
      <c r="J73" s="21">
        <v>11027343</v>
      </c>
      <c r="K73" s="21">
        <v>11053292</v>
      </c>
      <c r="L73" s="21">
        <v>11070774</v>
      </c>
      <c r="M73" s="21">
        <v>33151409</v>
      </c>
      <c r="N73" s="21">
        <v>11072994</v>
      </c>
      <c r="O73" s="21">
        <v>11184217</v>
      </c>
      <c r="P73" s="21">
        <v>10998211</v>
      </c>
      <c r="Q73" s="21">
        <v>33255422</v>
      </c>
      <c r="R73" s="21">
        <v>11282602</v>
      </c>
      <c r="S73" s="21">
        <v>11885977</v>
      </c>
      <c r="T73" s="21">
        <v>11266125</v>
      </c>
      <c r="U73" s="21">
        <v>34434704</v>
      </c>
      <c r="V73" s="21">
        <v>133903907</v>
      </c>
      <c r="W73" s="21">
        <v>159485860</v>
      </c>
      <c r="X73" s="21"/>
      <c r="Y73" s="20"/>
      <c r="Z73" s="23">
        <v>160000000</v>
      </c>
    </row>
    <row r="74" spans="1:26" ht="13.5" hidden="1">
      <c r="A74" s="39" t="s">
        <v>107</v>
      </c>
      <c r="B74" s="19"/>
      <c r="C74" s="19"/>
      <c r="D74" s="20">
        <v>17500000</v>
      </c>
      <c r="E74" s="21">
        <v>5000000</v>
      </c>
      <c r="F74" s="21">
        <v>75724077</v>
      </c>
      <c r="G74" s="21">
        <v>20821246</v>
      </c>
      <c r="H74" s="21">
        <v>22738066</v>
      </c>
      <c r="I74" s="21">
        <v>119283389</v>
      </c>
      <c r="J74" s="21">
        <v>161274</v>
      </c>
      <c r="K74" s="21">
        <v>171433</v>
      </c>
      <c r="L74" s="21">
        <v>159806</v>
      </c>
      <c r="M74" s="21">
        <v>492513</v>
      </c>
      <c r="N74" s="21">
        <v>6014</v>
      </c>
      <c r="O74" s="21">
        <v>237837</v>
      </c>
      <c r="P74" s="21">
        <v>240688</v>
      </c>
      <c r="Q74" s="21">
        <v>484539</v>
      </c>
      <c r="R74" s="21">
        <v>30092</v>
      </c>
      <c r="S74" s="21">
        <v>332765</v>
      </c>
      <c r="T74" s="21">
        <v>47910</v>
      </c>
      <c r="U74" s="21">
        <v>410767</v>
      </c>
      <c r="V74" s="21">
        <v>120671208</v>
      </c>
      <c r="W74" s="21">
        <v>17500000</v>
      </c>
      <c r="X74" s="21"/>
      <c r="Y74" s="20"/>
      <c r="Z74" s="23">
        <v>5000000</v>
      </c>
    </row>
    <row r="75" spans="1:26" ht="13.5" hidden="1">
      <c r="A75" s="40" t="s">
        <v>110</v>
      </c>
      <c r="B75" s="28"/>
      <c r="C75" s="28"/>
      <c r="D75" s="29">
        <v>79384730</v>
      </c>
      <c r="E75" s="30">
        <v>119384730</v>
      </c>
      <c r="F75" s="30">
        <v>9796363</v>
      </c>
      <c r="G75" s="30">
        <v>8596698</v>
      </c>
      <c r="H75" s="30">
        <v>10878288</v>
      </c>
      <c r="I75" s="30">
        <v>29271349</v>
      </c>
      <c r="J75" s="30">
        <v>11172546</v>
      </c>
      <c r="K75" s="30">
        <v>10243150</v>
      </c>
      <c r="L75" s="30">
        <v>11753669</v>
      </c>
      <c r="M75" s="30">
        <v>33169365</v>
      </c>
      <c r="N75" s="30">
        <v>10954464</v>
      </c>
      <c r="O75" s="30">
        <v>11548489</v>
      </c>
      <c r="P75" s="30">
        <v>11706807</v>
      </c>
      <c r="Q75" s="30">
        <v>34209760</v>
      </c>
      <c r="R75" s="30">
        <v>11102900</v>
      </c>
      <c r="S75" s="30">
        <v>11727221</v>
      </c>
      <c r="T75" s="30">
        <v>11606907</v>
      </c>
      <c r="U75" s="30">
        <v>34437028</v>
      </c>
      <c r="V75" s="30">
        <v>131087502</v>
      </c>
      <c r="W75" s="30">
        <v>79384730</v>
      </c>
      <c r="X75" s="30"/>
      <c r="Y75" s="29"/>
      <c r="Z75" s="31">
        <v>119384730</v>
      </c>
    </row>
    <row r="76" spans="1:26" ht="13.5" hidden="1">
      <c r="A76" s="42" t="s">
        <v>287</v>
      </c>
      <c r="B76" s="32">
        <v>1063077279</v>
      </c>
      <c r="C76" s="32"/>
      <c r="D76" s="33">
        <v>1422977000</v>
      </c>
      <c r="E76" s="34">
        <v>1364796000</v>
      </c>
      <c r="F76" s="34">
        <v>93846550</v>
      </c>
      <c r="G76" s="34">
        <v>107695949</v>
      </c>
      <c r="H76" s="34">
        <v>97316188</v>
      </c>
      <c r="I76" s="34">
        <v>298858687</v>
      </c>
      <c r="J76" s="34">
        <v>113236195</v>
      </c>
      <c r="K76" s="34">
        <v>110676570</v>
      </c>
      <c r="L76" s="34">
        <v>99684440</v>
      </c>
      <c r="M76" s="34">
        <v>323597205</v>
      </c>
      <c r="N76" s="34">
        <v>92771115</v>
      </c>
      <c r="O76" s="34">
        <v>103265057</v>
      </c>
      <c r="P76" s="34">
        <v>103301931</v>
      </c>
      <c r="Q76" s="34">
        <v>299338103</v>
      </c>
      <c r="R76" s="34">
        <v>95099395</v>
      </c>
      <c r="S76" s="34">
        <v>117903919</v>
      </c>
      <c r="T76" s="34">
        <v>113685342</v>
      </c>
      <c r="U76" s="34">
        <v>326688656</v>
      </c>
      <c r="V76" s="34">
        <v>1248482651</v>
      </c>
      <c r="W76" s="34">
        <v>1364796000</v>
      </c>
      <c r="X76" s="34"/>
      <c r="Y76" s="33"/>
      <c r="Z76" s="35">
        <v>1364796000</v>
      </c>
    </row>
    <row r="77" spans="1:26" ht="13.5" hidden="1">
      <c r="A77" s="37" t="s">
        <v>31</v>
      </c>
      <c r="B77" s="19">
        <v>184074050</v>
      </c>
      <c r="C77" s="19"/>
      <c r="D77" s="20">
        <v>240019000</v>
      </c>
      <c r="E77" s="21">
        <v>218113000</v>
      </c>
      <c r="F77" s="21">
        <v>16717936</v>
      </c>
      <c r="G77" s="21">
        <v>16224190</v>
      </c>
      <c r="H77" s="21">
        <v>16676987</v>
      </c>
      <c r="I77" s="21">
        <v>49619113</v>
      </c>
      <c r="J77" s="21">
        <v>17312868</v>
      </c>
      <c r="K77" s="21">
        <v>27229277</v>
      </c>
      <c r="L77" s="21">
        <v>15156515</v>
      </c>
      <c r="M77" s="21">
        <v>59698660</v>
      </c>
      <c r="N77" s="21">
        <v>15539715</v>
      </c>
      <c r="O77" s="21">
        <v>16780017</v>
      </c>
      <c r="P77" s="21">
        <v>18417072</v>
      </c>
      <c r="Q77" s="21">
        <v>50736804</v>
      </c>
      <c r="R77" s="21">
        <v>16006733</v>
      </c>
      <c r="S77" s="21">
        <v>21569866</v>
      </c>
      <c r="T77" s="21">
        <v>22373290</v>
      </c>
      <c r="U77" s="21">
        <v>59949889</v>
      </c>
      <c r="V77" s="21">
        <v>220004466</v>
      </c>
      <c r="W77" s="21">
        <v>218113000</v>
      </c>
      <c r="X77" s="21"/>
      <c r="Y77" s="20"/>
      <c r="Z77" s="23">
        <v>218113000</v>
      </c>
    </row>
    <row r="78" spans="1:26" ht="13.5" hidden="1">
      <c r="A78" s="38" t="s">
        <v>32</v>
      </c>
      <c r="B78" s="19">
        <v>790600074</v>
      </c>
      <c r="C78" s="19"/>
      <c r="D78" s="20">
        <v>1182958000</v>
      </c>
      <c r="E78" s="21">
        <v>1146683000</v>
      </c>
      <c r="F78" s="21">
        <v>77128614</v>
      </c>
      <c r="G78" s="21">
        <v>91471759</v>
      </c>
      <c r="H78" s="21">
        <v>80639201</v>
      </c>
      <c r="I78" s="21">
        <v>249239574</v>
      </c>
      <c r="J78" s="21">
        <v>95923327</v>
      </c>
      <c r="K78" s="21">
        <v>83447293</v>
      </c>
      <c r="L78" s="21">
        <v>84527925</v>
      </c>
      <c r="M78" s="21">
        <v>263898545</v>
      </c>
      <c r="N78" s="21">
        <v>77231400</v>
      </c>
      <c r="O78" s="21">
        <v>86485040</v>
      </c>
      <c r="P78" s="21">
        <v>84884859</v>
      </c>
      <c r="Q78" s="21">
        <v>248601299</v>
      </c>
      <c r="R78" s="21">
        <v>79092662</v>
      </c>
      <c r="S78" s="21">
        <v>96334053</v>
      </c>
      <c r="T78" s="21">
        <v>91312052</v>
      </c>
      <c r="U78" s="21">
        <v>266738767</v>
      </c>
      <c r="V78" s="21">
        <v>1028478185</v>
      </c>
      <c r="W78" s="21">
        <v>1146683000</v>
      </c>
      <c r="X78" s="21"/>
      <c r="Y78" s="20"/>
      <c r="Z78" s="23">
        <v>1146683000</v>
      </c>
    </row>
    <row r="79" spans="1:26" ht="13.5" hidden="1">
      <c r="A79" s="39" t="s">
        <v>103</v>
      </c>
      <c r="B79" s="19">
        <v>440419680</v>
      </c>
      <c r="C79" s="19"/>
      <c r="D79" s="20">
        <v>609974000</v>
      </c>
      <c r="E79" s="21">
        <v>573698168</v>
      </c>
      <c r="F79" s="21">
        <v>37986215</v>
      </c>
      <c r="G79" s="21">
        <v>44782040</v>
      </c>
      <c r="H79" s="21">
        <v>41837326</v>
      </c>
      <c r="I79" s="21">
        <v>124605581</v>
      </c>
      <c r="J79" s="21">
        <v>49209109</v>
      </c>
      <c r="K79" s="21">
        <v>39746618</v>
      </c>
      <c r="L79" s="21">
        <v>42868394</v>
      </c>
      <c r="M79" s="21">
        <v>131824121</v>
      </c>
      <c r="N79" s="21">
        <v>36394139</v>
      </c>
      <c r="O79" s="21">
        <v>44877433</v>
      </c>
      <c r="P79" s="21">
        <v>42317308</v>
      </c>
      <c r="Q79" s="21">
        <v>123588880</v>
      </c>
      <c r="R79" s="21">
        <v>39703887</v>
      </c>
      <c r="S79" s="21">
        <v>46527000</v>
      </c>
      <c r="T79" s="21">
        <v>44393720</v>
      </c>
      <c r="U79" s="21">
        <v>130624607</v>
      </c>
      <c r="V79" s="21">
        <v>510643189</v>
      </c>
      <c r="W79" s="21">
        <v>573698168</v>
      </c>
      <c r="X79" s="21"/>
      <c r="Y79" s="20"/>
      <c r="Z79" s="23">
        <v>573698168</v>
      </c>
    </row>
    <row r="80" spans="1:26" ht="13.5" hidden="1">
      <c r="A80" s="39" t="s">
        <v>104</v>
      </c>
      <c r="B80" s="19">
        <v>184590838</v>
      </c>
      <c r="C80" s="19"/>
      <c r="D80" s="20">
        <v>324586000</v>
      </c>
      <c r="E80" s="21">
        <v>324587136</v>
      </c>
      <c r="F80" s="21">
        <v>14714454</v>
      </c>
      <c r="G80" s="21">
        <v>16215665</v>
      </c>
      <c r="H80" s="21">
        <v>15819453</v>
      </c>
      <c r="I80" s="21">
        <v>46749572</v>
      </c>
      <c r="J80" s="21">
        <v>17682377</v>
      </c>
      <c r="K80" s="21">
        <v>17788248</v>
      </c>
      <c r="L80" s="21">
        <v>17585114</v>
      </c>
      <c r="M80" s="21">
        <v>53055739</v>
      </c>
      <c r="N80" s="21">
        <v>18000269</v>
      </c>
      <c r="O80" s="21">
        <v>17143944</v>
      </c>
      <c r="P80" s="21">
        <v>17941469</v>
      </c>
      <c r="Q80" s="21">
        <v>53085682</v>
      </c>
      <c r="R80" s="21">
        <v>16215296</v>
      </c>
      <c r="S80" s="21">
        <v>19760995</v>
      </c>
      <c r="T80" s="21">
        <v>18785595</v>
      </c>
      <c r="U80" s="21">
        <v>54761886</v>
      </c>
      <c r="V80" s="21">
        <v>207652879</v>
      </c>
      <c r="W80" s="21">
        <v>324587136</v>
      </c>
      <c r="X80" s="21"/>
      <c r="Y80" s="20"/>
      <c r="Z80" s="23">
        <v>324587136</v>
      </c>
    </row>
    <row r="81" spans="1:26" ht="13.5" hidden="1">
      <c r="A81" s="39" t="s">
        <v>105</v>
      </c>
      <c r="B81" s="19">
        <v>47339394</v>
      </c>
      <c r="C81" s="19"/>
      <c r="D81" s="20">
        <v>103309000</v>
      </c>
      <c r="E81" s="21">
        <v>103309008</v>
      </c>
      <c r="F81" s="21">
        <v>3764022</v>
      </c>
      <c r="G81" s="21">
        <v>4262824</v>
      </c>
      <c r="H81" s="21">
        <v>4084203</v>
      </c>
      <c r="I81" s="21">
        <v>12111049</v>
      </c>
      <c r="J81" s="21">
        <v>4255415</v>
      </c>
      <c r="K81" s="21">
        <v>4159197</v>
      </c>
      <c r="L81" s="21">
        <v>4194978</v>
      </c>
      <c r="M81" s="21">
        <v>12609590</v>
      </c>
      <c r="N81" s="21">
        <v>3863332</v>
      </c>
      <c r="O81" s="21">
        <v>4257425</v>
      </c>
      <c r="P81" s="21">
        <v>4001892</v>
      </c>
      <c r="Q81" s="21">
        <v>12122649</v>
      </c>
      <c r="R81" s="21">
        <v>4470555</v>
      </c>
      <c r="S81" s="21">
        <v>5144085</v>
      </c>
      <c r="T81" s="21">
        <v>4672624</v>
      </c>
      <c r="U81" s="21">
        <v>14287264</v>
      </c>
      <c r="V81" s="21">
        <v>51130552</v>
      </c>
      <c r="W81" s="21">
        <v>103309008</v>
      </c>
      <c r="X81" s="21"/>
      <c r="Y81" s="20"/>
      <c r="Z81" s="23">
        <v>103309008</v>
      </c>
    </row>
    <row r="82" spans="1:26" ht="13.5" hidden="1">
      <c r="A82" s="39" t="s">
        <v>106</v>
      </c>
      <c r="B82" s="19">
        <v>43727410</v>
      </c>
      <c r="C82" s="19"/>
      <c r="D82" s="20">
        <v>127589000</v>
      </c>
      <c r="E82" s="21">
        <v>127588688</v>
      </c>
      <c r="F82" s="21">
        <v>3543265</v>
      </c>
      <c r="G82" s="21">
        <v>4067315</v>
      </c>
      <c r="H82" s="21">
        <v>3999467</v>
      </c>
      <c r="I82" s="21">
        <v>11610047</v>
      </c>
      <c r="J82" s="21">
        <v>3953396</v>
      </c>
      <c r="K82" s="21">
        <v>3925923</v>
      </c>
      <c r="L82" s="21">
        <v>3806286</v>
      </c>
      <c r="M82" s="21">
        <v>11685605</v>
      </c>
      <c r="N82" s="21">
        <v>3528157</v>
      </c>
      <c r="O82" s="21">
        <v>3696292</v>
      </c>
      <c r="P82" s="21">
        <v>3872015</v>
      </c>
      <c r="Q82" s="21">
        <v>11096464</v>
      </c>
      <c r="R82" s="21">
        <v>3533834</v>
      </c>
      <c r="S82" s="21">
        <v>4456215</v>
      </c>
      <c r="T82" s="21">
        <v>4317481</v>
      </c>
      <c r="U82" s="21">
        <v>12307530</v>
      </c>
      <c r="V82" s="21">
        <v>46699646</v>
      </c>
      <c r="W82" s="21">
        <v>127588688</v>
      </c>
      <c r="X82" s="21"/>
      <c r="Y82" s="20"/>
      <c r="Z82" s="23">
        <v>127588688</v>
      </c>
    </row>
    <row r="83" spans="1:26" ht="13.5" hidden="1">
      <c r="A83" s="39" t="s">
        <v>107</v>
      </c>
      <c r="B83" s="19">
        <v>74522752</v>
      </c>
      <c r="C83" s="19"/>
      <c r="D83" s="20">
        <v>17500000</v>
      </c>
      <c r="E83" s="21">
        <v>17500000</v>
      </c>
      <c r="F83" s="21">
        <v>17120658</v>
      </c>
      <c r="G83" s="21">
        <v>22143915</v>
      </c>
      <c r="H83" s="21">
        <v>14898752</v>
      </c>
      <c r="I83" s="21">
        <v>54163325</v>
      </c>
      <c r="J83" s="21">
        <v>20823030</v>
      </c>
      <c r="K83" s="21">
        <v>17827307</v>
      </c>
      <c r="L83" s="21">
        <v>16073153</v>
      </c>
      <c r="M83" s="21">
        <v>54723490</v>
      </c>
      <c r="N83" s="21">
        <v>15445503</v>
      </c>
      <c r="O83" s="21">
        <v>16509946</v>
      </c>
      <c r="P83" s="21">
        <v>16752175</v>
      </c>
      <c r="Q83" s="21">
        <v>48707624</v>
      </c>
      <c r="R83" s="21">
        <v>15169090</v>
      </c>
      <c r="S83" s="21">
        <v>20445758</v>
      </c>
      <c r="T83" s="21">
        <v>19142632</v>
      </c>
      <c r="U83" s="21">
        <v>54757480</v>
      </c>
      <c r="V83" s="21">
        <v>212351919</v>
      </c>
      <c r="W83" s="21">
        <v>17500000</v>
      </c>
      <c r="X83" s="21"/>
      <c r="Y83" s="20"/>
      <c r="Z83" s="23">
        <v>17500000</v>
      </c>
    </row>
    <row r="84" spans="1:26" ht="13.5" hidden="1">
      <c r="A84" s="40" t="s">
        <v>110</v>
      </c>
      <c r="B84" s="28">
        <v>88403155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41053322</v>
      </c>
      <c r="D5" s="357">
        <f t="shared" si="0"/>
        <v>0</v>
      </c>
      <c r="E5" s="356">
        <f t="shared" si="0"/>
        <v>56431740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14972400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14972400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18363980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18363980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12846500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12846500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5568000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>
        <v>5568000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41053322</v>
      </c>
      <c r="D15" s="340">
        <f t="shared" si="5"/>
        <v>0</v>
      </c>
      <c r="E15" s="60">
        <f t="shared" si="5"/>
        <v>4680860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>
        <v>4680860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41053322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19669070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>
        <v>1611340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855620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147170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>
        <v>345190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1942000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>
        <v>47730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>
        <v>407000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14313020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15419618</v>
      </c>
      <c r="D40" s="344">
        <f t="shared" si="9"/>
        <v>0</v>
      </c>
      <c r="E40" s="343">
        <f t="shared" si="9"/>
        <v>1980354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15419618</v>
      </c>
      <c r="D49" s="368"/>
      <c r="E49" s="54">
        <v>1980354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56472940</v>
      </c>
      <c r="D60" s="346">
        <f t="shared" si="14"/>
        <v>0</v>
      </c>
      <c r="E60" s="219">
        <f t="shared" si="14"/>
        <v>78081164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571084993</v>
      </c>
      <c r="D5" s="153">
        <f>SUM(D6:D8)</f>
        <v>0</v>
      </c>
      <c r="E5" s="154">
        <f t="shared" si="0"/>
        <v>454029000</v>
      </c>
      <c r="F5" s="100">
        <f t="shared" si="0"/>
        <v>402805469</v>
      </c>
      <c r="G5" s="100">
        <f t="shared" si="0"/>
        <v>306646732</v>
      </c>
      <c r="H5" s="100">
        <f t="shared" si="0"/>
        <v>88177232</v>
      </c>
      <c r="I5" s="100">
        <f t="shared" si="0"/>
        <v>59022594</v>
      </c>
      <c r="J5" s="100">
        <f t="shared" si="0"/>
        <v>453846558</v>
      </c>
      <c r="K5" s="100">
        <f t="shared" si="0"/>
        <v>39716836</v>
      </c>
      <c r="L5" s="100">
        <f t="shared" si="0"/>
        <v>129520369</v>
      </c>
      <c r="M5" s="100">
        <f t="shared" si="0"/>
        <v>48073887</v>
      </c>
      <c r="N5" s="100">
        <f t="shared" si="0"/>
        <v>217311092</v>
      </c>
      <c r="O5" s="100">
        <f t="shared" si="0"/>
        <v>34944585</v>
      </c>
      <c r="P5" s="100">
        <f t="shared" si="0"/>
        <v>35519856</v>
      </c>
      <c r="Q5" s="100">
        <f t="shared" si="0"/>
        <v>123847564</v>
      </c>
      <c r="R5" s="100">
        <f t="shared" si="0"/>
        <v>194312005</v>
      </c>
      <c r="S5" s="100">
        <f t="shared" si="0"/>
        <v>34320035</v>
      </c>
      <c r="T5" s="100">
        <f t="shared" si="0"/>
        <v>34610729</v>
      </c>
      <c r="U5" s="100">
        <f t="shared" si="0"/>
        <v>64717587</v>
      </c>
      <c r="V5" s="100">
        <f t="shared" si="0"/>
        <v>133648351</v>
      </c>
      <c r="W5" s="100">
        <f t="shared" si="0"/>
        <v>999118006</v>
      </c>
      <c r="X5" s="100">
        <f t="shared" si="0"/>
        <v>454029000</v>
      </c>
      <c r="Y5" s="100">
        <f t="shared" si="0"/>
        <v>545089006</v>
      </c>
      <c r="Z5" s="137">
        <f>+IF(X5&lt;&gt;0,+(Y5/X5)*100,0)</f>
        <v>120.05598893462752</v>
      </c>
      <c r="AA5" s="153">
        <f>SUM(AA6:AA8)</f>
        <v>402805469</v>
      </c>
    </row>
    <row r="6" spans="1:27" ht="13.5">
      <c r="A6" s="138" t="s">
        <v>75</v>
      </c>
      <c r="B6" s="136"/>
      <c r="C6" s="155">
        <v>3357219</v>
      </c>
      <c r="D6" s="155"/>
      <c r="E6" s="156">
        <v>4652000</v>
      </c>
      <c r="F6" s="60">
        <v>4920000</v>
      </c>
      <c r="G6" s="60">
        <v>406432</v>
      </c>
      <c r="H6" s="60">
        <v>406263</v>
      </c>
      <c r="I6" s="60">
        <v>405629</v>
      </c>
      <c r="J6" s="60">
        <v>1218324</v>
      </c>
      <c r="K6" s="60">
        <v>393193</v>
      </c>
      <c r="L6" s="60">
        <v>863270</v>
      </c>
      <c r="M6" s="60">
        <v>397270</v>
      </c>
      <c r="N6" s="60">
        <v>1653733</v>
      </c>
      <c r="O6" s="60">
        <v>244364</v>
      </c>
      <c r="P6" s="60">
        <v>40685</v>
      </c>
      <c r="Q6" s="60">
        <v>2372061</v>
      </c>
      <c r="R6" s="60">
        <v>2657110</v>
      </c>
      <c r="S6" s="60">
        <v>215561</v>
      </c>
      <c r="T6" s="60">
        <v>65636</v>
      </c>
      <c r="U6" s="60">
        <v>35066</v>
      </c>
      <c r="V6" s="60">
        <v>316263</v>
      </c>
      <c r="W6" s="60">
        <v>5845430</v>
      </c>
      <c r="X6" s="60">
        <v>4652000</v>
      </c>
      <c r="Y6" s="60">
        <v>1193430</v>
      </c>
      <c r="Z6" s="140">
        <v>25.65</v>
      </c>
      <c r="AA6" s="155">
        <v>4920000</v>
      </c>
    </row>
    <row r="7" spans="1:27" ht="13.5">
      <c r="A7" s="138" t="s">
        <v>76</v>
      </c>
      <c r="B7" s="136"/>
      <c r="C7" s="157">
        <v>566901468</v>
      </c>
      <c r="D7" s="157"/>
      <c r="E7" s="158">
        <v>448883570</v>
      </c>
      <c r="F7" s="159">
        <v>397533699</v>
      </c>
      <c r="G7" s="159">
        <v>306224421</v>
      </c>
      <c r="H7" s="159">
        <v>87743056</v>
      </c>
      <c r="I7" s="159">
        <v>58594603</v>
      </c>
      <c r="J7" s="159">
        <v>452562080</v>
      </c>
      <c r="K7" s="159">
        <v>39302462</v>
      </c>
      <c r="L7" s="159">
        <v>128633858</v>
      </c>
      <c r="M7" s="159">
        <v>47659189</v>
      </c>
      <c r="N7" s="159">
        <v>215595509</v>
      </c>
      <c r="O7" s="159">
        <v>34680657</v>
      </c>
      <c r="P7" s="159">
        <v>35461868</v>
      </c>
      <c r="Q7" s="159">
        <v>121308347</v>
      </c>
      <c r="R7" s="159">
        <v>191450872</v>
      </c>
      <c r="S7" s="159">
        <v>33952296</v>
      </c>
      <c r="T7" s="159">
        <v>34526765</v>
      </c>
      <c r="U7" s="159">
        <v>64670751</v>
      </c>
      <c r="V7" s="159">
        <v>133149812</v>
      </c>
      <c r="W7" s="159">
        <v>992758273</v>
      </c>
      <c r="X7" s="159">
        <v>448883570</v>
      </c>
      <c r="Y7" s="159">
        <v>543874703</v>
      </c>
      <c r="Z7" s="141">
        <v>121.16</v>
      </c>
      <c r="AA7" s="157">
        <v>397533699</v>
      </c>
    </row>
    <row r="8" spans="1:27" ht="13.5">
      <c r="A8" s="138" t="s">
        <v>77</v>
      </c>
      <c r="B8" s="136"/>
      <c r="C8" s="155">
        <v>826306</v>
      </c>
      <c r="D8" s="155"/>
      <c r="E8" s="156">
        <v>493430</v>
      </c>
      <c r="F8" s="60">
        <v>351770</v>
      </c>
      <c r="G8" s="60">
        <v>15879</v>
      </c>
      <c r="H8" s="60">
        <v>27913</v>
      </c>
      <c r="I8" s="60">
        <v>22362</v>
      </c>
      <c r="J8" s="60">
        <v>66154</v>
      </c>
      <c r="K8" s="60">
        <v>21181</v>
      </c>
      <c r="L8" s="60">
        <v>23241</v>
      </c>
      <c r="M8" s="60">
        <v>17428</v>
      </c>
      <c r="N8" s="60">
        <v>61850</v>
      </c>
      <c r="O8" s="60">
        <v>19564</v>
      </c>
      <c r="P8" s="60">
        <v>17303</v>
      </c>
      <c r="Q8" s="60">
        <v>167156</v>
      </c>
      <c r="R8" s="60">
        <v>204023</v>
      </c>
      <c r="S8" s="60">
        <v>152178</v>
      </c>
      <c r="T8" s="60">
        <v>18328</v>
      </c>
      <c r="U8" s="60">
        <v>11770</v>
      </c>
      <c r="V8" s="60">
        <v>182276</v>
      </c>
      <c r="W8" s="60">
        <v>514303</v>
      </c>
      <c r="X8" s="60">
        <v>493430</v>
      </c>
      <c r="Y8" s="60">
        <v>20873</v>
      </c>
      <c r="Z8" s="140">
        <v>4.23</v>
      </c>
      <c r="AA8" s="155">
        <v>351770</v>
      </c>
    </row>
    <row r="9" spans="1:27" ht="13.5">
      <c r="A9" s="135" t="s">
        <v>78</v>
      </c>
      <c r="B9" s="136"/>
      <c r="C9" s="153">
        <f aca="true" t="shared" si="1" ref="C9:Y9">SUM(C10:C14)</f>
        <v>16018189</v>
      </c>
      <c r="D9" s="153">
        <f>SUM(D10:D14)</f>
        <v>0</v>
      </c>
      <c r="E9" s="154">
        <f t="shared" si="1"/>
        <v>96347743</v>
      </c>
      <c r="F9" s="100">
        <f t="shared" si="1"/>
        <v>129732181</v>
      </c>
      <c r="G9" s="100">
        <f t="shared" si="1"/>
        <v>1127762</v>
      </c>
      <c r="H9" s="100">
        <f t="shared" si="1"/>
        <v>943243</v>
      </c>
      <c r="I9" s="100">
        <f t="shared" si="1"/>
        <v>771587</v>
      </c>
      <c r="J9" s="100">
        <f t="shared" si="1"/>
        <v>2842592</v>
      </c>
      <c r="K9" s="100">
        <f t="shared" si="1"/>
        <v>746289</v>
      </c>
      <c r="L9" s="100">
        <f t="shared" si="1"/>
        <v>1392121</v>
      </c>
      <c r="M9" s="100">
        <f t="shared" si="1"/>
        <v>725752</v>
      </c>
      <c r="N9" s="100">
        <f t="shared" si="1"/>
        <v>2864162</v>
      </c>
      <c r="O9" s="100">
        <f t="shared" si="1"/>
        <v>8406778</v>
      </c>
      <c r="P9" s="100">
        <f t="shared" si="1"/>
        <v>5190670</v>
      </c>
      <c r="Q9" s="100">
        <f t="shared" si="1"/>
        <v>6713389</v>
      </c>
      <c r="R9" s="100">
        <f t="shared" si="1"/>
        <v>20310837</v>
      </c>
      <c r="S9" s="100">
        <f t="shared" si="1"/>
        <v>5878348</v>
      </c>
      <c r="T9" s="100">
        <f t="shared" si="1"/>
        <v>7894848</v>
      </c>
      <c r="U9" s="100">
        <f t="shared" si="1"/>
        <v>2654720</v>
      </c>
      <c r="V9" s="100">
        <f t="shared" si="1"/>
        <v>16427916</v>
      </c>
      <c r="W9" s="100">
        <f t="shared" si="1"/>
        <v>42445507</v>
      </c>
      <c r="X9" s="100">
        <f t="shared" si="1"/>
        <v>96347743</v>
      </c>
      <c r="Y9" s="100">
        <f t="shared" si="1"/>
        <v>-53902236</v>
      </c>
      <c r="Z9" s="137">
        <f>+IF(X9&lt;&gt;0,+(Y9/X9)*100,0)</f>
        <v>-55.94550979777492</v>
      </c>
      <c r="AA9" s="153">
        <f>SUM(AA10:AA14)</f>
        <v>129732181</v>
      </c>
    </row>
    <row r="10" spans="1:27" ht="13.5">
      <c r="A10" s="138" t="s">
        <v>79</v>
      </c>
      <c r="B10" s="136"/>
      <c r="C10" s="155">
        <v>8335670</v>
      </c>
      <c r="D10" s="155"/>
      <c r="E10" s="156">
        <v>5046000</v>
      </c>
      <c r="F10" s="60">
        <v>8004894</v>
      </c>
      <c r="G10" s="60">
        <v>737493</v>
      </c>
      <c r="H10" s="60">
        <v>753840</v>
      </c>
      <c r="I10" s="60">
        <v>382804</v>
      </c>
      <c r="J10" s="60">
        <v>1874137</v>
      </c>
      <c r="K10" s="60">
        <v>314487</v>
      </c>
      <c r="L10" s="60">
        <v>925468</v>
      </c>
      <c r="M10" s="60">
        <v>327322</v>
      </c>
      <c r="N10" s="60">
        <v>1567277</v>
      </c>
      <c r="O10" s="60">
        <v>761559</v>
      </c>
      <c r="P10" s="60">
        <v>353839</v>
      </c>
      <c r="Q10" s="60">
        <v>395311</v>
      </c>
      <c r="R10" s="60">
        <v>1510709</v>
      </c>
      <c r="S10" s="60">
        <v>310118</v>
      </c>
      <c r="T10" s="60">
        <v>360098</v>
      </c>
      <c r="U10" s="60">
        <v>353954</v>
      </c>
      <c r="V10" s="60">
        <v>1024170</v>
      </c>
      <c r="W10" s="60">
        <v>5976293</v>
      </c>
      <c r="X10" s="60">
        <v>5046000</v>
      </c>
      <c r="Y10" s="60">
        <v>930293</v>
      </c>
      <c r="Z10" s="140">
        <v>18.44</v>
      </c>
      <c r="AA10" s="155">
        <v>8004894</v>
      </c>
    </row>
    <row r="11" spans="1:27" ht="13.5">
      <c r="A11" s="138" t="s">
        <v>80</v>
      </c>
      <c r="B11" s="136"/>
      <c r="C11" s="155">
        <v>334787</v>
      </c>
      <c r="D11" s="155"/>
      <c r="E11" s="156">
        <v>9165473</v>
      </c>
      <c r="F11" s="60">
        <v>1150000</v>
      </c>
      <c r="G11" s="60">
        <v>85094</v>
      </c>
      <c r="H11" s="60">
        <v>81218</v>
      </c>
      <c r="I11" s="60">
        <v>73449</v>
      </c>
      <c r="J11" s="60">
        <v>239761</v>
      </c>
      <c r="K11" s="60">
        <v>73167</v>
      </c>
      <c r="L11" s="60">
        <v>79347</v>
      </c>
      <c r="M11" s="60">
        <v>58360</v>
      </c>
      <c r="N11" s="60">
        <v>210874</v>
      </c>
      <c r="O11" s="60">
        <v>63906</v>
      </c>
      <c r="P11" s="60">
        <v>55197</v>
      </c>
      <c r="Q11" s="60">
        <v>87639</v>
      </c>
      <c r="R11" s="60">
        <v>206742</v>
      </c>
      <c r="S11" s="60">
        <v>51006</v>
      </c>
      <c r="T11" s="60">
        <v>59808</v>
      </c>
      <c r="U11" s="60">
        <v>40595</v>
      </c>
      <c r="V11" s="60">
        <v>151409</v>
      </c>
      <c r="W11" s="60">
        <v>808786</v>
      </c>
      <c r="X11" s="60">
        <v>9165473</v>
      </c>
      <c r="Y11" s="60">
        <v>-8356687</v>
      </c>
      <c r="Z11" s="140">
        <v>-91.18</v>
      </c>
      <c r="AA11" s="155">
        <v>1150000</v>
      </c>
    </row>
    <row r="12" spans="1:27" ht="13.5">
      <c r="A12" s="138" t="s">
        <v>81</v>
      </c>
      <c r="B12" s="136"/>
      <c r="C12" s="155">
        <v>4852767</v>
      </c>
      <c r="D12" s="155"/>
      <c r="E12" s="156">
        <v>79976360</v>
      </c>
      <c r="F12" s="60">
        <v>10309027</v>
      </c>
      <c r="G12" s="60">
        <v>216283</v>
      </c>
      <c r="H12" s="60">
        <v>21813</v>
      </c>
      <c r="I12" s="60">
        <v>123255</v>
      </c>
      <c r="J12" s="60">
        <v>361351</v>
      </c>
      <c r="K12" s="60">
        <v>269682</v>
      </c>
      <c r="L12" s="60">
        <v>298354</v>
      </c>
      <c r="M12" s="60">
        <v>250818</v>
      </c>
      <c r="N12" s="60">
        <v>818854</v>
      </c>
      <c r="O12" s="60">
        <v>7491496</v>
      </c>
      <c r="P12" s="60">
        <v>4674934</v>
      </c>
      <c r="Q12" s="60">
        <v>6127537</v>
      </c>
      <c r="R12" s="60">
        <v>18293967</v>
      </c>
      <c r="S12" s="60">
        <v>5414827</v>
      </c>
      <c r="T12" s="60">
        <v>7385390</v>
      </c>
      <c r="U12" s="60">
        <v>2170619</v>
      </c>
      <c r="V12" s="60">
        <v>14970836</v>
      </c>
      <c r="W12" s="60">
        <v>34445008</v>
      </c>
      <c r="X12" s="60">
        <v>79976360</v>
      </c>
      <c r="Y12" s="60">
        <v>-45531352</v>
      </c>
      <c r="Z12" s="140">
        <v>-56.93</v>
      </c>
      <c r="AA12" s="155">
        <v>10309027</v>
      </c>
    </row>
    <row r="13" spans="1:27" ht="13.5">
      <c r="A13" s="138" t="s">
        <v>82</v>
      </c>
      <c r="B13" s="136"/>
      <c r="C13" s="155">
        <v>2494965</v>
      </c>
      <c r="D13" s="155"/>
      <c r="E13" s="156">
        <v>1859910</v>
      </c>
      <c r="F13" s="60">
        <v>110068260</v>
      </c>
      <c r="G13" s="60">
        <v>88892</v>
      </c>
      <c r="H13" s="60">
        <v>86372</v>
      </c>
      <c r="I13" s="60">
        <v>192079</v>
      </c>
      <c r="J13" s="60">
        <v>367343</v>
      </c>
      <c r="K13" s="60">
        <v>88953</v>
      </c>
      <c r="L13" s="60">
        <v>88952</v>
      </c>
      <c r="M13" s="60">
        <v>89252</v>
      </c>
      <c r="N13" s="60">
        <v>267157</v>
      </c>
      <c r="O13" s="60">
        <v>86606</v>
      </c>
      <c r="P13" s="60">
        <v>106700</v>
      </c>
      <c r="Q13" s="60">
        <v>100952</v>
      </c>
      <c r="R13" s="60">
        <v>294258</v>
      </c>
      <c r="S13" s="60">
        <v>102397</v>
      </c>
      <c r="T13" s="60">
        <v>89552</v>
      </c>
      <c r="U13" s="60">
        <v>89552</v>
      </c>
      <c r="V13" s="60">
        <v>281501</v>
      </c>
      <c r="W13" s="60">
        <v>1210259</v>
      </c>
      <c r="X13" s="60">
        <v>1859910</v>
      </c>
      <c r="Y13" s="60">
        <v>-649651</v>
      </c>
      <c r="Z13" s="140">
        <v>-34.93</v>
      </c>
      <c r="AA13" s="155">
        <v>110068260</v>
      </c>
    </row>
    <row r="14" spans="1:27" ht="13.5">
      <c r="A14" s="138" t="s">
        <v>83</v>
      </c>
      <c r="B14" s="136"/>
      <c r="C14" s="157"/>
      <c r="D14" s="157"/>
      <c r="E14" s="158">
        <v>300000</v>
      </c>
      <c r="F14" s="159">
        <v>200000</v>
      </c>
      <c r="G14" s="159"/>
      <c r="H14" s="159"/>
      <c r="I14" s="159"/>
      <c r="J14" s="159"/>
      <c r="K14" s="159"/>
      <c r="L14" s="159"/>
      <c r="M14" s="159"/>
      <c r="N14" s="159"/>
      <c r="O14" s="159">
        <v>3211</v>
      </c>
      <c r="P14" s="159"/>
      <c r="Q14" s="159">
        <v>1950</v>
      </c>
      <c r="R14" s="159">
        <v>5161</v>
      </c>
      <c r="S14" s="159"/>
      <c r="T14" s="159"/>
      <c r="U14" s="159"/>
      <c r="V14" s="159"/>
      <c r="W14" s="159">
        <v>5161</v>
      </c>
      <c r="X14" s="159">
        <v>300000</v>
      </c>
      <c r="Y14" s="159">
        <v>-294839</v>
      </c>
      <c r="Z14" s="141">
        <v>-98.28</v>
      </c>
      <c r="AA14" s="157">
        <v>200000</v>
      </c>
    </row>
    <row r="15" spans="1:27" ht="13.5">
      <c r="A15" s="135" t="s">
        <v>84</v>
      </c>
      <c r="B15" s="142"/>
      <c r="C15" s="153">
        <f aca="true" t="shared" si="2" ref="C15:Y15">SUM(C16:C18)</f>
        <v>99006363</v>
      </c>
      <c r="D15" s="153">
        <f>SUM(D16:D18)</f>
        <v>0</v>
      </c>
      <c r="E15" s="154">
        <f t="shared" si="2"/>
        <v>57190290</v>
      </c>
      <c r="F15" s="100">
        <f t="shared" si="2"/>
        <v>134426916</v>
      </c>
      <c r="G15" s="100">
        <f t="shared" si="2"/>
        <v>44565049</v>
      </c>
      <c r="H15" s="100">
        <f t="shared" si="2"/>
        <v>5297572</v>
      </c>
      <c r="I15" s="100">
        <f t="shared" si="2"/>
        <v>17648669</v>
      </c>
      <c r="J15" s="100">
        <f t="shared" si="2"/>
        <v>67511290</v>
      </c>
      <c r="K15" s="100">
        <f t="shared" si="2"/>
        <v>1630866</v>
      </c>
      <c r="L15" s="100">
        <f t="shared" si="2"/>
        <v>5100421</v>
      </c>
      <c r="M15" s="100">
        <f t="shared" si="2"/>
        <v>38459392</v>
      </c>
      <c r="N15" s="100">
        <f t="shared" si="2"/>
        <v>45190679</v>
      </c>
      <c r="O15" s="100">
        <f t="shared" si="2"/>
        <v>1614657</v>
      </c>
      <c r="P15" s="100">
        <f t="shared" si="2"/>
        <v>738613</v>
      </c>
      <c r="Q15" s="100">
        <f t="shared" si="2"/>
        <v>19123141</v>
      </c>
      <c r="R15" s="100">
        <f t="shared" si="2"/>
        <v>21476411</v>
      </c>
      <c r="S15" s="100">
        <f t="shared" si="2"/>
        <v>58652</v>
      </c>
      <c r="T15" s="100">
        <f t="shared" si="2"/>
        <v>92821</v>
      </c>
      <c r="U15" s="100">
        <f t="shared" si="2"/>
        <v>594004</v>
      </c>
      <c r="V15" s="100">
        <f t="shared" si="2"/>
        <v>745477</v>
      </c>
      <c r="W15" s="100">
        <f t="shared" si="2"/>
        <v>134923857</v>
      </c>
      <c r="X15" s="100">
        <f t="shared" si="2"/>
        <v>57190364</v>
      </c>
      <c r="Y15" s="100">
        <f t="shared" si="2"/>
        <v>77733493</v>
      </c>
      <c r="Z15" s="137">
        <f>+IF(X15&lt;&gt;0,+(Y15/X15)*100,0)</f>
        <v>135.9206124304437</v>
      </c>
      <c r="AA15" s="153">
        <f>SUM(AA16:AA18)</f>
        <v>134426916</v>
      </c>
    </row>
    <row r="16" spans="1:27" ht="13.5">
      <c r="A16" s="138" t="s">
        <v>85</v>
      </c>
      <c r="B16" s="136"/>
      <c r="C16" s="155"/>
      <c r="D16" s="155"/>
      <c r="E16" s="156">
        <v>5290</v>
      </c>
      <c r="F16" s="60">
        <v>5290</v>
      </c>
      <c r="G16" s="60">
        <v>18100</v>
      </c>
      <c r="H16" s="60">
        <v>18100</v>
      </c>
      <c r="I16" s="60">
        <v>18100</v>
      </c>
      <c r="J16" s="60">
        <v>54300</v>
      </c>
      <c r="K16" s="60">
        <v>18100</v>
      </c>
      <c r="L16" s="60">
        <v>18100</v>
      </c>
      <c r="M16" s="60">
        <v>18100</v>
      </c>
      <c r="N16" s="60">
        <v>54300</v>
      </c>
      <c r="O16" s="60"/>
      <c r="P16" s="60"/>
      <c r="Q16" s="60"/>
      <c r="R16" s="60"/>
      <c r="S16" s="60"/>
      <c r="T16" s="60"/>
      <c r="U16" s="60"/>
      <c r="V16" s="60"/>
      <c r="W16" s="60">
        <v>108600</v>
      </c>
      <c r="X16" s="60">
        <v>5290</v>
      </c>
      <c r="Y16" s="60">
        <v>103310</v>
      </c>
      <c r="Z16" s="140">
        <v>1952.93</v>
      </c>
      <c r="AA16" s="155">
        <v>5290</v>
      </c>
    </row>
    <row r="17" spans="1:27" ht="13.5">
      <c r="A17" s="138" t="s">
        <v>86</v>
      </c>
      <c r="B17" s="136"/>
      <c r="C17" s="155">
        <v>99006363</v>
      </c>
      <c r="D17" s="155"/>
      <c r="E17" s="156">
        <v>57185000</v>
      </c>
      <c r="F17" s="60">
        <v>134421626</v>
      </c>
      <c r="G17" s="60">
        <v>44546949</v>
      </c>
      <c r="H17" s="60">
        <v>5279472</v>
      </c>
      <c r="I17" s="60">
        <v>17630569</v>
      </c>
      <c r="J17" s="60">
        <v>67456990</v>
      </c>
      <c r="K17" s="60">
        <v>1612766</v>
      </c>
      <c r="L17" s="60">
        <v>5082321</v>
      </c>
      <c r="M17" s="60">
        <v>38441292</v>
      </c>
      <c r="N17" s="60">
        <v>45136379</v>
      </c>
      <c r="O17" s="60">
        <v>1614657</v>
      </c>
      <c r="P17" s="60">
        <v>738613</v>
      </c>
      <c r="Q17" s="60">
        <v>19123141</v>
      </c>
      <c r="R17" s="60">
        <v>21476411</v>
      </c>
      <c r="S17" s="60">
        <v>58652</v>
      </c>
      <c r="T17" s="60">
        <v>92821</v>
      </c>
      <c r="U17" s="60">
        <v>594004</v>
      </c>
      <c r="V17" s="60">
        <v>745477</v>
      </c>
      <c r="W17" s="60">
        <v>134815257</v>
      </c>
      <c r="X17" s="60">
        <v>57185074</v>
      </c>
      <c r="Y17" s="60">
        <v>77630183</v>
      </c>
      <c r="Z17" s="140">
        <v>135.75</v>
      </c>
      <c r="AA17" s="155">
        <v>134421626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1210225490</v>
      </c>
      <c r="D19" s="153">
        <f>SUM(D20:D23)</f>
        <v>0</v>
      </c>
      <c r="E19" s="154">
        <f t="shared" si="3"/>
        <v>1879893557</v>
      </c>
      <c r="F19" s="100">
        <f t="shared" si="3"/>
        <v>1825838824</v>
      </c>
      <c r="G19" s="100">
        <f t="shared" si="3"/>
        <v>119880841</v>
      </c>
      <c r="H19" s="100">
        <f t="shared" si="3"/>
        <v>110963690</v>
      </c>
      <c r="I19" s="100">
        <f t="shared" si="3"/>
        <v>124529206</v>
      </c>
      <c r="J19" s="100">
        <f t="shared" si="3"/>
        <v>355373737</v>
      </c>
      <c r="K19" s="100">
        <f t="shared" si="3"/>
        <v>109949643</v>
      </c>
      <c r="L19" s="100">
        <f t="shared" si="3"/>
        <v>114383632</v>
      </c>
      <c r="M19" s="100">
        <f t="shared" si="3"/>
        <v>111732596</v>
      </c>
      <c r="N19" s="100">
        <f t="shared" si="3"/>
        <v>336065871</v>
      </c>
      <c r="O19" s="100">
        <f t="shared" si="3"/>
        <v>118316436</v>
      </c>
      <c r="P19" s="100">
        <f t="shared" si="3"/>
        <v>128413551</v>
      </c>
      <c r="Q19" s="100">
        <f t="shared" si="3"/>
        <v>113779217</v>
      </c>
      <c r="R19" s="100">
        <f t="shared" si="3"/>
        <v>360509204</v>
      </c>
      <c r="S19" s="100">
        <f t="shared" si="3"/>
        <v>116848188</v>
      </c>
      <c r="T19" s="100">
        <f t="shared" si="3"/>
        <v>123038525</v>
      </c>
      <c r="U19" s="100">
        <f t="shared" si="3"/>
        <v>111211990</v>
      </c>
      <c r="V19" s="100">
        <f t="shared" si="3"/>
        <v>351098703</v>
      </c>
      <c r="W19" s="100">
        <f t="shared" si="3"/>
        <v>1403047515</v>
      </c>
      <c r="X19" s="100">
        <f t="shared" si="3"/>
        <v>1879893097</v>
      </c>
      <c r="Y19" s="100">
        <f t="shared" si="3"/>
        <v>-476845582</v>
      </c>
      <c r="Z19" s="137">
        <f>+IF(X19&lt;&gt;0,+(Y19/X19)*100,0)</f>
        <v>-25.365569072037502</v>
      </c>
      <c r="AA19" s="153">
        <f>SUM(AA20:AA23)</f>
        <v>1825838824</v>
      </c>
    </row>
    <row r="20" spans="1:27" ht="13.5">
      <c r="A20" s="138" t="s">
        <v>89</v>
      </c>
      <c r="B20" s="136"/>
      <c r="C20" s="155">
        <v>616508842</v>
      </c>
      <c r="D20" s="155"/>
      <c r="E20" s="156">
        <v>828337220</v>
      </c>
      <c r="F20" s="60">
        <v>812594961</v>
      </c>
      <c r="G20" s="60">
        <v>63916095</v>
      </c>
      <c r="H20" s="60">
        <v>58744401</v>
      </c>
      <c r="I20" s="60">
        <v>69727323</v>
      </c>
      <c r="J20" s="60">
        <v>192387819</v>
      </c>
      <c r="K20" s="60">
        <v>54919551</v>
      </c>
      <c r="L20" s="60">
        <v>57035204</v>
      </c>
      <c r="M20" s="60">
        <v>52891186</v>
      </c>
      <c r="N20" s="60">
        <v>164845941</v>
      </c>
      <c r="O20" s="60">
        <v>62450541</v>
      </c>
      <c r="P20" s="60">
        <v>58198978</v>
      </c>
      <c r="Q20" s="60">
        <v>52112939</v>
      </c>
      <c r="R20" s="60">
        <v>172762458</v>
      </c>
      <c r="S20" s="60">
        <v>53723788</v>
      </c>
      <c r="T20" s="60">
        <v>52108629</v>
      </c>
      <c r="U20" s="60">
        <v>48258839</v>
      </c>
      <c r="V20" s="60">
        <v>154091256</v>
      </c>
      <c r="W20" s="60">
        <v>684087474</v>
      </c>
      <c r="X20" s="60">
        <v>828337220</v>
      </c>
      <c r="Y20" s="60">
        <v>-144249746</v>
      </c>
      <c r="Z20" s="140">
        <v>-17.41</v>
      </c>
      <c r="AA20" s="155">
        <v>812594961</v>
      </c>
    </row>
    <row r="21" spans="1:27" ht="13.5">
      <c r="A21" s="138" t="s">
        <v>90</v>
      </c>
      <c r="B21" s="136"/>
      <c r="C21" s="155">
        <v>389168208</v>
      </c>
      <c r="D21" s="155"/>
      <c r="E21" s="156">
        <v>640970390</v>
      </c>
      <c r="F21" s="60">
        <v>615805280</v>
      </c>
      <c r="G21" s="60">
        <v>36775065</v>
      </c>
      <c r="H21" s="60">
        <v>33042808</v>
      </c>
      <c r="I21" s="60">
        <v>35760583</v>
      </c>
      <c r="J21" s="60">
        <v>105578456</v>
      </c>
      <c r="K21" s="60">
        <v>36832338</v>
      </c>
      <c r="L21" s="60">
        <v>38192760</v>
      </c>
      <c r="M21" s="60">
        <v>39660979</v>
      </c>
      <c r="N21" s="60">
        <v>114686077</v>
      </c>
      <c r="O21" s="60">
        <v>36536755</v>
      </c>
      <c r="P21" s="60">
        <v>38734536</v>
      </c>
      <c r="Q21" s="60">
        <v>35395348</v>
      </c>
      <c r="R21" s="60">
        <v>110666639</v>
      </c>
      <c r="S21" s="60">
        <v>35236143</v>
      </c>
      <c r="T21" s="60">
        <v>41156317</v>
      </c>
      <c r="U21" s="60">
        <v>29458866</v>
      </c>
      <c r="V21" s="60">
        <v>105851326</v>
      </c>
      <c r="W21" s="60">
        <v>436782498</v>
      </c>
      <c r="X21" s="60">
        <v>640970390</v>
      </c>
      <c r="Y21" s="60">
        <v>-204187892</v>
      </c>
      <c r="Z21" s="140">
        <v>-31.86</v>
      </c>
      <c r="AA21" s="155">
        <v>615805280</v>
      </c>
    </row>
    <row r="22" spans="1:27" ht="13.5">
      <c r="A22" s="138" t="s">
        <v>91</v>
      </c>
      <c r="B22" s="136"/>
      <c r="C22" s="157">
        <v>84840401</v>
      </c>
      <c r="D22" s="157"/>
      <c r="E22" s="158">
        <v>190317947</v>
      </c>
      <c r="F22" s="159">
        <v>177685703</v>
      </c>
      <c r="G22" s="159">
        <v>8131781</v>
      </c>
      <c r="H22" s="159">
        <v>8130903</v>
      </c>
      <c r="I22" s="159">
        <v>8082406</v>
      </c>
      <c r="J22" s="159">
        <v>24345090</v>
      </c>
      <c r="K22" s="159">
        <v>7170411</v>
      </c>
      <c r="L22" s="159">
        <v>8102376</v>
      </c>
      <c r="M22" s="159">
        <v>8109657</v>
      </c>
      <c r="N22" s="159">
        <v>23382444</v>
      </c>
      <c r="O22" s="159">
        <v>8151734</v>
      </c>
      <c r="P22" s="159">
        <v>20192404</v>
      </c>
      <c r="Q22" s="159">
        <v>15169411</v>
      </c>
      <c r="R22" s="159">
        <v>43513549</v>
      </c>
      <c r="S22" s="159">
        <v>16502239</v>
      </c>
      <c r="T22" s="159">
        <v>17784186</v>
      </c>
      <c r="U22" s="159">
        <v>22124744</v>
      </c>
      <c r="V22" s="159">
        <v>56411169</v>
      </c>
      <c r="W22" s="159">
        <v>147652252</v>
      </c>
      <c r="X22" s="159">
        <v>190317947</v>
      </c>
      <c r="Y22" s="159">
        <v>-42665695</v>
      </c>
      <c r="Z22" s="141">
        <v>-22.42</v>
      </c>
      <c r="AA22" s="157">
        <v>177685703</v>
      </c>
    </row>
    <row r="23" spans="1:27" ht="13.5">
      <c r="A23" s="138" t="s">
        <v>92</v>
      </c>
      <c r="B23" s="136"/>
      <c r="C23" s="155">
        <v>119708039</v>
      </c>
      <c r="D23" s="155"/>
      <c r="E23" s="156">
        <v>220268000</v>
      </c>
      <c r="F23" s="60">
        <v>219752880</v>
      </c>
      <c r="G23" s="60">
        <v>11057900</v>
      </c>
      <c r="H23" s="60">
        <v>11045578</v>
      </c>
      <c r="I23" s="60">
        <v>10958894</v>
      </c>
      <c r="J23" s="60">
        <v>33062372</v>
      </c>
      <c r="K23" s="60">
        <v>11027343</v>
      </c>
      <c r="L23" s="60">
        <v>11053292</v>
      </c>
      <c r="M23" s="60">
        <v>11070774</v>
      </c>
      <c r="N23" s="60">
        <v>33151409</v>
      </c>
      <c r="O23" s="60">
        <v>11177406</v>
      </c>
      <c r="P23" s="60">
        <v>11287633</v>
      </c>
      <c r="Q23" s="60">
        <v>11101519</v>
      </c>
      <c r="R23" s="60">
        <v>33566558</v>
      </c>
      <c r="S23" s="60">
        <v>11386018</v>
      </c>
      <c r="T23" s="60">
        <v>11989393</v>
      </c>
      <c r="U23" s="60">
        <v>11369541</v>
      </c>
      <c r="V23" s="60">
        <v>34744952</v>
      </c>
      <c r="W23" s="60">
        <v>134525291</v>
      </c>
      <c r="X23" s="60">
        <v>220267540</v>
      </c>
      <c r="Y23" s="60">
        <v>-85742249</v>
      </c>
      <c r="Z23" s="140">
        <v>-38.93</v>
      </c>
      <c r="AA23" s="155">
        <v>219752880</v>
      </c>
    </row>
    <row r="24" spans="1:27" ht="13.5">
      <c r="A24" s="135" t="s">
        <v>93</v>
      </c>
      <c r="B24" s="142" t="s">
        <v>94</v>
      </c>
      <c r="C24" s="153">
        <v>8212895</v>
      </c>
      <c r="D24" s="153"/>
      <c r="E24" s="154">
        <v>21694555</v>
      </c>
      <c r="F24" s="100">
        <v>3004299</v>
      </c>
      <c r="G24" s="100">
        <v>1160802</v>
      </c>
      <c r="H24" s="100">
        <v>144051</v>
      </c>
      <c r="I24" s="100">
        <v>4911400</v>
      </c>
      <c r="J24" s="100">
        <v>6216253</v>
      </c>
      <c r="K24" s="100">
        <v>1253790</v>
      </c>
      <c r="L24" s="100">
        <v>1184857</v>
      </c>
      <c r="M24" s="100">
        <v>1541749</v>
      </c>
      <c r="N24" s="100">
        <v>3980396</v>
      </c>
      <c r="O24" s="100">
        <v>1031099</v>
      </c>
      <c r="P24" s="100">
        <v>1433657</v>
      </c>
      <c r="Q24" s="100">
        <v>1603226</v>
      </c>
      <c r="R24" s="100">
        <v>4067982</v>
      </c>
      <c r="S24" s="100">
        <v>1806117</v>
      </c>
      <c r="T24" s="100">
        <v>1798322</v>
      </c>
      <c r="U24" s="100">
        <v>1549681</v>
      </c>
      <c r="V24" s="100">
        <v>5154120</v>
      </c>
      <c r="W24" s="100">
        <v>19418751</v>
      </c>
      <c r="X24" s="100">
        <v>21695300</v>
      </c>
      <c r="Y24" s="100">
        <v>-2276549</v>
      </c>
      <c r="Z24" s="137">
        <v>-10.49</v>
      </c>
      <c r="AA24" s="153">
        <v>3004299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1904547930</v>
      </c>
      <c r="D25" s="168">
        <f>+D5+D9+D15+D19+D24</f>
        <v>0</v>
      </c>
      <c r="E25" s="169">
        <f t="shared" si="4"/>
        <v>2509155145</v>
      </c>
      <c r="F25" s="73">
        <f t="shared" si="4"/>
        <v>2495807689</v>
      </c>
      <c r="G25" s="73">
        <f t="shared" si="4"/>
        <v>473381186</v>
      </c>
      <c r="H25" s="73">
        <f t="shared" si="4"/>
        <v>205525788</v>
      </c>
      <c r="I25" s="73">
        <f t="shared" si="4"/>
        <v>206883456</v>
      </c>
      <c r="J25" s="73">
        <f t="shared" si="4"/>
        <v>885790430</v>
      </c>
      <c r="K25" s="73">
        <f t="shared" si="4"/>
        <v>153297424</v>
      </c>
      <c r="L25" s="73">
        <f t="shared" si="4"/>
        <v>251581400</v>
      </c>
      <c r="M25" s="73">
        <f t="shared" si="4"/>
        <v>200533376</v>
      </c>
      <c r="N25" s="73">
        <f t="shared" si="4"/>
        <v>605412200</v>
      </c>
      <c r="O25" s="73">
        <f t="shared" si="4"/>
        <v>164313555</v>
      </c>
      <c r="P25" s="73">
        <f t="shared" si="4"/>
        <v>171296347</v>
      </c>
      <c r="Q25" s="73">
        <f t="shared" si="4"/>
        <v>265066537</v>
      </c>
      <c r="R25" s="73">
        <f t="shared" si="4"/>
        <v>600676439</v>
      </c>
      <c r="S25" s="73">
        <f t="shared" si="4"/>
        <v>158911340</v>
      </c>
      <c r="T25" s="73">
        <f t="shared" si="4"/>
        <v>167435245</v>
      </c>
      <c r="U25" s="73">
        <f t="shared" si="4"/>
        <v>180727982</v>
      </c>
      <c r="V25" s="73">
        <f t="shared" si="4"/>
        <v>507074567</v>
      </c>
      <c r="W25" s="73">
        <f t="shared" si="4"/>
        <v>2598953636</v>
      </c>
      <c r="X25" s="73">
        <f t="shared" si="4"/>
        <v>2509155504</v>
      </c>
      <c r="Y25" s="73">
        <f t="shared" si="4"/>
        <v>89798132</v>
      </c>
      <c r="Z25" s="170">
        <f>+IF(X25&lt;&gt;0,+(Y25/X25)*100,0)</f>
        <v>3.5788189236118386</v>
      </c>
      <c r="AA25" s="168">
        <f>+AA5+AA9+AA15+AA19+AA24</f>
        <v>2495807689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546710018</v>
      </c>
      <c r="D28" s="153">
        <f>SUM(D29:D31)</f>
        <v>0</v>
      </c>
      <c r="E28" s="154">
        <f t="shared" si="5"/>
        <v>658169362</v>
      </c>
      <c r="F28" s="100">
        <f t="shared" si="5"/>
        <v>730236891</v>
      </c>
      <c r="G28" s="100">
        <f t="shared" si="5"/>
        <v>6554825</v>
      </c>
      <c r="H28" s="100">
        <f t="shared" si="5"/>
        <v>19083896</v>
      </c>
      <c r="I28" s="100">
        <f t="shared" si="5"/>
        <v>22210564</v>
      </c>
      <c r="J28" s="100">
        <f t="shared" si="5"/>
        <v>47849285</v>
      </c>
      <c r="K28" s="100">
        <f t="shared" si="5"/>
        <v>29596005</v>
      </c>
      <c r="L28" s="100">
        <f t="shared" si="5"/>
        <v>76915072</v>
      </c>
      <c r="M28" s="100">
        <f t="shared" si="5"/>
        <v>48487441</v>
      </c>
      <c r="N28" s="100">
        <f t="shared" si="5"/>
        <v>154998518</v>
      </c>
      <c r="O28" s="100">
        <f t="shared" si="5"/>
        <v>59215192</v>
      </c>
      <c r="P28" s="100">
        <f t="shared" si="5"/>
        <v>71930352</v>
      </c>
      <c r="Q28" s="100">
        <f t="shared" si="5"/>
        <v>59201764</v>
      </c>
      <c r="R28" s="100">
        <f t="shared" si="5"/>
        <v>190347308</v>
      </c>
      <c r="S28" s="100">
        <f t="shared" si="5"/>
        <v>61298808</v>
      </c>
      <c r="T28" s="100">
        <f t="shared" si="5"/>
        <v>64133804</v>
      </c>
      <c r="U28" s="100">
        <f t="shared" si="5"/>
        <v>56455615</v>
      </c>
      <c r="V28" s="100">
        <f t="shared" si="5"/>
        <v>181888227</v>
      </c>
      <c r="W28" s="100">
        <f t="shared" si="5"/>
        <v>575083338</v>
      </c>
      <c r="X28" s="100">
        <f t="shared" si="5"/>
        <v>658169124</v>
      </c>
      <c r="Y28" s="100">
        <f t="shared" si="5"/>
        <v>-83085786</v>
      </c>
      <c r="Z28" s="137">
        <f>+IF(X28&lt;&gt;0,+(Y28/X28)*100,0)</f>
        <v>-12.623774493560108</v>
      </c>
      <c r="AA28" s="153">
        <f>SUM(AA29:AA31)</f>
        <v>730236891</v>
      </c>
    </row>
    <row r="29" spans="1:27" ht="13.5">
      <c r="A29" s="138" t="s">
        <v>75</v>
      </c>
      <c r="B29" s="136"/>
      <c r="C29" s="155">
        <v>80904161</v>
      </c>
      <c r="D29" s="155"/>
      <c r="E29" s="156">
        <v>104742000</v>
      </c>
      <c r="F29" s="60">
        <v>529888966</v>
      </c>
      <c r="G29" s="60">
        <v>5280268</v>
      </c>
      <c r="H29" s="60">
        <v>5984694</v>
      </c>
      <c r="I29" s="60">
        <v>6315086</v>
      </c>
      <c r="J29" s="60">
        <v>17580048</v>
      </c>
      <c r="K29" s="60">
        <v>6203195</v>
      </c>
      <c r="L29" s="60">
        <v>6395942</v>
      </c>
      <c r="M29" s="60">
        <v>6249801</v>
      </c>
      <c r="N29" s="60">
        <v>18848938</v>
      </c>
      <c r="O29" s="60">
        <v>6801158</v>
      </c>
      <c r="P29" s="60">
        <v>9090604</v>
      </c>
      <c r="Q29" s="60">
        <v>10113942</v>
      </c>
      <c r="R29" s="60">
        <v>26005704</v>
      </c>
      <c r="S29" s="60">
        <v>10661399</v>
      </c>
      <c r="T29" s="60">
        <v>9357003</v>
      </c>
      <c r="U29" s="60">
        <v>7699706</v>
      </c>
      <c r="V29" s="60">
        <v>27718108</v>
      </c>
      <c r="W29" s="60">
        <v>90152798</v>
      </c>
      <c r="X29" s="60">
        <v>104741762</v>
      </c>
      <c r="Y29" s="60">
        <v>-14588964</v>
      </c>
      <c r="Z29" s="140">
        <v>-13.93</v>
      </c>
      <c r="AA29" s="155">
        <v>529888966</v>
      </c>
    </row>
    <row r="30" spans="1:27" ht="13.5">
      <c r="A30" s="138" t="s">
        <v>76</v>
      </c>
      <c r="B30" s="136"/>
      <c r="C30" s="157">
        <v>430536846</v>
      </c>
      <c r="D30" s="157"/>
      <c r="E30" s="158">
        <v>503875192</v>
      </c>
      <c r="F30" s="159">
        <v>147131219</v>
      </c>
      <c r="G30" s="159">
        <v>-1490905</v>
      </c>
      <c r="H30" s="159">
        <v>9183929</v>
      </c>
      <c r="I30" s="159">
        <v>11684418</v>
      </c>
      <c r="J30" s="159">
        <v>19377442</v>
      </c>
      <c r="K30" s="159">
        <v>17957820</v>
      </c>
      <c r="L30" s="159">
        <v>66112207</v>
      </c>
      <c r="M30" s="159">
        <v>39181470</v>
      </c>
      <c r="N30" s="159">
        <v>123251497</v>
      </c>
      <c r="O30" s="159">
        <v>48415888</v>
      </c>
      <c r="P30" s="159">
        <v>59638867</v>
      </c>
      <c r="Q30" s="159">
        <v>44471840</v>
      </c>
      <c r="R30" s="159">
        <v>152526595</v>
      </c>
      <c r="S30" s="159">
        <v>46794139</v>
      </c>
      <c r="T30" s="159">
        <v>50875928</v>
      </c>
      <c r="U30" s="159">
        <v>40435275</v>
      </c>
      <c r="V30" s="159">
        <v>138105342</v>
      </c>
      <c r="W30" s="159">
        <v>433260876</v>
      </c>
      <c r="X30" s="159">
        <v>503875192</v>
      </c>
      <c r="Y30" s="159">
        <v>-70614316</v>
      </c>
      <c r="Z30" s="141">
        <v>-14.01</v>
      </c>
      <c r="AA30" s="157">
        <v>147131219</v>
      </c>
    </row>
    <row r="31" spans="1:27" ht="13.5">
      <c r="A31" s="138" t="s">
        <v>77</v>
      </c>
      <c r="B31" s="136"/>
      <c r="C31" s="155">
        <v>35269011</v>
      </c>
      <c r="D31" s="155"/>
      <c r="E31" s="156">
        <v>49552170</v>
      </c>
      <c r="F31" s="60">
        <v>53216706</v>
      </c>
      <c r="G31" s="60">
        <v>2765462</v>
      </c>
      <c r="H31" s="60">
        <v>3915273</v>
      </c>
      <c r="I31" s="60">
        <v>4211060</v>
      </c>
      <c r="J31" s="60">
        <v>10891795</v>
      </c>
      <c r="K31" s="60">
        <v>5434990</v>
      </c>
      <c r="L31" s="60">
        <v>4406923</v>
      </c>
      <c r="M31" s="60">
        <v>3056170</v>
      </c>
      <c r="N31" s="60">
        <v>12898083</v>
      </c>
      <c r="O31" s="60">
        <v>3998146</v>
      </c>
      <c r="P31" s="60">
        <v>3200881</v>
      </c>
      <c r="Q31" s="60">
        <v>4615982</v>
      </c>
      <c r="R31" s="60">
        <v>11815009</v>
      </c>
      <c r="S31" s="60">
        <v>3843270</v>
      </c>
      <c r="T31" s="60">
        <v>3900873</v>
      </c>
      <c r="U31" s="60">
        <v>8320634</v>
      </c>
      <c r="V31" s="60">
        <v>16064777</v>
      </c>
      <c r="W31" s="60">
        <v>51669664</v>
      </c>
      <c r="X31" s="60">
        <v>49552170</v>
      </c>
      <c r="Y31" s="60">
        <v>2117494</v>
      </c>
      <c r="Z31" s="140">
        <v>4.27</v>
      </c>
      <c r="AA31" s="155">
        <v>53216706</v>
      </c>
    </row>
    <row r="32" spans="1:27" ht="13.5">
      <c r="A32" s="135" t="s">
        <v>78</v>
      </c>
      <c r="B32" s="136"/>
      <c r="C32" s="153">
        <f aca="true" t="shared" si="6" ref="C32:Y32">SUM(C33:C37)</f>
        <v>290960969</v>
      </c>
      <c r="D32" s="153">
        <f>SUM(D33:D37)</f>
        <v>0</v>
      </c>
      <c r="E32" s="154">
        <f t="shared" si="6"/>
        <v>341157910</v>
      </c>
      <c r="F32" s="100">
        <f t="shared" si="6"/>
        <v>267840441</v>
      </c>
      <c r="G32" s="100">
        <f t="shared" si="6"/>
        <v>11147396</v>
      </c>
      <c r="H32" s="100">
        <f t="shared" si="6"/>
        <v>14910021</v>
      </c>
      <c r="I32" s="100">
        <f t="shared" si="6"/>
        <v>16180507</v>
      </c>
      <c r="J32" s="100">
        <f t="shared" si="6"/>
        <v>42237924</v>
      </c>
      <c r="K32" s="100">
        <f t="shared" si="6"/>
        <v>14836351</v>
      </c>
      <c r="L32" s="100">
        <f t="shared" si="6"/>
        <v>46375926</v>
      </c>
      <c r="M32" s="100">
        <f t="shared" si="6"/>
        <v>22941369</v>
      </c>
      <c r="N32" s="100">
        <f t="shared" si="6"/>
        <v>84153646</v>
      </c>
      <c r="O32" s="100">
        <f t="shared" si="6"/>
        <v>20177827</v>
      </c>
      <c r="P32" s="100">
        <f t="shared" si="6"/>
        <v>19221218</v>
      </c>
      <c r="Q32" s="100">
        <f t="shared" si="6"/>
        <v>31244744</v>
      </c>
      <c r="R32" s="100">
        <f t="shared" si="6"/>
        <v>70643789</v>
      </c>
      <c r="S32" s="100">
        <f t="shared" si="6"/>
        <v>21452484</v>
      </c>
      <c r="T32" s="100">
        <f t="shared" si="6"/>
        <v>21427029</v>
      </c>
      <c r="U32" s="100">
        <f t="shared" si="6"/>
        <v>39095960</v>
      </c>
      <c r="V32" s="100">
        <f t="shared" si="6"/>
        <v>81975473</v>
      </c>
      <c r="W32" s="100">
        <f t="shared" si="6"/>
        <v>279010832</v>
      </c>
      <c r="X32" s="100">
        <f t="shared" si="6"/>
        <v>341157910</v>
      </c>
      <c r="Y32" s="100">
        <f t="shared" si="6"/>
        <v>-62147078</v>
      </c>
      <c r="Z32" s="137">
        <f>+IF(X32&lt;&gt;0,+(Y32/X32)*100,0)</f>
        <v>-18.216513871831374</v>
      </c>
      <c r="AA32" s="153">
        <f>SUM(AA33:AA37)</f>
        <v>267840441</v>
      </c>
    </row>
    <row r="33" spans="1:27" ht="13.5">
      <c r="A33" s="138" t="s">
        <v>79</v>
      </c>
      <c r="B33" s="136"/>
      <c r="C33" s="155">
        <v>78724139</v>
      </c>
      <c r="D33" s="155"/>
      <c r="E33" s="156">
        <v>94079718</v>
      </c>
      <c r="F33" s="60">
        <v>95842602</v>
      </c>
      <c r="G33" s="60">
        <v>2982367</v>
      </c>
      <c r="H33" s="60">
        <v>2972802</v>
      </c>
      <c r="I33" s="60">
        <v>3718747</v>
      </c>
      <c r="J33" s="60">
        <v>9673916</v>
      </c>
      <c r="K33" s="60">
        <v>3443540</v>
      </c>
      <c r="L33" s="60">
        <v>5864586</v>
      </c>
      <c r="M33" s="60">
        <v>4491735</v>
      </c>
      <c r="N33" s="60">
        <v>13799861</v>
      </c>
      <c r="O33" s="60">
        <v>4467832</v>
      </c>
      <c r="P33" s="60">
        <v>4354505</v>
      </c>
      <c r="Q33" s="60">
        <v>5064161</v>
      </c>
      <c r="R33" s="60">
        <v>13886498</v>
      </c>
      <c r="S33" s="60">
        <v>4245137</v>
      </c>
      <c r="T33" s="60">
        <v>4223014</v>
      </c>
      <c r="U33" s="60">
        <v>8186620</v>
      </c>
      <c r="V33" s="60">
        <v>16654771</v>
      </c>
      <c r="W33" s="60">
        <v>54015046</v>
      </c>
      <c r="X33" s="60">
        <v>94079718</v>
      </c>
      <c r="Y33" s="60">
        <v>-40064672</v>
      </c>
      <c r="Z33" s="140">
        <v>-42.59</v>
      </c>
      <c r="AA33" s="155">
        <v>95842602</v>
      </c>
    </row>
    <row r="34" spans="1:27" ht="13.5">
      <c r="A34" s="138" t="s">
        <v>80</v>
      </c>
      <c r="B34" s="136"/>
      <c r="C34" s="155">
        <v>51391508</v>
      </c>
      <c r="D34" s="155"/>
      <c r="E34" s="156">
        <v>60716416</v>
      </c>
      <c r="F34" s="60">
        <v>63335843</v>
      </c>
      <c r="G34" s="60">
        <v>2393687</v>
      </c>
      <c r="H34" s="60">
        <v>2596901</v>
      </c>
      <c r="I34" s="60">
        <v>3465670</v>
      </c>
      <c r="J34" s="60">
        <v>8456258</v>
      </c>
      <c r="K34" s="60">
        <v>3400143</v>
      </c>
      <c r="L34" s="60">
        <v>26922795</v>
      </c>
      <c r="M34" s="60">
        <v>8282692</v>
      </c>
      <c r="N34" s="60">
        <v>38605630</v>
      </c>
      <c r="O34" s="60">
        <v>3251051</v>
      </c>
      <c r="P34" s="60">
        <v>3689153</v>
      </c>
      <c r="Q34" s="60">
        <v>12342506</v>
      </c>
      <c r="R34" s="60">
        <v>19282710</v>
      </c>
      <c r="S34" s="60">
        <v>3033981</v>
      </c>
      <c r="T34" s="60">
        <v>3499719</v>
      </c>
      <c r="U34" s="60">
        <v>6668343</v>
      </c>
      <c r="V34" s="60">
        <v>13202043</v>
      </c>
      <c r="W34" s="60">
        <v>79546641</v>
      </c>
      <c r="X34" s="60">
        <v>60716416</v>
      </c>
      <c r="Y34" s="60">
        <v>18830225</v>
      </c>
      <c r="Z34" s="140">
        <v>31.01</v>
      </c>
      <c r="AA34" s="155">
        <v>63335843</v>
      </c>
    </row>
    <row r="35" spans="1:27" ht="13.5">
      <c r="A35" s="138" t="s">
        <v>81</v>
      </c>
      <c r="B35" s="136"/>
      <c r="C35" s="155">
        <v>148230512</v>
      </c>
      <c r="D35" s="155"/>
      <c r="E35" s="156">
        <v>170416354</v>
      </c>
      <c r="F35" s="60">
        <v>92987031</v>
      </c>
      <c r="G35" s="60">
        <v>4917675</v>
      </c>
      <c r="H35" s="60">
        <v>8471808</v>
      </c>
      <c r="I35" s="60">
        <v>7868017</v>
      </c>
      <c r="J35" s="60">
        <v>21257500</v>
      </c>
      <c r="K35" s="60">
        <v>7004793</v>
      </c>
      <c r="L35" s="60">
        <v>12015005</v>
      </c>
      <c r="M35" s="60">
        <v>8970206</v>
      </c>
      <c r="N35" s="60">
        <v>27990004</v>
      </c>
      <c r="O35" s="60">
        <v>11439759</v>
      </c>
      <c r="P35" s="60">
        <v>10140878</v>
      </c>
      <c r="Q35" s="60">
        <v>12479592</v>
      </c>
      <c r="R35" s="60">
        <v>34060229</v>
      </c>
      <c r="S35" s="60">
        <v>13219873</v>
      </c>
      <c r="T35" s="60">
        <v>12785983</v>
      </c>
      <c r="U35" s="60">
        <v>16087070</v>
      </c>
      <c r="V35" s="60">
        <v>42092926</v>
      </c>
      <c r="W35" s="60">
        <v>125400659</v>
      </c>
      <c r="X35" s="60">
        <v>170416354</v>
      </c>
      <c r="Y35" s="60">
        <v>-45015695</v>
      </c>
      <c r="Z35" s="140">
        <v>-26.42</v>
      </c>
      <c r="AA35" s="155">
        <v>92987031</v>
      </c>
    </row>
    <row r="36" spans="1:27" ht="13.5">
      <c r="A36" s="138" t="s">
        <v>82</v>
      </c>
      <c r="B36" s="136"/>
      <c r="C36" s="155">
        <v>8263971</v>
      </c>
      <c r="D36" s="155"/>
      <c r="E36" s="156">
        <v>10671456</v>
      </c>
      <c r="F36" s="60">
        <v>10494674</v>
      </c>
      <c r="G36" s="60">
        <v>563362</v>
      </c>
      <c r="H36" s="60">
        <v>578205</v>
      </c>
      <c r="I36" s="60">
        <v>781200</v>
      </c>
      <c r="J36" s="60">
        <v>1922767</v>
      </c>
      <c r="K36" s="60">
        <v>672533</v>
      </c>
      <c r="L36" s="60">
        <v>1236342</v>
      </c>
      <c r="M36" s="60">
        <v>786328</v>
      </c>
      <c r="N36" s="60">
        <v>2695203</v>
      </c>
      <c r="O36" s="60">
        <v>620710</v>
      </c>
      <c r="P36" s="60">
        <v>674543</v>
      </c>
      <c r="Q36" s="60">
        <v>879291</v>
      </c>
      <c r="R36" s="60">
        <v>2174544</v>
      </c>
      <c r="S36" s="60">
        <v>578959</v>
      </c>
      <c r="T36" s="60">
        <v>553095</v>
      </c>
      <c r="U36" s="60">
        <v>4189463</v>
      </c>
      <c r="V36" s="60">
        <v>5321517</v>
      </c>
      <c r="W36" s="60">
        <v>12114031</v>
      </c>
      <c r="X36" s="60">
        <v>10671456</v>
      </c>
      <c r="Y36" s="60">
        <v>1442575</v>
      </c>
      <c r="Z36" s="140">
        <v>13.52</v>
      </c>
      <c r="AA36" s="155">
        <v>10494674</v>
      </c>
    </row>
    <row r="37" spans="1:27" ht="13.5">
      <c r="A37" s="138" t="s">
        <v>83</v>
      </c>
      <c r="B37" s="136"/>
      <c r="C37" s="157">
        <v>4350839</v>
      </c>
      <c r="D37" s="157"/>
      <c r="E37" s="158">
        <v>5273966</v>
      </c>
      <c r="F37" s="159">
        <v>5180291</v>
      </c>
      <c r="G37" s="159">
        <v>290305</v>
      </c>
      <c r="H37" s="159">
        <v>290305</v>
      </c>
      <c r="I37" s="159">
        <v>346873</v>
      </c>
      <c r="J37" s="159">
        <v>927483</v>
      </c>
      <c r="K37" s="159">
        <v>315342</v>
      </c>
      <c r="L37" s="159">
        <v>337198</v>
      </c>
      <c r="M37" s="159">
        <v>410408</v>
      </c>
      <c r="N37" s="159">
        <v>1062948</v>
      </c>
      <c r="O37" s="159">
        <v>398475</v>
      </c>
      <c r="P37" s="159">
        <v>362139</v>
      </c>
      <c r="Q37" s="159">
        <v>479194</v>
      </c>
      <c r="R37" s="159">
        <v>1239808</v>
      </c>
      <c r="S37" s="159">
        <v>374534</v>
      </c>
      <c r="T37" s="159">
        <v>365218</v>
      </c>
      <c r="U37" s="159">
        <v>3964464</v>
      </c>
      <c r="V37" s="159">
        <v>4704216</v>
      </c>
      <c r="W37" s="159">
        <v>7934455</v>
      </c>
      <c r="X37" s="159">
        <v>5273966</v>
      </c>
      <c r="Y37" s="159">
        <v>2660489</v>
      </c>
      <c r="Z37" s="141">
        <v>50.45</v>
      </c>
      <c r="AA37" s="157">
        <v>5180291</v>
      </c>
    </row>
    <row r="38" spans="1:27" ht="13.5">
      <c r="A38" s="135" t="s">
        <v>84</v>
      </c>
      <c r="B38" s="142"/>
      <c r="C38" s="153">
        <f aca="true" t="shared" si="7" ref="C38:Y38">SUM(C39:C41)</f>
        <v>192887958</v>
      </c>
      <c r="D38" s="153">
        <f>SUM(D39:D41)</f>
        <v>0</v>
      </c>
      <c r="E38" s="154">
        <f t="shared" si="7"/>
        <v>218259392</v>
      </c>
      <c r="F38" s="100">
        <f t="shared" si="7"/>
        <v>296236254</v>
      </c>
      <c r="G38" s="100">
        <f t="shared" si="7"/>
        <v>75192413</v>
      </c>
      <c r="H38" s="100">
        <f t="shared" si="7"/>
        <v>44985087</v>
      </c>
      <c r="I38" s="100">
        <f t="shared" si="7"/>
        <v>35075289</v>
      </c>
      <c r="J38" s="100">
        <f t="shared" si="7"/>
        <v>155252789</v>
      </c>
      <c r="K38" s="100">
        <f t="shared" si="7"/>
        <v>23525812</v>
      </c>
      <c r="L38" s="100">
        <f t="shared" si="7"/>
        <v>87267548</v>
      </c>
      <c r="M38" s="100">
        <f t="shared" si="7"/>
        <v>36159903</v>
      </c>
      <c r="N38" s="100">
        <f t="shared" si="7"/>
        <v>146953263</v>
      </c>
      <c r="O38" s="100">
        <f t="shared" si="7"/>
        <v>6448857</v>
      </c>
      <c r="P38" s="100">
        <f t="shared" si="7"/>
        <v>22893101</v>
      </c>
      <c r="Q38" s="100">
        <f t="shared" si="7"/>
        <v>30803482</v>
      </c>
      <c r="R38" s="100">
        <f t="shared" si="7"/>
        <v>60145440</v>
      </c>
      <c r="S38" s="100">
        <f t="shared" si="7"/>
        <v>6568719</v>
      </c>
      <c r="T38" s="100">
        <f t="shared" si="7"/>
        <v>7022523</v>
      </c>
      <c r="U38" s="100">
        <f t="shared" si="7"/>
        <v>14209668</v>
      </c>
      <c r="V38" s="100">
        <f t="shared" si="7"/>
        <v>27800910</v>
      </c>
      <c r="W38" s="100">
        <f t="shared" si="7"/>
        <v>390152402</v>
      </c>
      <c r="X38" s="100">
        <f t="shared" si="7"/>
        <v>218259392</v>
      </c>
      <c r="Y38" s="100">
        <f t="shared" si="7"/>
        <v>171893010</v>
      </c>
      <c r="Z38" s="137">
        <f>+IF(X38&lt;&gt;0,+(Y38/X38)*100,0)</f>
        <v>78.75629471193616</v>
      </c>
      <c r="AA38" s="153">
        <f>SUM(AA39:AA41)</f>
        <v>296236254</v>
      </c>
    </row>
    <row r="39" spans="1:27" ht="13.5">
      <c r="A39" s="138" t="s">
        <v>85</v>
      </c>
      <c r="B39" s="136"/>
      <c r="C39" s="155">
        <v>4248738</v>
      </c>
      <c r="D39" s="155"/>
      <c r="E39" s="156">
        <v>7548450</v>
      </c>
      <c r="F39" s="60">
        <v>7544979</v>
      </c>
      <c r="G39" s="60">
        <v>454491</v>
      </c>
      <c r="H39" s="60">
        <v>432467</v>
      </c>
      <c r="I39" s="60">
        <v>508281</v>
      </c>
      <c r="J39" s="60">
        <v>1395239</v>
      </c>
      <c r="K39" s="60">
        <v>490719</v>
      </c>
      <c r="L39" s="60">
        <v>579119</v>
      </c>
      <c r="M39" s="60">
        <v>600308</v>
      </c>
      <c r="N39" s="60">
        <v>1670146</v>
      </c>
      <c r="O39" s="60">
        <v>476858</v>
      </c>
      <c r="P39" s="60">
        <v>487536</v>
      </c>
      <c r="Q39" s="60">
        <v>499754</v>
      </c>
      <c r="R39" s="60">
        <v>1464148</v>
      </c>
      <c r="S39" s="60">
        <v>430142</v>
      </c>
      <c r="T39" s="60">
        <v>491059</v>
      </c>
      <c r="U39" s="60">
        <v>4026554</v>
      </c>
      <c r="V39" s="60">
        <v>4947755</v>
      </c>
      <c r="W39" s="60">
        <v>9477288</v>
      </c>
      <c r="X39" s="60">
        <v>7548450</v>
      </c>
      <c r="Y39" s="60">
        <v>1928838</v>
      </c>
      <c r="Z39" s="140">
        <v>25.55</v>
      </c>
      <c r="AA39" s="155">
        <v>7544979</v>
      </c>
    </row>
    <row r="40" spans="1:27" ht="13.5">
      <c r="A40" s="138" t="s">
        <v>86</v>
      </c>
      <c r="B40" s="136"/>
      <c r="C40" s="155">
        <v>188639220</v>
      </c>
      <c r="D40" s="155"/>
      <c r="E40" s="156">
        <v>210710942</v>
      </c>
      <c r="F40" s="60">
        <v>288691275</v>
      </c>
      <c r="G40" s="60">
        <v>74737922</v>
      </c>
      <c r="H40" s="60">
        <v>44552620</v>
      </c>
      <c r="I40" s="60">
        <v>34567008</v>
      </c>
      <c r="J40" s="60">
        <v>153857550</v>
      </c>
      <c r="K40" s="60">
        <v>23035093</v>
      </c>
      <c r="L40" s="60">
        <v>86688429</v>
      </c>
      <c r="M40" s="60">
        <v>35559595</v>
      </c>
      <c r="N40" s="60">
        <v>145283117</v>
      </c>
      <c r="O40" s="60">
        <v>5971999</v>
      </c>
      <c r="P40" s="60">
        <v>22405565</v>
      </c>
      <c r="Q40" s="60">
        <v>30303728</v>
      </c>
      <c r="R40" s="60">
        <v>58681292</v>
      </c>
      <c r="S40" s="60">
        <v>6138577</v>
      </c>
      <c r="T40" s="60">
        <v>6531464</v>
      </c>
      <c r="U40" s="60">
        <v>10183114</v>
      </c>
      <c r="V40" s="60">
        <v>22853155</v>
      </c>
      <c r="W40" s="60">
        <v>380675114</v>
      </c>
      <c r="X40" s="60">
        <v>210710942</v>
      </c>
      <c r="Y40" s="60">
        <v>169964172</v>
      </c>
      <c r="Z40" s="140">
        <v>80.66</v>
      </c>
      <c r="AA40" s="155">
        <v>288691275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1196326285</v>
      </c>
      <c r="D42" s="153">
        <f>SUM(D43:D46)</f>
        <v>0</v>
      </c>
      <c r="E42" s="154">
        <f t="shared" si="8"/>
        <v>1504315091</v>
      </c>
      <c r="F42" s="100">
        <f t="shared" si="8"/>
        <v>1400035743</v>
      </c>
      <c r="G42" s="100">
        <f t="shared" si="8"/>
        <v>13550696</v>
      </c>
      <c r="H42" s="100">
        <f t="shared" si="8"/>
        <v>73105243</v>
      </c>
      <c r="I42" s="100">
        <f t="shared" si="8"/>
        <v>96574008</v>
      </c>
      <c r="J42" s="100">
        <f t="shared" si="8"/>
        <v>183229947</v>
      </c>
      <c r="K42" s="100">
        <f t="shared" si="8"/>
        <v>114265320</v>
      </c>
      <c r="L42" s="100">
        <f t="shared" si="8"/>
        <v>228197683</v>
      </c>
      <c r="M42" s="100">
        <f t="shared" si="8"/>
        <v>144397684</v>
      </c>
      <c r="N42" s="100">
        <f t="shared" si="8"/>
        <v>486860687</v>
      </c>
      <c r="O42" s="100">
        <f t="shared" si="8"/>
        <v>71158234</v>
      </c>
      <c r="P42" s="100">
        <f t="shared" si="8"/>
        <v>106870028</v>
      </c>
      <c r="Q42" s="100">
        <f t="shared" si="8"/>
        <v>176440719</v>
      </c>
      <c r="R42" s="100">
        <f t="shared" si="8"/>
        <v>354468981</v>
      </c>
      <c r="S42" s="100">
        <f t="shared" si="8"/>
        <v>72816518</v>
      </c>
      <c r="T42" s="100">
        <f t="shared" si="8"/>
        <v>93125376</v>
      </c>
      <c r="U42" s="100">
        <f t="shared" si="8"/>
        <v>109067837</v>
      </c>
      <c r="V42" s="100">
        <f t="shared" si="8"/>
        <v>275009731</v>
      </c>
      <c r="W42" s="100">
        <f t="shared" si="8"/>
        <v>1299569346</v>
      </c>
      <c r="X42" s="100">
        <f t="shared" si="8"/>
        <v>1504315091</v>
      </c>
      <c r="Y42" s="100">
        <f t="shared" si="8"/>
        <v>-204745745</v>
      </c>
      <c r="Z42" s="137">
        <f>+IF(X42&lt;&gt;0,+(Y42/X42)*100,0)</f>
        <v>-13.610562456293273</v>
      </c>
      <c r="AA42" s="153">
        <f>SUM(AA43:AA46)</f>
        <v>1400035743</v>
      </c>
    </row>
    <row r="43" spans="1:27" ht="13.5">
      <c r="A43" s="138" t="s">
        <v>89</v>
      </c>
      <c r="B43" s="136"/>
      <c r="C43" s="155">
        <v>624293340</v>
      </c>
      <c r="D43" s="155"/>
      <c r="E43" s="156">
        <v>698459898</v>
      </c>
      <c r="F43" s="60">
        <v>695258566</v>
      </c>
      <c r="G43" s="60">
        <v>4708482</v>
      </c>
      <c r="H43" s="60">
        <v>41791655</v>
      </c>
      <c r="I43" s="60">
        <v>55863489</v>
      </c>
      <c r="J43" s="60">
        <v>102363626</v>
      </c>
      <c r="K43" s="60">
        <v>75465992</v>
      </c>
      <c r="L43" s="60">
        <v>120374464</v>
      </c>
      <c r="M43" s="60">
        <v>92670499</v>
      </c>
      <c r="N43" s="60">
        <v>288510955</v>
      </c>
      <c r="O43" s="60">
        <v>46507588</v>
      </c>
      <c r="P43" s="60">
        <v>58712037</v>
      </c>
      <c r="Q43" s="60">
        <v>94095855</v>
      </c>
      <c r="R43" s="60">
        <v>199315480</v>
      </c>
      <c r="S43" s="60">
        <v>48703292</v>
      </c>
      <c r="T43" s="60">
        <v>53563296</v>
      </c>
      <c r="U43" s="60">
        <v>61993539</v>
      </c>
      <c r="V43" s="60">
        <v>164260127</v>
      </c>
      <c r="W43" s="60">
        <v>754450188</v>
      </c>
      <c r="X43" s="60">
        <v>698459898</v>
      </c>
      <c r="Y43" s="60">
        <v>55990290</v>
      </c>
      <c r="Z43" s="140">
        <v>8.02</v>
      </c>
      <c r="AA43" s="155">
        <v>695258566</v>
      </c>
    </row>
    <row r="44" spans="1:27" ht="13.5">
      <c r="A44" s="138" t="s">
        <v>90</v>
      </c>
      <c r="B44" s="136"/>
      <c r="C44" s="155">
        <v>362348877</v>
      </c>
      <c r="D44" s="155"/>
      <c r="E44" s="156">
        <v>544161441</v>
      </c>
      <c r="F44" s="60">
        <v>471858402</v>
      </c>
      <c r="G44" s="60">
        <v>2011503</v>
      </c>
      <c r="H44" s="60">
        <v>23487028</v>
      </c>
      <c r="I44" s="60">
        <v>31359916</v>
      </c>
      <c r="J44" s="60">
        <v>56858447</v>
      </c>
      <c r="K44" s="60">
        <v>30276604</v>
      </c>
      <c r="L44" s="60">
        <v>74785149</v>
      </c>
      <c r="M44" s="60">
        <v>35454862</v>
      </c>
      <c r="N44" s="60">
        <v>140516615</v>
      </c>
      <c r="O44" s="60">
        <v>14038157</v>
      </c>
      <c r="P44" s="60">
        <v>24101623</v>
      </c>
      <c r="Q44" s="60">
        <v>58341988</v>
      </c>
      <c r="R44" s="60">
        <v>96481768</v>
      </c>
      <c r="S44" s="60">
        <v>10634607</v>
      </c>
      <c r="T44" s="60">
        <v>26431544</v>
      </c>
      <c r="U44" s="60">
        <v>26867366</v>
      </c>
      <c r="V44" s="60">
        <v>63933517</v>
      </c>
      <c r="W44" s="60">
        <v>357790347</v>
      </c>
      <c r="X44" s="60">
        <v>544161441</v>
      </c>
      <c r="Y44" s="60">
        <v>-186371094</v>
      </c>
      <c r="Z44" s="140">
        <v>-34.25</v>
      </c>
      <c r="AA44" s="155">
        <v>471858402</v>
      </c>
    </row>
    <row r="45" spans="1:27" ht="13.5">
      <c r="A45" s="138" t="s">
        <v>91</v>
      </c>
      <c r="B45" s="136"/>
      <c r="C45" s="157">
        <v>105350214</v>
      </c>
      <c r="D45" s="157"/>
      <c r="E45" s="158">
        <v>137940806</v>
      </c>
      <c r="F45" s="159">
        <v>135150918</v>
      </c>
      <c r="G45" s="159">
        <v>2914182</v>
      </c>
      <c r="H45" s="159">
        <v>3610281</v>
      </c>
      <c r="I45" s="159">
        <v>4590447</v>
      </c>
      <c r="J45" s="159">
        <v>11114910</v>
      </c>
      <c r="K45" s="159">
        <v>3843708</v>
      </c>
      <c r="L45" s="159">
        <v>27875459</v>
      </c>
      <c r="M45" s="159">
        <v>10840644</v>
      </c>
      <c r="N45" s="159">
        <v>42559811</v>
      </c>
      <c r="O45" s="159">
        <v>3494230</v>
      </c>
      <c r="P45" s="159">
        <v>4872095</v>
      </c>
      <c r="Q45" s="159">
        <v>15268185</v>
      </c>
      <c r="R45" s="159">
        <v>23634510</v>
      </c>
      <c r="S45" s="159">
        <v>4490618</v>
      </c>
      <c r="T45" s="159">
        <v>5024704</v>
      </c>
      <c r="U45" s="159">
        <v>10932667</v>
      </c>
      <c r="V45" s="159">
        <v>20447989</v>
      </c>
      <c r="W45" s="159">
        <v>97757220</v>
      </c>
      <c r="X45" s="159">
        <v>137940806</v>
      </c>
      <c r="Y45" s="159">
        <v>-40183586</v>
      </c>
      <c r="Z45" s="141">
        <v>-29.13</v>
      </c>
      <c r="AA45" s="157">
        <v>135150918</v>
      </c>
    </row>
    <row r="46" spans="1:27" ht="13.5">
      <c r="A46" s="138" t="s">
        <v>92</v>
      </c>
      <c r="B46" s="136"/>
      <c r="C46" s="155">
        <v>104333854</v>
      </c>
      <c r="D46" s="155"/>
      <c r="E46" s="156">
        <v>123752946</v>
      </c>
      <c r="F46" s="60">
        <v>97767857</v>
      </c>
      <c r="G46" s="60">
        <v>3916529</v>
      </c>
      <c r="H46" s="60">
        <v>4216279</v>
      </c>
      <c r="I46" s="60">
        <v>4760156</v>
      </c>
      <c r="J46" s="60">
        <v>12892964</v>
      </c>
      <c r="K46" s="60">
        <v>4679016</v>
      </c>
      <c r="L46" s="60">
        <v>5162611</v>
      </c>
      <c r="M46" s="60">
        <v>5431679</v>
      </c>
      <c r="N46" s="60">
        <v>15273306</v>
      </c>
      <c r="O46" s="60">
        <v>7118259</v>
      </c>
      <c r="P46" s="60">
        <v>19184273</v>
      </c>
      <c r="Q46" s="60">
        <v>8734691</v>
      </c>
      <c r="R46" s="60">
        <v>35037223</v>
      </c>
      <c r="S46" s="60">
        <v>8988001</v>
      </c>
      <c r="T46" s="60">
        <v>8105832</v>
      </c>
      <c r="U46" s="60">
        <v>9274265</v>
      </c>
      <c r="V46" s="60">
        <v>26368098</v>
      </c>
      <c r="W46" s="60">
        <v>89571591</v>
      </c>
      <c r="X46" s="60">
        <v>123752946</v>
      </c>
      <c r="Y46" s="60">
        <v>-34181355</v>
      </c>
      <c r="Z46" s="140">
        <v>-27.62</v>
      </c>
      <c r="AA46" s="155">
        <v>97767857</v>
      </c>
    </row>
    <row r="47" spans="1:27" ht="13.5">
      <c r="A47" s="135" t="s">
        <v>93</v>
      </c>
      <c r="B47" s="142" t="s">
        <v>94</v>
      </c>
      <c r="C47" s="153">
        <v>16650046</v>
      </c>
      <c r="D47" s="153"/>
      <c r="E47" s="154">
        <v>21473717</v>
      </c>
      <c r="F47" s="100">
        <v>20428443</v>
      </c>
      <c r="G47" s="100">
        <v>1014164</v>
      </c>
      <c r="H47" s="100">
        <v>951823</v>
      </c>
      <c r="I47" s="100">
        <v>1040009</v>
      </c>
      <c r="J47" s="100">
        <v>3005996</v>
      </c>
      <c r="K47" s="100">
        <v>1099010</v>
      </c>
      <c r="L47" s="100">
        <v>3268920</v>
      </c>
      <c r="M47" s="100">
        <v>1605220</v>
      </c>
      <c r="N47" s="100">
        <v>5973150</v>
      </c>
      <c r="O47" s="100">
        <v>1655144</v>
      </c>
      <c r="P47" s="100">
        <v>1193544</v>
      </c>
      <c r="Q47" s="100">
        <v>1979032</v>
      </c>
      <c r="R47" s="100">
        <v>4827720</v>
      </c>
      <c r="S47" s="100">
        <v>873373</v>
      </c>
      <c r="T47" s="100">
        <v>934684</v>
      </c>
      <c r="U47" s="100">
        <v>4637386</v>
      </c>
      <c r="V47" s="100">
        <v>6445443</v>
      </c>
      <c r="W47" s="100">
        <v>20252309</v>
      </c>
      <c r="X47" s="100">
        <v>21473717</v>
      </c>
      <c r="Y47" s="100">
        <v>-1221408</v>
      </c>
      <c r="Z47" s="137">
        <v>-5.69</v>
      </c>
      <c r="AA47" s="153">
        <v>20428443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2243535276</v>
      </c>
      <c r="D48" s="168">
        <f>+D28+D32+D38+D42+D47</f>
        <v>0</v>
      </c>
      <c r="E48" s="169">
        <f t="shared" si="9"/>
        <v>2743375472</v>
      </c>
      <c r="F48" s="73">
        <f t="shared" si="9"/>
        <v>2714777772</v>
      </c>
      <c r="G48" s="73">
        <f t="shared" si="9"/>
        <v>107459494</v>
      </c>
      <c r="H48" s="73">
        <f t="shared" si="9"/>
        <v>153036070</v>
      </c>
      <c r="I48" s="73">
        <f t="shared" si="9"/>
        <v>171080377</v>
      </c>
      <c r="J48" s="73">
        <f t="shared" si="9"/>
        <v>431575941</v>
      </c>
      <c r="K48" s="73">
        <f t="shared" si="9"/>
        <v>183322498</v>
      </c>
      <c r="L48" s="73">
        <f t="shared" si="9"/>
        <v>442025149</v>
      </c>
      <c r="M48" s="73">
        <f t="shared" si="9"/>
        <v>253591617</v>
      </c>
      <c r="N48" s="73">
        <f t="shared" si="9"/>
        <v>878939264</v>
      </c>
      <c r="O48" s="73">
        <f t="shared" si="9"/>
        <v>158655254</v>
      </c>
      <c r="P48" s="73">
        <f t="shared" si="9"/>
        <v>222108243</v>
      </c>
      <c r="Q48" s="73">
        <f t="shared" si="9"/>
        <v>299669741</v>
      </c>
      <c r="R48" s="73">
        <f t="shared" si="9"/>
        <v>680433238</v>
      </c>
      <c r="S48" s="73">
        <f t="shared" si="9"/>
        <v>163009902</v>
      </c>
      <c r="T48" s="73">
        <f t="shared" si="9"/>
        <v>186643416</v>
      </c>
      <c r="U48" s="73">
        <f t="shared" si="9"/>
        <v>223466466</v>
      </c>
      <c r="V48" s="73">
        <f t="shared" si="9"/>
        <v>573119784</v>
      </c>
      <c r="W48" s="73">
        <f t="shared" si="9"/>
        <v>2564068227</v>
      </c>
      <c r="X48" s="73">
        <f t="shared" si="9"/>
        <v>2743375234</v>
      </c>
      <c r="Y48" s="73">
        <f t="shared" si="9"/>
        <v>-179307007</v>
      </c>
      <c r="Z48" s="170">
        <f>+IF(X48&lt;&gt;0,+(Y48/X48)*100,0)</f>
        <v>-6.536000062177422</v>
      </c>
      <c r="AA48" s="168">
        <f>+AA28+AA32+AA38+AA42+AA47</f>
        <v>2714777772</v>
      </c>
    </row>
    <row r="49" spans="1:27" ht="13.5">
      <c r="A49" s="148" t="s">
        <v>49</v>
      </c>
      <c r="B49" s="149"/>
      <c r="C49" s="171">
        <f aca="true" t="shared" si="10" ref="C49:Y49">+C25-C48</f>
        <v>-338987346</v>
      </c>
      <c r="D49" s="171">
        <f>+D25-D48</f>
        <v>0</v>
      </c>
      <c r="E49" s="172">
        <f t="shared" si="10"/>
        <v>-234220327</v>
      </c>
      <c r="F49" s="173">
        <f t="shared" si="10"/>
        <v>-218970083</v>
      </c>
      <c r="G49" s="173">
        <f t="shared" si="10"/>
        <v>365921692</v>
      </c>
      <c r="H49" s="173">
        <f t="shared" si="10"/>
        <v>52489718</v>
      </c>
      <c r="I49" s="173">
        <f t="shared" si="10"/>
        <v>35803079</v>
      </c>
      <c r="J49" s="173">
        <f t="shared" si="10"/>
        <v>454214489</v>
      </c>
      <c r="K49" s="173">
        <f t="shared" si="10"/>
        <v>-30025074</v>
      </c>
      <c r="L49" s="173">
        <f t="shared" si="10"/>
        <v>-190443749</v>
      </c>
      <c r="M49" s="173">
        <f t="shared" si="10"/>
        <v>-53058241</v>
      </c>
      <c r="N49" s="173">
        <f t="shared" si="10"/>
        <v>-273527064</v>
      </c>
      <c r="O49" s="173">
        <f t="shared" si="10"/>
        <v>5658301</v>
      </c>
      <c r="P49" s="173">
        <f t="shared" si="10"/>
        <v>-50811896</v>
      </c>
      <c r="Q49" s="173">
        <f t="shared" si="10"/>
        <v>-34603204</v>
      </c>
      <c r="R49" s="173">
        <f t="shared" si="10"/>
        <v>-79756799</v>
      </c>
      <c r="S49" s="173">
        <f t="shared" si="10"/>
        <v>-4098562</v>
      </c>
      <c r="T49" s="173">
        <f t="shared" si="10"/>
        <v>-19208171</v>
      </c>
      <c r="U49" s="173">
        <f t="shared" si="10"/>
        <v>-42738484</v>
      </c>
      <c r="V49" s="173">
        <f t="shared" si="10"/>
        <v>-66045217</v>
      </c>
      <c r="W49" s="173">
        <f t="shared" si="10"/>
        <v>34885409</v>
      </c>
      <c r="X49" s="173">
        <f>IF(F25=F48,0,X25-X48)</f>
        <v>-234219730</v>
      </c>
      <c r="Y49" s="173">
        <f t="shared" si="10"/>
        <v>269105139</v>
      </c>
      <c r="Z49" s="174">
        <f>+IF(X49&lt;&gt;0,+(Y49/X49)*100,0)</f>
        <v>-114.89430843422114</v>
      </c>
      <c r="AA49" s="171">
        <f>+AA25-AA48</f>
        <v>-218970083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247297084</v>
      </c>
      <c r="D5" s="155">
        <v>0</v>
      </c>
      <c r="E5" s="156">
        <v>270068400</v>
      </c>
      <c r="F5" s="60">
        <v>279632305</v>
      </c>
      <c r="G5" s="60">
        <v>52966829</v>
      </c>
      <c r="H5" s="60">
        <v>20772942</v>
      </c>
      <c r="I5" s="60">
        <v>22278341</v>
      </c>
      <c r="J5" s="60">
        <v>96018112</v>
      </c>
      <c r="K5" s="60">
        <v>22200679</v>
      </c>
      <c r="L5" s="60">
        <v>21684393</v>
      </c>
      <c r="M5" s="60">
        <v>32394139</v>
      </c>
      <c r="N5" s="60">
        <v>76279211</v>
      </c>
      <c r="O5" s="60">
        <v>23202792</v>
      </c>
      <c r="P5" s="60">
        <v>23682405</v>
      </c>
      <c r="Q5" s="60">
        <v>22737450</v>
      </c>
      <c r="R5" s="60">
        <v>69622647</v>
      </c>
      <c r="S5" s="60">
        <v>22397786</v>
      </c>
      <c r="T5" s="60">
        <v>22420443</v>
      </c>
      <c r="U5" s="60">
        <v>22258380</v>
      </c>
      <c r="V5" s="60">
        <v>67076609</v>
      </c>
      <c r="W5" s="60">
        <v>308996579</v>
      </c>
      <c r="X5" s="60">
        <v>270068400</v>
      </c>
      <c r="Y5" s="60">
        <v>38928179</v>
      </c>
      <c r="Z5" s="140">
        <v>14.41</v>
      </c>
      <c r="AA5" s="155">
        <v>279632305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594194394</v>
      </c>
      <c r="D7" s="155">
        <v>0</v>
      </c>
      <c r="E7" s="156">
        <v>753498900</v>
      </c>
      <c r="F7" s="60">
        <v>748037270</v>
      </c>
      <c r="G7" s="60">
        <v>62424312</v>
      </c>
      <c r="H7" s="60">
        <v>57183640</v>
      </c>
      <c r="I7" s="60">
        <v>63303516</v>
      </c>
      <c r="J7" s="60">
        <v>182911468</v>
      </c>
      <c r="K7" s="60">
        <v>53897597</v>
      </c>
      <c r="L7" s="60">
        <v>56297802</v>
      </c>
      <c r="M7" s="60">
        <v>51387494</v>
      </c>
      <c r="N7" s="60">
        <v>161582893</v>
      </c>
      <c r="O7" s="60">
        <v>60402338</v>
      </c>
      <c r="P7" s="60">
        <v>56326845</v>
      </c>
      <c r="Q7" s="60">
        <v>50359578</v>
      </c>
      <c r="R7" s="60">
        <v>167088761</v>
      </c>
      <c r="S7" s="60">
        <v>51857656</v>
      </c>
      <c r="T7" s="60">
        <v>50250901</v>
      </c>
      <c r="U7" s="60">
        <v>45448602</v>
      </c>
      <c r="V7" s="60">
        <v>147557159</v>
      </c>
      <c r="W7" s="60">
        <v>659140281</v>
      </c>
      <c r="X7" s="60">
        <v>753498900</v>
      </c>
      <c r="Y7" s="60">
        <v>-94358619</v>
      </c>
      <c r="Z7" s="140">
        <v>-12.52</v>
      </c>
      <c r="AA7" s="155">
        <v>748037270</v>
      </c>
    </row>
    <row r="8" spans="1:27" ht="13.5">
      <c r="A8" s="183" t="s">
        <v>104</v>
      </c>
      <c r="B8" s="182"/>
      <c r="C8" s="155">
        <v>309364140</v>
      </c>
      <c r="D8" s="155">
        <v>0</v>
      </c>
      <c r="E8" s="156">
        <v>468233920</v>
      </c>
      <c r="F8" s="60">
        <v>440888220</v>
      </c>
      <c r="G8" s="60">
        <v>36555512</v>
      </c>
      <c r="H8" s="60">
        <v>32824138</v>
      </c>
      <c r="I8" s="60">
        <v>35573796</v>
      </c>
      <c r="J8" s="60">
        <v>104953446</v>
      </c>
      <c r="K8" s="60">
        <v>36645891</v>
      </c>
      <c r="L8" s="60">
        <v>38006313</v>
      </c>
      <c r="M8" s="60">
        <v>39474532</v>
      </c>
      <c r="N8" s="60">
        <v>114126736</v>
      </c>
      <c r="O8" s="60">
        <v>36216205</v>
      </c>
      <c r="P8" s="60">
        <v>38394436</v>
      </c>
      <c r="Q8" s="60">
        <v>35103328</v>
      </c>
      <c r="R8" s="60">
        <v>109713969</v>
      </c>
      <c r="S8" s="60">
        <v>34865098</v>
      </c>
      <c r="T8" s="60">
        <v>40767614</v>
      </c>
      <c r="U8" s="60">
        <v>29213415</v>
      </c>
      <c r="V8" s="60">
        <v>104846127</v>
      </c>
      <c r="W8" s="60">
        <v>433640278</v>
      </c>
      <c r="X8" s="60">
        <v>468233920</v>
      </c>
      <c r="Y8" s="60">
        <v>-34593642</v>
      </c>
      <c r="Z8" s="140">
        <v>-7.39</v>
      </c>
      <c r="AA8" s="155">
        <v>440888220</v>
      </c>
    </row>
    <row r="9" spans="1:27" ht="13.5">
      <c r="A9" s="183" t="s">
        <v>105</v>
      </c>
      <c r="B9" s="182"/>
      <c r="C9" s="155">
        <v>68004886</v>
      </c>
      <c r="D9" s="155">
        <v>0</v>
      </c>
      <c r="E9" s="156">
        <v>129136260</v>
      </c>
      <c r="F9" s="60">
        <v>116180360</v>
      </c>
      <c r="G9" s="60">
        <v>7970252</v>
      </c>
      <c r="H9" s="60">
        <v>7969374</v>
      </c>
      <c r="I9" s="60">
        <v>7920877</v>
      </c>
      <c r="J9" s="60">
        <v>23860503</v>
      </c>
      <c r="K9" s="60">
        <v>7008882</v>
      </c>
      <c r="L9" s="60">
        <v>7940847</v>
      </c>
      <c r="M9" s="60">
        <v>7948128</v>
      </c>
      <c r="N9" s="60">
        <v>22897857</v>
      </c>
      <c r="O9" s="60">
        <v>7976810</v>
      </c>
      <c r="P9" s="60">
        <v>8009581</v>
      </c>
      <c r="Q9" s="60">
        <v>8681747</v>
      </c>
      <c r="R9" s="60">
        <v>24668138</v>
      </c>
      <c r="S9" s="60">
        <v>8162216</v>
      </c>
      <c r="T9" s="60">
        <v>8377824</v>
      </c>
      <c r="U9" s="60">
        <v>8048179</v>
      </c>
      <c r="V9" s="60">
        <v>24588219</v>
      </c>
      <c r="W9" s="60">
        <v>96014717</v>
      </c>
      <c r="X9" s="60">
        <v>129136260</v>
      </c>
      <c r="Y9" s="60">
        <v>-33121543</v>
      </c>
      <c r="Z9" s="140">
        <v>-25.65</v>
      </c>
      <c r="AA9" s="155">
        <v>116180360</v>
      </c>
    </row>
    <row r="10" spans="1:27" ht="13.5">
      <c r="A10" s="183" t="s">
        <v>106</v>
      </c>
      <c r="B10" s="182"/>
      <c r="C10" s="155">
        <v>89595500</v>
      </c>
      <c r="D10" s="155">
        <v>0</v>
      </c>
      <c r="E10" s="156">
        <v>159485860</v>
      </c>
      <c r="F10" s="54">
        <v>160000000</v>
      </c>
      <c r="G10" s="54">
        <v>11057900</v>
      </c>
      <c r="H10" s="54">
        <v>11045578</v>
      </c>
      <c r="I10" s="54">
        <v>10958894</v>
      </c>
      <c r="J10" s="54">
        <v>33062372</v>
      </c>
      <c r="K10" s="54">
        <v>11027343</v>
      </c>
      <c r="L10" s="54">
        <v>11053292</v>
      </c>
      <c r="M10" s="54">
        <v>11070774</v>
      </c>
      <c r="N10" s="54">
        <v>33151409</v>
      </c>
      <c r="O10" s="54">
        <v>11072994</v>
      </c>
      <c r="P10" s="54">
        <v>11184217</v>
      </c>
      <c r="Q10" s="54">
        <v>10998211</v>
      </c>
      <c r="R10" s="54">
        <v>33255422</v>
      </c>
      <c r="S10" s="54">
        <v>11282602</v>
      </c>
      <c r="T10" s="54">
        <v>11885977</v>
      </c>
      <c r="U10" s="54">
        <v>11266125</v>
      </c>
      <c r="V10" s="54">
        <v>34434704</v>
      </c>
      <c r="W10" s="54">
        <v>133903907</v>
      </c>
      <c r="X10" s="54">
        <v>159485860</v>
      </c>
      <c r="Y10" s="54">
        <v>-25581953</v>
      </c>
      <c r="Z10" s="184">
        <v>-16.04</v>
      </c>
      <c r="AA10" s="130">
        <v>160000000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17500000</v>
      </c>
      <c r="F11" s="60">
        <v>5000000</v>
      </c>
      <c r="G11" s="60">
        <v>75724077</v>
      </c>
      <c r="H11" s="60">
        <v>20821246</v>
      </c>
      <c r="I11" s="60">
        <v>22738066</v>
      </c>
      <c r="J11" s="60">
        <v>119283389</v>
      </c>
      <c r="K11" s="60">
        <v>161274</v>
      </c>
      <c r="L11" s="60">
        <v>171433</v>
      </c>
      <c r="M11" s="60">
        <v>159806</v>
      </c>
      <c r="N11" s="60">
        <v>492513</v>
      </c>
      <c r="O11" s="60">
        <v>6014</v>
      </c>
      <c r="P11" s="60">
        <v>237837</v>
      </c>
      <c r="Q11" s="60">
        <v>240688</v>
      </c>
      <c r="R11" s="60">
        <v>484539</v>
      </c>
      <c r="S11" s="60">
        <v>30092</v>
      </c>
      <c r="T11" s="60">
        <v>332765</v>
      </c>
      <c r="U11" s="60">
        <v>47910</v>
      </c>
      <c r="V11" s="60">
        <v>410767</v>
      </c>
      <c r="W11" s="60">
        <v>120671208</v>
      </c>
      <c r="X11" s="60">
        <v>17500000</v>
      </c>
      <c r="Y11" s="60">
        <v>103171208</v>
      </c>
      <c r="Z11" s="140">
        <v>589.55</v>
      </c>
      <c r="AA11" s="155">
        <v>5000000</v>
      </c>
    </row>
    <row r="12" spans="1:27" ht="13.5">
      <c r="A12" s="183" t="s">
        <v>108</v>
      </c>
      <c r="B12" s="185"/>
      <c r="C12" s="155">
        <v>5232869</v>
      </c>
      <c r="D12" s="155">
        <v>0</v>
      </c>
      <c r="E12" s="156">
        <v>5592930</v>
      </c>
      <c r="F12" s="60">
        <v>5578490</v>
      </c>
      <c r="G12" s="60">
        <v>409562</v>
      </c>
      <c r="H12" s="60">
        <v>330212</v>
      </c>
      <c r="I12" s="60">
        <v>658515</v>
      </c>
      <c r="J12" s="60">
        <v>1398289</v>
      </c>
      <c r="K12" s="60">
        <v>409381</v>
      </c>
      <c r="L12" s="60">
        <v>347780</v>
      </c>
      <c r="M12" s="60">
        <v>461188</v>
      </c>
      <c r="N12" s="60">
        <v>1218349</v>
      </c>
      <c r="O12" s="60">
        <v>489086</v>
      </c>
      <c r="P12" s="60">
        <v>401595</v>
      </c>
      <c r="Q12" s="60">
        <v>609731</v>
      </c>
      <c r="R12" s="60">
        <v>1500412</v>
      </c>
      <c r="S12" s="60">
        <v>378357</v>
      </c>
      <c r="T12" s="60">
        <v>396011</v>
      </c>
      <c r="U12" s="60">
        <v>347524</v>
      </c>
      <c r="V12" s="60">
        <v>1121892</v>
      </c>
      <c r="W12" s="60">
        <v>5238942</v>
      </c>
      <c r="X12" s="60">
        <v>5592930</v>
      </c>
      <c r="Y12" s="60">
        <v>-353988</v>
      </c>
      <c r="Z12" s="140">
        <v>-6.33</v>
      </c>
      <c r="AA12" s="155">
        <v>5578490</v>
      </c>
    </row>
    <row r="13" spans="1:27" ht="13.5">
      <c r="A13" s="181" t="s">
        <v>109</v>
      </c>
      <c r="B13" s="185"/>
      <c r="C13" s="155">
        <v>91202405</v>
      </c>
      <c r="D13" s="155">
        <v>0</v>
      </c>
      <c r="E13" s="156">
        <v>2108000</v>
      </c>
      <c r="F13" s="60">
        <v>2108000</v>
      </c>
      <c r="G13" s="60">
        <v>69735</v>
      </c>
      <c r="H13" s="60">
        <v>256686</v>
      </c>
      <c r="I13" s="60">
        <v>0</v>
      </c>
      <c r="J13" s="60">
        <v>326421</v>
      </c>
      <c r="K13" s="60">
        <v>160912</v>
      </c>
      <c r="L13" s="60">
        <v>223</v>
      </c>
      <c r="M13" s="60">
        <v>0</v>
      </c>
      <c r="N13" s="60">
        <v>161135</v>
      </c>
      <c r="O13" s="60">
        <v>0</v>
      </c>
      <c r="P13" s="60">
        <v>143</v>
      </c>
      <c r="Q13" s="60">
        <v>51782</v>
      </c>
      <c r="R13" s="60">
        <v>51925</v>
      </c>
      <c r="S13" s="60">
        <v>128812</v>
      </c>
      <c r="T13" s="60">
        <v>91209</v>
      </c>
      <c r="U13" s="60">
        <v>129899</v>
      </c>
      <c r="V13" s="60">
        <v>349920</v>
      </c>
      <c r="W13" s="60">
        <v>889401</v>
      </c>
      <c r="X13" s="60">
        <v>2108000</v>
      </c>
      <c r="Y13" s="60">
        <v>-1218599</v>
      </c>
      <c r="Z13" s="140">
        <v>-57.81</v>
      </c>
      <c r="AA13" s="155">
        <v>2108000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79384730</v>
      </c>
      <c r="F14" s="60">
        <v>119384730</v>
      </c>
      <c r="G14" s="60">
        <v>9796363</v>
      </c>
      <c r="H14" s="60">
        <v>8596698</v>
      </c>
      <c r="I14" s="60">
        <v>10878288</v>
      </c>
      <c r="J14" s="60">
        <v>29271349</v>
      </c>
      <c r="K14" s="60">
        <v>11172546</v>
      </c>
      <c r="L14" s="60">
        <v>10243150</v>
      </c>
      <c r="M14" s="60">
        <v>11753669</v>
      </c>
      <c r="N14" s="60">
        <v>33169365</v>
      </c>
      <c r="O14" s="60">
        <v>10954464</v>
      </c>
      <c r="P14" s="60">
        <v>11548489</v>
      </c>
      <c r="Q14" s="60">
        <v>11706807</v>
      </c>
      <c r="R14" s="60">
        <v>34209760</v>
      </c>
      <c r="S14" s="60">
        <v>11102900</v>
      </c>
      <c r="T14" s="60">
        <v>11727221</v>
      </c>
      <c r="U14" s="60">
        <v>11606907</v>
      </c>
      <c r="V14" s="60">
        <v>34437028</v>
      </c>
      <c r="W14" s="60">
        <v>131087502</v>
      </c>
      <c r="X14" s="60">
        <v>79384730</v>
      </c>
      <c r="Y14" s="60">
        <v>51702772</v>
      </c>
      <c r="Z14" s="140">
        <v>65.13</v>
      </c>
      <c r="AA14" s="155">
        <v>119384730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5386779</v>
      </c>
      <c r="D16" s="155">
        <v>0</v>
      </c>
      <c r="E16" s="156">
        <v>3031130</v>
      </c>
      <c r="F16" s="60">
        <v>2516130</v>
      </c>
      <c r="G16" s="60">
        <v>228157</v>
      </c>
      <c r="H16" s="60">
        <v>168194</v>
      </c>
      <c r="I16" s="60">
        <v>61304</v>
      </c>
      <c r="J16" s="60">
        <v>457655</v>
      </c>
      <c r="K16" s="60">
        <v>157747</v>
      </c>
      <c r="L16" s="60">
        <v>218266</v>
      </c>
      <c r="M16" s="60">
        <v>185395</v>
      </c>
      <c r="N16" s="60">
        <v>561408</v>
      </c>
      <c r="O16" s="60">
        <v>179457</v>
      </c>
      <c r="P16" s="60">
        <v>132286</v>
      </c>
      <c r="Q16" s="60">
        <v>-14937</v>
      </c>
      <c r="R16" s="60">
        <v>296806</v>
      </c>
      <c r="S16" s="60">
        <v>277041</v>
      </c>
      <c r="T16" s="60">
        <v>1047217</v>
      </c>
      <c r="U16" s="60">
        <v>-668680</v>
      </c>
      <c r="V16" s="60">
        <v>655578</v>
      </c>
      <c r="W16" s="60">
        <v>1971447</v>
      </c>
      <c r="X16" s="60">
        <v>3031130</v>
      </c>
      <c r="Y16" s="60">
        <v>-1059683</v>
      </c>
      <c r="Z16" s="140">
        <v>-34.96</v>
      </c>
      <c r="AA16" s="155">
        <v>2516130</v>
      </c>
    </row>
    <row r="17" spans="1:27" ht="13.5">
      <c r="A17" s="181" t="s">
        <v>113</v>
      </c>
      <c r="B17" s="185"/>
      <c r="C17" s="155">
        <v>6773240</v>
      </c>
      <c r="D17" s="155">
        <v>0</v>
      </c>
      <c r="E17" s="156">
        <v>7271320</v>
      </c>
      <c r="F17" s="60">
        <v>7552230</v>
      </c>
      <c r="G17" s="60">
        <v>471973</v>
      </c>
      <c r="H17" s="60">
        <v>925211</v>
      </c>
      <c r="I17" s="60">
        <v>668082</v>
      </c>
      <c r="J17" s="60">
        <v>2065266</v>
      </c>
      <c r="K17" s="60">
        <v>495570</v>
      </c>
      <c r="L17" s="60">
        <v>520125</v>
      </c>
      <c r="M17" s="60">
        <v>446096</v>
      </c>
      <c r="N17" s="60">
        <v>1461791</v>
      </c>
      <c r="O17" s="60">
        <v>565469</v>
      </c>
      <c r="P17" s="60">
        <v>632991</v>
      </c>
      <c r="Q17" s="60">
        <v>613795</v>
      </c>
      <c r="R17" s="60">
        <v>1812255</v>
      </c>
      <c r="S17" s="60">
        <v>437869</v>
      </c>
      <c r="T17" s="60">
        <v>627411</v>
      </c>
      <c r="U17" s="60">
        <v>675081</v>
      </c>
      <c r="V17" s="60">
        <v>1740361</v>
      </c>
      <c r="W17" s="60">
        <v>7079673</v>
      </c>
      <c r="X17" s="60">
        <v>7271320</v>
      </c>
      <c r="Y17" s="60">
        <v>-191647</v>
      </c>
      <c r="Z17" s="140">
        <v>-2.64</v>
      </c>
      <c r="AA17" s="155">
        <v>7552230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433652010</v>
      </c>
      <c r="D19" s="155">
        <v>0</v>
      </c>
      <c r="E19" s="156">
        <v>350594730</v>
      </c>
      <c r="F19" s="60">
        <v>350994730</v>
      </c>
      <c r="G19" s="60">
        <v>144162000</v>
      </c>
      <c r="H19" s="60">
        <v>1611000</v>
      </c>
      <c r="I19" s="60">
        <v>0</v>
      </c>
      <c r="J19" s="60">
        <v>145773000</v>
      </c>
      <c r="K19" s="60">
        <v>0</v>
      </c>
      <c r="L19" s="60">
        <v>92877000</v>
      </c>
      <c r="M19" s="60">
        <v>0</v>
      </c>
      <c r="N19" s="60">
        <v>92877000</v>
      </c>
      <c r="O19" s="60">
        <v>0</v>
      </c>
      <c r="P19" s="60">
        <v>0</v>
      </c>
      <c r="Q19" s="60">
        <v>84934000</v>
      </c>
      <c r="R19" s="60">
        <v>84934000</v>
      </c>
      <c r="S19" s="60">
        <v>0</v>
      </c>
      <c r="T19" s="60">
        <v>0</v>
      </c>
      <c r="U19" s="60">
        <v>0</v>
      </c>
      <c r="V19" s="60">
        <v>0</v>
      </c>
      <c r="W19" s="60">
        <v>323584000</v>
      </c>
      <c r="X19" s="60">
        <v>350594730</v>
      </c>
      <c r="Y19" s="60">
        <v>-27010730</v>
      </c>
      <c r="Z19" s="140">
        <v>-7.7</v>
      </c>
      <c r="AA19" s="155">
        <v>350994730</v>
      </c>
    </row>
    <row r="20" spans="1:27" ht="13.5">
      <c r="A20" s="181" t="s">
        <v>35</v>
      </c>
      <c r="B20" s="185"/>
      <c r="C20" s="155">
        <v>53014559</v>
      </c>
      <c r="D20" s="155">
        <v>0</v>
      </c>
      <c r="E20" s="156">
        <v>134322000</v>
      </c>
      <c r="F20" s="54">
        <v>125575527</v>
      </c>
      <c r="G20" s="54">
        <v>30585514</v>
      </c>
      <c r="H20" s="54">
        <v>43020869</v>
      </c>
      <c r="I20" s="54">
        <v>13028777</v>
      </c>
      <c r="J20" s="54">
        <v>86635160</v>
      </c>
      <c r="K20" s="54">
        <v>9956589</v>
      </c>
      <c r="L20" s="54">
        <v>8918776</v>
      </c>
      <c r="M20" s="54">
        <v>8674155</v>
      </c>
      <c r="N20" s="54">
        <v>27549520</v>
      </c>
      <c r="O20" s="54">
        <v>11812188</v>
      </c>
      <c r="P20" s="54">
        <v>20745522</v>
      </c>
      <c r="Q20" s="54">
        <v>20844357</v>
      </c>
      <c r="R20" s="54">
        <v>53402067</v>
      </c>
      <c r="S20" s="54">
        <v>17229662</v>
      </c>
      <c r="T20" s="54">
        <v>19510652</v>
      </c>
      <c r="U20" s="54">
        <v>52354640</v>
      </c>
      <c r="V20" s="54">
        <v>89094954</v>
      </c>
      <c r="W20" s="54">
        <v>256681701</v>
      </c>
      <c r="X20" s="54">
        <v>134321960</v>
      </c>
      <c r="Y20" s="54">
        <v>122359741</v>
      </c>
      <c r="Z20" s="184">
        <v>91.09</v>
      </c>
      <c r="AA20" s="130">
        <v>125575527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3013</v>
      </c>
      <c r="L21" s="60">
        <v>466000</v>
      </c>
      <c r="M21" s="60">
        <v>0</v>
      </c>
      <c r="N21" s="60">
        <v>469013</v>
      </c>
      <c r="O21" s="60">
        <v>-3013</v>
      </c>
      <c r="P21" s="82">
        <v>0</v>
      </c>
      <c r="Q21" s="60">
        <v>0</v>
      </c>
      <c r="R21" s="60">
        <v>-3013</v>
      </c>
      <c r="S21" s="60">
        <v>0</v>
      </c>
      <c r="T21" s="60">
        <v>0</v>
      </c>
      <c r="U21" s="60">
        <v>0</v>
      </c>
      <c r="V21" s="60">
        <v>0</v>
      </c>
      <c r="W21" s="82">
        <v>466000</v>
      </c>
      <c r="X21" s="60"/>
      <c r="Y21" s="60">
        <v>466000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1903717866</v>
      </c>
      <c r="D22" s="188">
        <f>SUM(D5:D21)</f>
        <v>0</v>
      </c>
      <c r="E22" s="189">
        <f t="shared" si="0"/>
        <v>2380228180</v>
      </c>
      <c r="F22" s="190">
        <f t="shared" si="0"/>
        <v>2363447992</v>
      </c>
      <c r="G22" s="190">
        <f t="shared" si="0"/>
        <v>432422186</v>
      </c>
      <c r="H22" s="190">
        <f t="shared" si="0"/>
        <v>205525788</v>
      </c>
      <c r="I22" s="190">
        <f t="shared" si="0"/>
        <v>188068456</v>
      </c>
      <c r="J22" s="190">
        <f t="shared" si="0"/>
        <v>826016430</v>
      </c>
      <c r="K22" s="190">
        <f t="shared" si="0"/>
        <v>153297424</v>
      </c>
      <c r="L22" s="190">
        <f t="shared" si="0"/>
        <v>248745400</v>
      </c>
      <c r="M22" s="190">
        <f t="shared" si="0"/>
        <v>163955376</v>
      </c>
      <c r="N22" s="190">
        <f t="shared" si="0"/>
        <v>565998200</v>
      </c>
      <c r="O22" s="190">
        <f t="shared" si="0"/>
        <v>162874804</v>
      </c>
      <c r="P22" s="190">
        <f t="shared" si="0"/>
        <v>171296347</v>
      </c>
      <c r="Q22" s="190">
        <f t="shared" si="0"/>
        <v>246866537</v>
      </c>
      <c r="R22" s="190">
        <f t="shared" si="0"/>
        <v>581037688</v>
      </c>
      <c r="S22" s="190">
        <f t="shared" si="0"/>
        <v>158150091</v>
      </c>
      <c r="T22" s="190">
        <f t="shared" si="0"/>
        <v>167435245</v>
      </c>
      <c r="U22" s="190">
        <f t="shared" si="0"/>
        <v>180727982</v>
      </c>
      <c r="V22" s="190">
        <f t="shared" si="0"/>
        <v>506313318</v>
      </c>
      <c r="W22" s="190">
        <f t="shared" si="0"/>
        <v>2479365636</v>
      </c>
      <c r="X22" s="190">
        <f t="shared" si="0"/>
        <v>2380228140</v>
      </c>
      <c r="Y22" s="190">
        <f t="shared" si="0"/>
        <v>99137496</v>
      </c>
      <c r="Z22" s="191">
        <f>+IF(X22&lt;&gt;0,+(Y22/X22)*100,0)</f>
        <v>4.165041759400425</v>
      </c>
      <c r="AA22" s="188">
        <f>SUM(AA5:AA21)</f>
        <v>2363447992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478440939</v>
      </c>
      <c r="D25" s="155">
        <v>0</v>
      </c>
      <c r="E25" s="156">
        <v>499105000</v>
      </c>
      <c r="F25" s="60">
        <v>497434467</v>
      </c>
      <c r="G25" s="60">
        <v>34714400</v>
      </c>
      <c r="H25" s="60">
        <v>35745078</v>
      </c>
      <c r="I25" s="60">
        <v>43113106</v>
      </c>
      <c r="J25" s="60">
        <v>113572584</v>
      </c>
      <c r="K25" s="60">
        <v>39493341</v>
      </c>
      <c r="L25" s="60">
        <v>39864770</v>
      </c>
      <c r="M25" s="60">
        <v>40585395</v>
      </c>
      <c r="N25" s="60">
        <v>119943506</v>
      </c>
      <c r="O25" s="60">
        <v>42737482</v>
      </c>
      <c r="P25" s="60">
        <v>40270767</v>
      </c>
      <c r="Q25" s="60">
        <v>41360441</v>
      </c>
      <c r="R25" s="60">
        <v>124368690</v>
      </c>
      <c r="S25" s="60">
        <v>40473885</v>
      </c>
      <c r="T25" s="60">
        <v>39770897</v>
      </c>
      <c r="U25" s="60">
        <v>40475080</v>
      </c>
      <c r="V25" s="60">
        <v>120719862</v>
      </c>
      <c r="W25" s="60">
        <v>478604642</v>
      </c>
      <c r="X25" s="60">
        <v>499105320</v>
      </c>
      <c r="Y25" s="60">
        <v>-20500678</v>
      </c>
      <c r="Z25" s="140">
        <v>-4.11</v>
      </c>
      <c r="AA25" s="155">
        <v>497434467</v>
      </c>
    </row>
    <row r="26" spans="1:27" ht="13.5">
      <c r="A26" s="183" t="s">
        <v>38</v>
      </c>
      <c r="B26" s="182"/>
      <c r="C26" s="155">
        <v>20458257</v>
      </c>
      <c r="D26" s="155">
        <v>0</v>
      </c>
      <c r="E26" s="156">
        <v>21421270</v>
      </c>
      <c r="F26" s="60">
        <v>21421270</v>
      </c>
      <c r="G26" s="60">
        <v>1737538</v>
      </c>
      <c r="H26" s="60">
        <v>1737538</v>
      </c>
      <c r="I26" s="60">
        <v>1737538</v>
      </c>
      <c r="J26" s="60">
        <v>5212614</v>
      </c>
      <c r="K26" s="60">
        <v>1737539</v>
      </c>
      <c r="L26" s="60">
        <v>1756872</v>
      </c>
      <c r="M26" s="60">
        <v>1756872</v>
      </c>
      <c r="N26" s="60">
        <v>5251283</v>
      </c>
      <c r="O26" s="60">
        <v>1756873</v>
      </c>
      <c r="P26" s="60">
        <v>1755372</v>
      </c>
      <c r="Q26" s="60">
        <v>1755372</v>
      </c>
      <c r="R26" s="60">
        <v>5267617</v>
      </c>
      <c r="S26" s="60">
        <v>1736038</v>
      </c>
      <c r="T26" s="60">
        <v>1736038</v>
      </c>
      <c r="U26" s="60">
        <v>1736038</v>
      </c>
      <c r="V26" s="60">
        <v>5208114</v>
      </c>
      <c r="W26" s="60">
        <v>20939628</v>
      </c>
      <c r="X26" s="60">
        <v>21421270</v>
      </c>
      <c r="Y26" s="60">
        <v>-481642</v>
      </c>
      <c r="Z26" s="140">
        <v>-2.25</v>
      </c>
      <c r="AA26" s="155">
        <v>21421270</v>
      </c>
    </row>
    <row r="27" spans="1:27" ht="13.5">
      <c r="A27" s="183" t="s">
        <v>118</v>
      </c>
      <c r="B27" s="182"/>
      <c r="C27" s="155">
        <v>298583413</v>
      </c>
      <c r="D27" s="155">
        <v>0</v>
      </c>
      <c r="E27" s="156">
        <v>373522590</v>
      </c>
      <c r="F27" s="60">
        <v>407522590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31126882</v>
      </c>
      <c r="T27" s="60">
        <v>31126882</v>
      </c>
      <c r="U27" s="60">
        <v>31126882</v>
      </c>
      <c r="V27" s="60">
        <v>93380646</v>
      </c>
      <c r="W27" s="60">
        <v>93380646</v>
      </c>
      <c r="X27" s="60">
        <v>373522590</v>
      </c>
      <c r="Y27" s="60">
        <v>-280141944</v>
      </c>
      <c r="Z27" s="140">
        <v>-75</v>
      </c>
      <c r="AA27" s="155">
        <v>407522590</v>
      </c>
    </row>
    <row r="28" spans="1:27" ht="13.5">
      <c r="A28" s="183" t="s">
        <v>39</v>
      </c>
      <c r="B28" s="182"/>
      <c r="C28" s="155">
        <v>439621839</v>
      </c>
      <c r="D28" s="155">
        <v>0</v>
      </c>
      <c r="E28" s="156">
        <v>463944000</v>
      </c>
      <c r="F28" s="60">
        <v>450000000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192334553</v>
      </c>
      <c r="M28" s="60">
        <v>38466911</v>
      </c>
      <c r="N28" s="60">
        <v>230801464</v>
      </c>
      <c r="O28" s="60">
        <v>0</v>
      </c>
      <c r="P28" s="60">
        <v>0</v>
      </c>
      <c r="Q28" s="60">
        <v>76933821</v>
      </c>
      <c r="R28" s="60">
        <v>76933821</v>
      </c>
      <c r="S28" s="60">
        <v>0</v>
      </c>
      <c r="T28" s="60">
        <v>0</v>
      </c>
      <c r="U28" s="60">
        <v>0</v>
      </c>
      <c r="V28" s="60">
        <v>0</v>
      </c>
      <c r="W28" s="60">
        <v>307735285</v>
      </c>
      <c r="X28" s="60">
        <v>463943670</v>
      </c>
      <c r="Y28" s="60">
        <v>-156208385</v>
      </c>
      <c r="Z28" s="140">
        <v>-33.67</v>
      </c>
      <c r="AA28" s="155">
        <v>450000000</v>
      </c>
    </row>
    <row r="29" spans="1:27" ht="13.5">
      <c r="A29" s="183" t="s">
        <v>40</v>
      </c>
      <c r="B29" s="182"/>
      <c r="C29" s="155">
        <v>43778999</v>
      </c>
      <c r="D29" s="155">
        <v>0</v>
      </c>
      <c r="E29" s="156">
        <v>11099000</v>
      </c>
      <c r="F29" s="60">
        <v>11098980</v>
      </c>
      <c r="G29" s="60">
        <v>338012</v>
      </c>
      <c r="H29" s="60">
        <v>261779</v>
      </c>
      <c r="I29" s="60">
        <v>2257563</v>
      </c>
      <c r="J29" s="60">
        <v>2857354</v>
      </c>
      <c r="K29" s="60">
        <v>259368</v>
      </c>
      <c r="L29" s="60">
        <v>250082</v>
      </c>
      <c r="M29" s="60">
        <v>2218761</v>
      </c>
      <c r="N29" s="60">
        <v>2728211</v>
      </c>
      <c r="O29" s="60">
        <v>255710</v>
      </c>
      <c r="P29" s="60">
        <v>238188</v>
      </c>
      <c r="Q29" s="60">
        <v>2156434</v>
      </c>
      <c r="R29" s="60">
        <v>2650332</v>
      </c>
      <c r="S29" s="60">
        <v>243753</v>
      </c>
      <c r="T29" s="60">
        <v>250984</v>
      </c>
      <c r="U29" s="60">
        <v>1868226</v>
      </c>
      <c r="V29" s="60">
        <v>2362963</v>
      </c>
      <c r="W29" s="60">
        <v>10598860</v>
      </c>
      <c r="X29" s="60">
        <v>11098980</v>
      </c>
      <c r="Y29" s="60">
        <v>-500120</v>
      </c>
      <c r="Z29" s="140">
        <v>-4.51</v>
      </c>
      <c r="AA29" s="155">
        <v>11098980</v>
      </c>
    </row>
    <row r="30" spans="1:27" ht="13.5">
      <c r="A30" s="183" t="s">
        <v>119</v>
      </c>
      <c r="B30" s="182"/>
      <c r="C30" s="155">
        <v>657629307</v>
      </c>
      <c r="D30" s="155">
        <v>0</v>
      </c>
      <c r="E30" s="156">
        <v>747357000</v>
      </c>
      <c r="F30" s="60">
        <v>747356860</v>
      </c>
      <c r="G30" s="60">
        <v>0</v>
      </c>
      <c r="H30" s="60">
        <v>58199812</v>
      </c>
      <c r="I30" s="60">
        <v>69759330</v>
      </c>
      <c r="J30" s="60">
        <v>127959142</v>
      </c>
      <c r="K30" s="60">
        <v>73502606</v>
      </c>
      <c r="L30" s="60">
        <v>67468850</v>
      </c>
      <c r="M30" s="60">
        <v>74301508</v>
      </c>
      <c r="N30" s="60">
        <v>215272964</v>
      </c>
      <c r="O30" s="60">
        <v>50877193</v>
      </c>
      <c r="P30" s="60">
        <v>51909753</v>
      </c>
      <c r="Q30" s="60">
        <v>106914545</v>
      </c>
      <c r="R30" s="60">
        <v>209701491</v>
      </c>
      <c r="S30" s="60">
        <v>46622991</v>
      </c>
      <c r="T30" s="60">
        <v>65568928</v>
      </c>
      <c r="U30" s="60">
        <v>72472698</v>
      </c>
      <c r="V30" s="60">
        <v>184664617</v>
      </c>
      <c r="W30" s="60">
        <v>737598214</v>
      </c>
      <c r="X30" s="60">
        <v>747356860</v>
      </c>
      <c r="Y30" s="60">
        <v>-9758646</v>
      </c>
      <c r="Z30" s="140">
        <v>-1.31</v>
      </c>
      <c r="AA30" s="155">
        <v>747356860</v>
      </c>
    </row>
    <row r="31" spans="1:27" ht="13.5">
      <c r="A31" s="183" t="s">
        <v>120</v>
      </c>
      <c r="B31" s="182"/>
      <c r="C31" s="155">
        <v>56472940</v>
      </c>
      <c r="D31" s="155">
        <v>0</v>
      </c>
      <c r="E31" s="156">
        <v>78081194</v>
      </c>
      <c r="F31" s="60">
        <v>78729894</v>
      </c>
      <c r="G31" s="60">
        <v>1272842</v>
      </c>
      <c r="H31" s="60">
        <v>2779630</v>
      </c>
      <c r="I31" s="60">
        <v>4812678</v>
      </c>
      <c r="J31" s="60">
        <v>8865150</v>
      </c>
      <c r="K31" s="60">
        <v>7444861</v>
      </c>
      <c r="L31" s="60">
        <v>3661086</v>
      </c>
      <c r="M31" s="60">
        <v>7897950</v>
      </c>
      <c r="N31" s="60">
        <v>19003897</v>
      </c>
      <c r="O31" s="60">
        <v>4124497</v>
      </c>
      <c r="P31" s="60">
        <v>5862249</v>
      </c>
      <c r="Q31" s="60">
        <v>6181355</v>
      </c>
      <c r="R31" s="60">
        <v>16168101</v>
      </c>
      <c r="S31" s="60">
        <v>4690979</v>
      </c>
      <c r="T31" s="60">
        <v>8514768</v>
      </c>
      <c r="U31" s="60">
        <v>11502434</v>
      </c>
      <c r="V31" s="60">
        <v>24708181</v>
      </c>
      <c r="W31" s="60">
        <v>68745329</v>
      </c>
      <c r="X31" s="60">
        <v>78081164</v>
      </c>
      <c r="Y31" s="60">
        <v>-9335835</v>
      </c>
      <c r="Z31" s="140">
        <v>-11.96</v>
      </c>
      <c r="AA31" s="155">
        <v>78729894</v>
      </c>
    </row>
    <row r="32" spans="1:27" ht="13.5">
      <c r="A32" s="183" t="s">
        <v>121</v>
      </c>
      <c r="B32" s="182"/>
      <c r="C32" s="155">
        <v>28704583</v>
      </c>
      <c r="D32" s="155">
        <v>0</v>
      </c>
      <c r="E32" s="156">
        <v>31500000</v>
      </c>
      <c r="F32" s="60">
        <v>31500000</v>
      </c>
      <c r="G32" s="60">
        <v>0</v>
      </c>
      <c r="H32" s="60">
        <v>3315908</v>
      </c>
      <c r="I32" s="60">
        <v>1709734</v>
      </c>
      <c r="J32" s="60">
        <v>5025642</v>
      </c>
      <c r="K32" s="60">
        <v>5687005</v>
      </c>
      <c r="L32" s="60">
        <v>1892263</v>
      </c>
      <c r="M32" s="60">
        <v>4898366</v>
      </c>
      <c r="N32" s="60">
        <v>12477634</v>
      </c>
      <c r="O32" s="60">
        <v>3080916</v>
      </c>
      <c r="P32" s="60">
        <v>-968373</v>
      </c>
      <c r="Q32" s="60">
        <v>3453833</v>
      </c>
      <c r="R32" s="60">
        <v>5566376</v>
      </c>
      <c r="S32" s="60">
        <v>854218</v>
      </c>
      <c r="T32" s="60">
        <v>1704551</v>
      </c>
      <c r="U32" s="60">
        <v>6042362</v>
      </c>
      <c r="V32" s="60">
        <v>8601131</v>
      </c>
      <c r="W32" s="60">
        <v>31670783</v>
      </c>
      <c r="X32" s="60">
        <v>31500000</v>
      </c>
      <c r="Y32" s="60">
        <v>170783</v>
      </c>
      <c r="Z32" s="140">
        <v>0.54</v>
      </c>
      <c r="AA32" s="155">
        <v>31500000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219844999</v>
      </c>
      <c r="D34" s="155">
        <v>0</v>
      </c>
      <c r="E34" s="156">
        <v>517345418</v>
      </c>
      <c r="F34" s="60">
        <v>469713711</v>
      </c>
      <c r="G34" s="60">
        <v>69396702</v>
      </c>
      <c r="H34" s="60">
        <v>50996325</v>
      </c>
      <c r="I34" s="60">
        <v>47690428</v>
      </c>
      <c r="J34" s="60">
        <v>168083455</v>
      </c>
      <c r="K34" s="60">
        <v>55197778</v>
      </c>
      <c r="L34" s="60">
        <v>134796673</v>
      </c>
      <c r="M34" s="60">
        <v>83465854</v>
      </c>
      <c r="N34" s="60">
        <v>273460305</v>
      </c>
      <c r="O34" s="60">
        <v>55822583</v>
      </c>
      <c r="P34" s="60">
        <v>123040287</v>
      </c>
      <c r="Q34" s="60">
        <v>60913940</v>
      </c>
      <c r="R34" s="60">
        <v>239776810</v>
      </c>
      <c r="S34" s="60">
        <v>37261156</v>
      </c>
      <c r="T34" s="60">
        <v>37970368</v>
      </c>
      <c r="U34" s="60">
        <v>58242746</v>
      </c>
      <c r="V34" s="60">
        <v>133474270</v>
      </c>
      <c r="W34" s="60">
        <v>814794840</v>
      </c>
      <c r="X34" s="60">
        <v>517345380</v>
      </c>
      <c r="Y34" s="60">
        <v>297449460</v>
      </c>
      <c r="Z34" s="140">
        <v>57.5</v>
      </c>
      <c r="AA34" s="155">
        <v>469713711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2243535276</v>
      </c>
      <c r="D36" s="188">
        <f>SUM(D25:D35)</f>
        <v>0</v>
      </c>
      <c r="E36" s="189">
        <f t="shared" si="1"/>
        <v>2743375472</v>
      </c>
      <c r="F36" s="190">
        <f t="shared" si="1"/>
        <v>2714777772</v>
      </c>
      <c r="G36" s="190">
        <f t="shared" si="1"/>
        <v>107459494</v>
      </c>
      <c r="H36" s="190">
        <f t="shared" si="1"/>
        <v>153036070</v>
      </c>
      <c r="I36" s="190">
        <f t="shared" si="1"/>
        <v>171080377</v>
      </c>
      <c r="J36" s="190">
        <f t="shared" si="1"/>
        <v>431575941</v>
      </c>
      <c r="K36" s="190">
        <f t="shared" si="1"/>
        <v>183322498</v>
      </c>
      <c r="L36" s="190">
        <f t="shared" si="1"/>
        <v>442025149</v>
      </c>
      <c r="M36" s="190">
        <f t="shared" si="1"/>
        <v>253591617</v>
      </c>
      <c r="N36" s="190">
        <f t="shared" si="1"/>
        <v>878939264</v>
      </c>
      <c r="O36" s="190">
        <f t="shared" si="1"/>
        <v>158655254</v>
      </c>
      <c r="P36" s="190">
        <f t="shared" si="1"/>
        <v>222108243</v>
      </c>
      <c r="Q36" s="190">
        <f t="shared" si="1"/>
        <v>299669741</v>
      </c>
      <c r="R36" s="190">
        <f t="shared" si="1"/>
        <v>680433238</v>
      </c>
      <c r="S36" s="190">
        <f t="shared" si="1"/>
        <v>163009902</v>
      </c>
      <c r="T36" s="190">
        <f t="shared" si="1"/>
        <v>186643416</v>
      </c>
      <c r="U36" s="190">
        <f t="shared" si="1"/>
        <v>223466466</v>
      </c>
      <c r="V36" s="190">
        <f t="shared" si="1"/>
        <v>573119784</v>
      </c>
      <c r="W36" s="190">
        <f t="shared" si="1"/>
        <v>2564068227</v>
      </c>
      <c r="X36" s="190">
        <f t="shared" si="1"/>
        <v>2743375234</v>
      </c>
      <c r="Y36" s="190">
        <f t="shared" si="1"/>
        <v>-179307007</v>
      </c>
      <c r="Z36" s="191">
        <f>+IF(X36&lt;&gt;0,+(Y36/X36)*100,0)</f>
        <v>-6.536000062177422</v>
      </c>
      <c r="AA36" s="188">
        <f>SUM(AA25:AA35)</f>
        <v>2714777772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-339817410</v>
      </c>
      <c r="D38" s="199">
        <f>+D22-D36</f>
        <v>0</v>
      </c>
      <c r="E38" s="200">
        <f t="shared" si="2"/>
        <v>-363147292</v>
      </c>
      <c r="F38" s="106">
        <f t="shared" si="2"/>
        <v>-351329780</v>
      </c>
      <c r="G38" s="106">
        <f t="shared" si="2"/>
        <v>324962692</v>
      </c>
      <c r="H38" s="106">
        <f t="shared" si="2"/>
        <v>52489718</v>
      </c>
      <c r="I38" s="106">
        <f t="shared" si="2"/>
        <v>16988079</v>
      </c>
      <c r="J38" s="106">
        <f t="shared" si="2"/>
        <v>394440489</v>
      </c>
      <c r="K38" s="106">
        <f t="shared" si="2"/>
        <v>-30025074</v>
      </c>
      <c r="L38" s="106">
        <f t="shared" si="2"/>
        <v>-193279749</v>
      </c>
      <c r="M38" s="106">
        <f t="shared" si="2"/>
        <v>-89636241</v>
      </c>
      <c r="N38" s="106">
        <f t="shared" si="2"/>
        <v>-312941064</v>
      </c>
      <c r="O38" s="106">
        <f t="shared" si="2"/>
        <v>4219550</v>
      </c>
      <c r="P38" s="106">
        <f t="shared" si="2"/>
        <v>-50811896</v>
      </c>
      <c r="Q38" s="106">
        <f t="shared" si="2"/>
        <v>-52803204</v>
      </c>
      <c r="R38" s="106">
        <f t="shared" si="2"/>
        <v>-99395550</v>
      </c>
      <c r="S38" s="106">
        <f t="shared" si="2"/>
        <v>-4859811</v>
      </c>
      <c r="T38" s="106">
        <f t="shared" si="2"/>
        <v>-19208171</v>
      </c>
      <c r="U38" s="106">
        <f t="shared" si="2"/>
        <v>-42738484</v>
      </c>
      <c r="V38" s="106">
        <f t="shared" si="2"/>
        <v>-66806466</v>
      </c>
      <c r="W38" s="106">
        <f t="shared" si="2"/>
        <v>-84702591</v>
      </c>
      <c r="X38" s="106">
        <f>IF(F22=F36,0,X22-X36)</f>
        <v>-363147094</v>
      </c>
      <c r="Y38" s="106">
        <f t="shared" si="2"/>
        <v>278444503</v>
      </c>
      <c r="Z38" s="201">
        <f>+IF(X38&lt;&gt;0,+(Y38/X38)*100,0)</f>
        <v>-76.67540442991951</v>
      </c>
      <c r="AA38" s="199">
        <f>+AA22-AA36</f>
        <v>-351329780</v>
      </c>
    </row>
    <row r="39" spans="1:27" ht="13.5">
      <c r="A39" s="181" t="s">
        <v>46</v>
      </c>
      <c r="B39" s="185"/>
      <c r="C39" s="155">
        <v>830064</v>
      </c>
      <c r="D39" s="155">
        <v>0</v>
      </c>
      <c r="E39" s="156">
        <v>128926965</v>
      </c>
      <c r="F39" s="60">
        <v>132359697</v>
      </c>
      <c r="G39" s="60">
        <v>40959000</v>
      </c>
      <c r="H39" s="60">
        <v>0</v>
      </c>
      <c r="I39" s="60">
        <v>18815000</v>
      </c>
      <c r="J39" s="60">
        <v>59774000</v>
      </c>
      <c r="K39" s="60">
        <v>0</v>
      </c>
      <c r="L39" s="60">
        <v>2836000</v>
      </c>
      <c r="M39" s="60">
        <v>36578000</v>
      </c>
      <c r="N39" s="60">
        <v>39414000</v>
      </c>
      <c r="O39" s="60">
        <v>1438751</v>
      </c>
      <c r="P39" s="60">
        <v>0</v>
      </c>
      <c r="Q39" s="60">
        <v>18200000</v>
      </c>
      <c r="R39" s="60">
        <v>19638751</v>
      </c>
      <c r="S39" s="60">
        <v>761249</v>
      </c>
      <c r="T39" s="60">
        <v>0</v>
      </c>
      <c r="U39" s="60">
        <v>0</v>
      </c>
      <c r="V39" s="60">
        <v>761249</v>
      </c>
      <c r="W39" s="60">
        <v>119588000</v>
      </c>
      <c r="X39" s="60">
        <v>128927364</v>
      </c>
      <c r="Y39" s="60">
        <v>-9339364</v>
      </c>
      <c r="Z39" s="140">
        <v>-7.24</v>
      </c>
      <c r="AA39" s="155">
        <v>132359697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-338987346</v>
      </c>
      <c r="D42" s="206">
        <f>SUM(D38:D41)</f>
        <v>0</v>
      </c>
      <c r="E42" s="207">
        <f t="shared" si="3"/>
        <v>-234220327</v>
      </c>
      <c r="F42" s="88">
        <f t="shared" si="3"/>
        <v>-218970083</v>
      </c>
      <c r="G42" s="88">
        <f t="shared" si="3"/>
        <v>365921692</v>
      </c>
      <c r="H42" s="88">
        <f t="shared" si="3"/>
        <v>52489718</v>
      </c>
      <c r="I42" s="88">
        <f t="shared" si="3"/>
        <v>35803079</v>
      </c>
      <c r="J42" s="88">
        <f t="shared" si="3"/>
        <v>454214489</v>
      </c>
      <c r="K42" s="88">
        <f t="shared" si="3"/>
        <v>-30025074</v>
      </c>
      <c r="L42" s="88">
        <f t="shared" si="3"/>
        <v>-190443749</v>
      </c>
      <c r="M42" s="88">
        <f t="shared" si="3"/>
        <v>-53058241</v>
      </c>
      <c r="N42" s="88">
        <f t="shared" si="3"/>
        <v>-273527064</v>
      </c>
      <c r="O42" s="88">
        <f t="shared" si="3"/>
        <v>5658301</v>
      </c>
      <c r="P42" s="88">
        <f t="shared" si="3"/>
        <v>-50811896</v>
      </c>
      <c r="Q42" s="88">
        <f t="shared" si="3"/>
        <v>-34603204</v>
      </c>
      <c r="R42" s="88">
        <f t="shared" si="3"/>
        <v>-79756799</v>
      </c>
      <c r="S42" s="88">
        <f t="shared" si="3"/>
        <v>-4098562</v>
      </c>
      <c r="T42" s="88">
        <f t="shared" si="3"/>
        <v>-19208171</v>
      </c>
      <c r="U42" s="88">
        <f t="shared" si="3"/>
        <v>-42738484</v>
      </c>
      <c r="V42" s="88">
        <f t="shared" si="3"/>
        <v>-66045217</v>
      </c>
      <c r="W42" s="88">
        <f t="shared" si="3"/>
        <v>34885409</v>
      </c>
      <c r="X42" s="88">
        <f t="shared" si="3"/>
        <v>-234219730</v>
      </c>
      <c r="Y42" s="88">
        <f t="shared" si="3"/>
        <v>269105139</v>
      </c>
      <c r="Z42" s="208">
        <f>+IF(X42&lt;&gt;0,+(Y42/X42)*100,0)</f>
        <v>-114.89430843422114</v>
      </c>
      <c r="AA42" s="206">
        <f>SUM(AA38:AA41)</f>
        <v>-218970083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-338987346</v>
      </c>
      <c r="D44" s="210">
        <f>+D42-D43</f>
        <v>0</v>
      </c>
      <c r="E44" s="211">
        <f t="shared" si="4"/>
        <v>-234220327</v>
      </c>
      <c r="F44" s="77">
        <f t="shared" si="4"/>
        <v>-218970083</v>
      </c>
      <c r="G44" s="77">
        <f t="shared" si="4"/>
        <v>365921692</v>
      </c>
      <c r="H44" s="77">
        <f t="shared" si="4"/>
        <v>52489718</v>
      </c>
      <c r="I44" s="77">
        <f t="shared" si="4"/>
        <v>35803079</v>
      </c>
      <c r="J44" s="77">
        <f t="shared" si="4"/>
        <v>454214489</v>
      </c>
      <c r="K44" s="77">
        <f t="shared" si="4"/>
        <v>-30025074</v>
      </c>
      <c r="L44" s="77">
        <f t="shared" si="4"/>
        <v>-190443749</v>
      </c>
      <c r="M44" s="77">
        <f t="shared" si="4"/>
        <v>-53058241</v>
      </c>
      <c r="N44" s="77">
        <f t="shared" si="4"/>
        <v>-273527064</v>
      </c>
      <c r="O44" s="77">
        <f t="shared" si="4"/>
        <v>5658301</v>
      </c>
      <c r="P44" s="77">
        <f t="shared" si="4"/>
        <v>-50811896</v>
      </c>
      <c r="Q44" s="77">
        <f t="shared" si="4"/>
        <v>-34603204</v>
      </c>
      <c r="R44" s="77">
        <f t="shared" si="4"/>
        <v>-79756799</v>
      </c>
      <c r="S44" s="77">
        <f t="shared" si="4"/>
        <v>-4098562</v>
      </c>
      <c r="T44" s="77">
        <f t="shared" si="4"/>
        <v>-19208171</v>
      </c>
      <c r="U44" s="77">
        <f t="shared" si="4"/>
        <v>-42738484</v>
      </c>
      <c r="V44" s="77">
        <f t="shared" si="4"/>
        <v>-66045217</v>
      </c>
      <c r="W44" s="77">
        <f t="shared" si="4"/>
        <v>34885409</v>
      </c>
      <c r="X44" s="77">
        <f t="shared" si="4"/>
        <v>-234219730</v>
      </c>
      <c r="Y44" s="77">
        <f t="shared" si="4"/>
        <v>269105139</v>
      </c>
      <c r="Z44" s="212">
        <f>+IF(X44&lt;&gt;0,+(Y44/X44)*100,0)</f>
        <v>-114.89430843422114</v>
      </c>
      <c r="AA44" s="210">
        <f>+AA42-AA43</f>
        <v>-218970083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-338987346</v>
      </c>
      <c r="D46" s="206">
        <f>SUM(D44:D45)</f>
        <v>0</v>
      </c>
      <c r="E46" s="207">
        <f t="shared" si="5"/>
        <v>-234220327</v>
      </c>
      <c r="F46" s="88">
        <f t="shared" si="5"/>
        <v>-218970083</v>
      </c>
      <c r="G46" s="88">
        <f t="shared" si="5"/>
        <v>365921692</v>
      </c>
      <c r="H46" s="88">
        <f t="shared" si="5"/>
        <v>52489718</v>
      </c>
      <c r="I46" s="88">
        <f t="shared" si="5"/>
        <v>35803079</v>
      </c>
      <c r="J46" s="88">
        <f t="shared" si="5"/>
        <v>454214489</v>
      </c>
      <c r="K46" s="88">
        <f t="shared" si="5"/>
        <v>-30025074</v>
      </c>
      <c r="L46" s="88">
        <f t="shared" si="5"/>
        <v>-190443749</v>
      </c>
      <c r="M46" s="88">
        <f t="shared" si="5"/>
        <v>-53058241</v>
      </c>
      <c r="N46" s="88">
        <f t="shared" si="5"/>
        <v>-273527064</v>
      </c>
      <c r="O46" s="88">
        <f t="shared" si="5"/>
        <v>5658301</v>
      </c>
      <c r="P46" s="88">
        <f t="shared" si="5"/>
        <v>-50811896</v>
      </c>
      <c r="Q46" s="88">
        <f t="shared" si="5"/>
        <v>-34603204</v>
      </c>
      <c r="R46" s="88">
        <f t="shared" si="5"/>
        <v>-79756799</v>
      </c>
      <c r="S46" s="88">
        <f t="shared" si="5"/>
        <v>-4098562</v>
      </c>
      <c r="T46" s="88">
        <f t="shared" si="5"/>
        <v>-19208171</v>
      </c>
      <c r="U46" s="88">
        <f t="shared" si="5"/>
        <v>-42738484</v>
      </c>
      <c r="V46" s="88">
        <f t="shared" si="5"/>
        <v>-66045217</v>
      </c>
      <c r="W46" s="88">
        <f t="shared" si="5"/>
        <v>34885409</v>
      </c>
      <c r="X46" s="88">
        <f t="shared" si="5"/>
        <v>-234219730</v>
      </c>
      <c r="Y46" s="88">
        <f t="shared" si="5"/>
        <v>269105139</v>
      </c>
      <c r="Z46" s="208">
        <f>+IF(X46&lt;&gt;0,+(Y46/X46)*100,0)</f>
        <v>-114.89430843422114</v>
      </c>
      <c r="AA46" s="206">
        <f>SUM(AA44:AA45)</f>
        <v>-218970083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-338987346</v>
      </c>
      <c r="D48" s="217">
        <f>SUM(D46:D47)</f>
        <v>0</v>
      </c>
      <c r="E48" s="218">
        <f t="shared" si="6"/>
        <v>-234220327</v>
      </c>
      <c r="F48" s="219">
        <f t="shared" si="6"/>
        <v>-218970083</v>
      </c>
      <c r="G48" s="219">
        <f t="shared" si="6"/>
        <v>365921692</v>
      </c>
      <c r="H48" s="220">
        <f t="shared" si="6"/>
        <v>52489718</v>
      </c>
      <c r="I48" s="220">
        <f t="shared" si="6"/>
        <v>35803079</v>
      </c>
      <c r="J48" s="220">
        <f t="shared" si="6"/>
        <v>454214489</v>
      </c>
      <c r="K48" s="220">
        <f t="shared" si="6"/>
        <v>-30025074</v>
      </c>
      <c r="L48" s="220">
        <f t="shared" si="6"/>
        <v>-190443749</v>
      </c>
      <c r="M48" s="219">
        <f t="shared" si="6"/>
        <v>-53058241</v>
      </c>
      <c r="N48" s="219">
        <f t="shared" si="6"/>
        <v>-273527064</v>
      </c>
      <c r="O48" s="220">
        <f t="shared" si="6"/>
        <v>5658301</v>
      </c>
      <c r="P48" s="220">
        <f t="shared" si="6"/>
        <v>-50811896</v>
      </c>
      <c r="Q48" s="220">
        <f t="shared" si="6"/>
        <v>-34603204</v>
      </c>
      <c r="R48" s="220">
        <f t="shared" si="6"/>
        <v>-79756799</v>
      </c>
      <c r="S48" s="220">
        <f t="shared" si="6"/>
        <v>-4098562</v>
      </c>
      <c r="T48" s="219">
        <f t="shared" si="6"/>
        <v>-19208171</v>
      </c>
      <c r="U48" s="219">
        <f t="shared" si="6"/>
        <v>-42738484</v>
      </c>
      <c r="V48" s="220">
        <f t="shared" si="6"/>
        <v>-66045217</v>
      </c>
      <c r="W48" s="220">
        <f t="shared" si="6"/>
        <v>34885409</v>
      </c>
      <c r="X48" s="220">
        <f t="shared" si="6"/>
        <v>-234219730</v>
      </c>
      <c r="Y48" s="220">
        <f t="shared" si="6"/>
        <v>269105139</v>
      </c>
      <c r="Z48" s="221">
        <f>+IF(X48&lt;&gt;0,+(Y48/X48)*100,0)</f>
        <v>-114.89430843422114</v>
      </c>
      <c r="AA48" s="222">
        <f>SUM(AA46:AA47)</f>
        <v>-218970083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5689737</v>
      </c>
      <c r="D5" s="153">
        <f>SUM(D6:D8)</f>
        <v>0</v>
      </c>
      <c r="E5" s="154">
        <f t="shared" si="0"/>
        <v>10000000</v>
      </c>
      <c r="F5" s="100">
        <f t="shared" si="0"/>
        <v>10000000</v>
      </c>
      <c r="G5" s="100">
        <f t="shared" si="0"/>
        <v>0</v>
      </c>
      <c r="H5" s="100">
        <f t="shared" si="0"/>
        <v>10933</v>
      </c>
      <c r="I5" s="100">
        <f t="shared" si="0"/>
        <v>0</v>
      </c>
      <c r="J5" s="100">
        <f t="shared" si="0"/>
        <v>10933</v>
      </c>
      <c r="K5" s="100">
        <f t="shared" si="0"/>
        <v>0</v>
      </c>
      <c r="L5" s="100">
        <f t="shared" si="0"/>
        <v>3439821</v>
      </c>
      <c r="M5" s="100">
        <f t="shared" si="0"/>
        <v>543860</v>
      </c>
      <c r="N5" s="100">
        <f t="shared" si="0"/>
        <v>3983681</v>
      </c>
      <c r="O5" s="100">
        <f t="shared" si="0"/>
        <v>2296787</v>
      </c>
      <c r="P5" s="100">
        <f t="shared" si="0"/>
        <v>3406</v>
      </c>
      <c r="Q5" s="100">
        <f t="shared" si="0"/>
        <v>1614097</v>
      </c>
      <c r="R5" s="100">
        <f t="shared" si="0"/>
        <v>3914290</v>
      </c>
      <c r="S5" s="100">
        <f t="shared" si="0"/>
        <v>63791</v>
      </c>
      <c r="T5" s="100">
        <f t="shared" si="0"/>
        <v>539908</v>
      </c>
      <c r="U5" s="100">
        <f t="shared" si="0"/>
        <v>1601629</v>
      </c>
      <c r="V5" s="100">
        <f t="shared" si="0"/>
        <v>2205328</v>
      </c>
      <c r="W5" s="100">
        <f t="shared" si="0"/>
        <v>10114232</v>
      </c>
      <c r="X5" s="100">
        <f t="shared" si="0"/>
        <v>10000000</v>
      </c>
      <c r="Y5" s="100">
        <f t="shared" si="0"/>
        <v>114232</v>
      </c>
      <c r="Z5" s="137">
        <f>+IF(X5&lt;&gt;0,+(Y5/X5)*100,0)</f>
        <v>1.14232</v>
      </c>
      <c r="AA5" s="153">
        <f>SUM(AA6:AA8)</f>
        <v>10000000</v>
      </c>
    </row>
    <row r="6" spans="1:27" ht="13.5">
      <c r="A6" s="138" t="s">
        <v>75</v>
      </c>
      <c r="B6" s="136"/>
      <c r="C6" s="155"/>
      <c r="D6" s="155"/>
      <c r="E6" s="156">
        <v>10000000</v>
      </c>
      <c r="F6" s="60">
        <v>10000000</v>
      </c>
      <c r="G6" s="60"/>
      <c r="H6" s="60"/>
      <c r="I6" s="60"/>
      <c r="J6" s="60"/>
      <c r="K6" s="60"/>
      <c r="L6" s="60">
        <v>3439821</v>
      </c>
      <c r="M6" s="60">
        <v>543860</v>
      </c>
      <c r="N6" s="60">
        <v>3983681</v>
      </c>
      <c r="O6" s="60">
        <v>2631</v>
      </c>
      <c r="P6" s="60"/>
      <c r="Q6" s="60">
        <v>7294</v>
      </c>
      <c r="R6" s="60">
        <v>9925</v>
      </c>
      <c r="S6" s="60">
        <v>63791</v>
      </c>
      <c r="T6" s="60">
        <v>126434</v>
      </c>
      <c r="U6" s="60">
        <v>272869</v>
      </c>
      <c r="V6" s="60">
        <v>463094</v>
      </c>
      <c r="W6" s="60">
        <v>4456700</v>
      </c>
      <c r="X6" s="60">
        <v>10000000</v>
      </c>
      <c r="Y6" s="60">
        <v>-5543300</v>
      </c>
      <c r="Z6" s="140">
        <v>-55.43</v>
      </c>
      <c r="AA6" s="62">
        <v>10000000</v>
      </c>
    </row>
    <row r="7" spans="1:27" ht="13.5">
      <c r="A7" s="138" t="s">
        <v>76</v>
      </c>
      <c r="B7" s="136"/>
      <c r="C7" s="157">
        <v>689737</v>
      </c>
      <c r="D7" s="157"/>
      <c r="E7" s="158"/>
      <c r="F7" s="159"/>
      <c r="G7" s="159"/>
      <c r="H7" s="159">
        <v>10933</v>
      </c>
      <c r="I7" s="159"/>
      <c r="J7" s="159">
        <v>10933</v>
      </c>
      <c r="K7" s="159"/>
      <c r="L7" s="159"/>
      <c r="M7" s="159"/>
      <c r="N7" s="159"/>
      <c r="O7" s="159">
        <v>2294156</v>
      </c>
      <c r="P7" s="159">
        <v>3406</v>
      </c>
      <c r="Q7" s="159">
        <v>1606803</v>
      </c>
      <c r="R7" s="159">
        <v>3904365</v>
      </c>
      <c r="S7" s="159"/>
      <c r="T7" s="159">
        <v>413474</v>
      </c>
      <c r="U7" s="159">
        <v>1328760</v>
      </c>
      <c r="V7" s="159">
        <v>1742234</v>
      </c>
      <c r="W7" s="159">
        <v>5657532</v>
      </c>
      <c r="X7" s="159"/>
      <c r="Y7" s="159">
        <v>5657532</v>
      </c>
      <c r="Z7" s="141"/>
      <c r="AA7" s="225"/>
    </row>
    <row r="8" spans="1:27" ht="13.5">
      <c r="A8" s="138" t="s">
        <v>77</v>
      </c>
      <c r="B8" s="136"/>
      <c r="C8" s="155">
        <v>5000000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10103195</v>
      </c>
      <c r="D9" s="153">
        <f>SUM(D10:D14)</f>
        <v>0</v>
      </c>
      <c r="E9" s="154">
        <f t="shared" si="1"/>
        <v>3430473</v>
      </c>
      <c r="F9" s="100">
        <f t="shared" si="1"/>
        <v>6875700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1262062</v>
      </c>
      <c r="Q9" s="100">
        <f t="shared" si="1"/>
        <v>0</v>
      </c>
      <c r="R9" s="100">
        <f t="shared" si="1"/>
        <v>1262062</v>
      </c>
      <c r="S9" s="100">
        <f t="shared" si="1"/>
        <v>0</v>
      </c>
      <c r="T9" s="100">
        <f t="shared" si="1"/>
        <v>0</v>
      </c>
      <c r="U9" s="100">
        <f t="shared" si="1"/>
        <v>1117345</v>
      </c>
      <c r="V9" s="100">
        <f t="shared" si="1"/>
        <v>1117345</v>
      </c>
      <c r="W9" s="100">
        <f t="shared" si="1"/>
        <v>2379407</v>
      </c>
      <c r="X9" s="100">
        <f t="shared" si="1"/>
        <v>3430473</v>
      </c>
      <c r="Y9" s="100">
        <f t="shared" si="1"/>
        <v>-1051066</v>
      </c>
      <c r="Z9" s="137">
        <f>+IF(X9&lt;&gt;0,+(Y9/X9)*100,0)</f>
        <v>-30.639098456685126</v>
      </c>
      <c r="AA9" s="102">
        <f>SUM(AA10:AA14)</f>
        <v>6875700</v>
      </c>
    </row>
    <row r="10" spans="1:27" ht="13.5">
      <c r="A10" s="138" t="s">
        <v>79</v>
      </c>
      <c r="B10" s="136"/>
      <c r="C10" s="155">
        <v>369662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9597333</v>
      </c>
      <c r="D11" s="155"/>
      <c r="E11" s="156">
        <v>3430473</v>
      </c>
      <c r="F11" s="60">
        <v>4030473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3430473</v>
      </c>
      <c r="Y11" s="60">
        <v>-3430473</v>
      </c>
      <c r="Z11" s="140">
        <v>-100</v>
      </c>
      <c r="AA11" s="62">
        <v>4030473</v>
      </c>
    </row>
    <row r="12" spans="1:27" ht="13.5">
      <c r="A12" s="138" t="s">
        <v>81</v>
      </c>
      <c r="B12" s="136"/>
      <c r="C12" s="155">
        <v>136200</v>
      </c>
      <c r="D12" s="155"/>
      <c r="E12" s="156"/>
      <c r="F12" s="60">
        <v>2845227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1262062</v>
      </c>
      <c r="Q12" s="60"/>
      <c r="R12" s="60">
        <v>1262062</v>
      </c>
      <c r="S12" s="60"/>
      <c r="T12" s="60"/>
      <c r="U12" s="60">
        <v>1117345</v>
      </c>
      <c r="V12" s="60">
        <v>1117345</v>
      </c>
      <c r="W12" s="60">
        <v>2379407</v>
      </c>
      <c r="X12" s="60"/>
      <c r="Y12" s="60">
        <v>2379407</v>
      </c>
      <c r="Z12" s="140"/>
      <c r="AA12" s="62">
        <v>2845227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35599548</v>
      </c>
      <c r="D15" s="153">
        <f>SUM(D16:D18)</f>
        <v>0</v>
      </c>
      <c r="E15" s="154">
        <f t="shared" si="2"/>
        <v>52535985</v>
      </c>
      <c r="F15" s="100">
        <f t="shared" si="2"/>
        <v>51681363</v>
      </c>
      <c r="G15" s="100">
        <f t="shared" si="2"/>
        <v>0</v>
      </c>
      <c r="H15" s="100">
        <f t="shared" si="2"/>
        <v>0</v>
      </c>
      <c r="I15" s="100">
        <f t="shared" si="2"/>
        <v>727917</v>
      </c>
      <c r="J15" s="100">
        <f t="shared" si="2"/>
        <v>727917</v>
      </c>
      <c r="K15" s="100">
        <f t="shared" si="2"/>
        <v>0</v>
      </c>
      <c r="L15" s="100">
        <f t="shared" si="2"/>
        <v>3363842</v>
      </c>
      <c r="M15" s="100">
        <f t="shared" si="2"/>
        <v>1884461</v>
      </c>
      <c r="N15" s="100">
        <f t="shared" si="2"/>
        <v>5248303</v>
      </c>
      <c r="O15" s="100">
        <f t="shared" si="2"/>
        <v>3565030</v>
      </c>
      <c r="P15" s="100">
        <f t="shared" si="2"/>
        <v>1997413</v>
      </c>
      <c r="Q15" s="100">
        <f t="shared" si="2"/>
        <v>3669326</v>
      </c>
      <c r="R15" s="100">
        <f t="shared" si="2"/>
        <v>9231769</v>
      </c>
      <c r="S15" s="100">
        <f t="shared" si="2"/>
        <v>5350508</v>
      </c>
      <c r="T15" s="100">
        <f t="shared" si="2"/>
        <v>3630259</v>
      </c>
      <c r="U15" s="100">
        <f t="shared" si="2"/>
        <v>17049031</v>
      </c>
      <c r="V15" s="100">
        <f t="shared" si="2"/>
        <v>26029798</v>
      </c>
      <c r="W15" s="100">
        <f t="shared" si="2"/>
        <v>41237787</v>
      </c>
      <c r="X15" s="100">
        <f t="shared" si="2"/>
        <v>52535985</v>
      </c>
      <c r="Y15" s="100">
        <f t="shared" si="2"/>
        <v>-11298198</v>
      </c>
      <c r="Z15" s="137">
        <f>+IF(X15&lt;&gt;0,+(Y15/X15)*100,0)</f>
        <v>-21.505636565108656</v>
      </c>
      <c r="AA15" s="102">
        <f>SUM(AA16:AA18)</f>
        <v>51681363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35599548</v>
      </c>
      <c r="D17" s="155"/>
      <c r="E17" s="156">
        <v>52535985</v>
      </c>
      <c r="F17" s="60">
        <v>51681363</v>
      </c>
      <c r="G17" s="60"/>
      <c r="H17" s="60"/>
      <c r="I17" s="60">
        <v>727917</v>
      </c>
      <c r="J17" s="60">
        <v>727917</v>
      </c>
      <c r="K17" s="60"/>
      <c r="L17" s="60">
        <v>3363842</v>
      </c>
      <c r="M17" s="60">
        <v>1884461</v>
      </c>
      <c r="N17" s="60">
        <v>5248303</v>
      </c>
      <c r="O17" s="60">
        <v>3565030</v>
      </c>
      <c r="P17" s="60">
        <v>1997413</v>
      </c>
      <c r="Q17" s="60">
        <v>3669326</v>
      </c>
      <c r="R17" s="60">
        <v>9231769</v>
      </c>
      <c r="S17" s="60">
        <v>5350508</v>
      </c>
      <c r="T17" s="60">
        <v>3630259</v>
      </c>
      <c r="U17" s="60">
        <v>17049031</v>
      </c>
      <c r="V17" s="60">
        <v>26029798</v>
      </c>
      <c r="W17" s="60">
        <v>41237787</v>
      </c>
      <c r="X17" s="60">
        <v>52535985</v>
      </c>
      <c r="Y17" s="60">
        <v>-11298198</v>
      </c>
      <c r="Z17" s="140">
        <v>-21.51</v>
      </c>
      <c r="AA17" s="62">
        <v>51681363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49735788</v>
      </c>
      <c r="D19" s="153">
        <f>SUM(D20:D23)</f>
        <v>0</v>
      </c>
      <c r="E19" s="154">
        <f t="shared" si="3"/>
        <v>72960906</v>
      </c>
      <c r="F19" s="100">
        <f t="shared" si="3"/>
        <v>74139226</v>
      </c>
      <c r="G19" s="100">
        <f t="shared" si="3"/>
        <v>2382759</v>
      </c>
      <c r="H19" s="100">
        <f t="shared" si="3"/>
        <v>956290</v>
      </c>
      <c r="I19" s="100">
        <f t="shared" si="3"/>
        <v>1214259</v>
      </c>
      <c r="J19" s="100">
        <f t="shared" si="3"/>
        <v>4553308</v>
      </c>
      <c r="K19" s="100">
        <f t="shared" si="3"/>
        <v>2361975</v>
      </c>
      <c r="L19" s="100">
        <f t="shared" si="3"/>
        <v>2726569</v>
      </c>
      <c r="M19" s="100">
        <f t="shared" si="3"/>
        <v>7237340</v>
      </c>
      <c r="N19" s="100">
        <f t="shared" si="3"/>
        <v>12325884</v>
      </c>
      <c r="O19" s="100">
        <f t="shared" si="3"/>
        <v>0</v>
      </c>
      <c r="P19" s="100">
        <f t="shared" si="3"/>
        <v>1421119</v>
      </c>
      <c r="Q19" s="100">
        <f t="shared" si="3"/>
        <v>5832715</v>
      </c>
      <c r="R19" s="100">
        <f t="shared" si="3"/>
        <v>7253834</v>
      </c>
      <c r="S19" s="100">
        <f t="shared" si="3"/>
        <v>5070297</v>
      </c>
      <c r="T19" s="100">
        <f t="shared" si="3"/>
        <v>621321</v>
      </c>
      <c r="U19" s="100">
        <f t="shared" si="3"/>
        <v>18075826</v>
      </c>
      <c r="V19" s="100">
        <f t="shared" si="3"/>
        <v>23767444</v>
      </c>
      <c r="W19" s="100">
        <f t="shared" si="3"/>
        <v>47900470</v>
      </c>
      <c r="X19" s="100">
        <f t="shared" si="3"/>
        <v>72960908</v>
      </c>
      <c r="Y19" s="100">
        <f t="shared" si="3"/>
        <v>-25060438</v>
      </c>
      <c r="Z19" s="137">
        <f>+IF(X19&lt;&gt;0,+(Y19/X19)*100,0)</f>
        <v>-34.34776058433922</v>
      </c>
      <c r="AA19" s="102">
        <f>SUM(AA20:AA23)</f>
        <v>74139226</v>
      </c>
    </row>
    <row r="20" spans="1:27" ht="13.5">
      <c r="A20" s="138" t="s">
        <v>89</v>
      </c>
      <c r="B20" s="136"/>
      <c r="C20" s="155">
        <v>2383872</v>
      </c>
      <c r="D20" s="155"/>
      <c r="E20" s="156">
        <v>10000000</v>
      </c>
      <c r="F20" s="60">
        <v>11323697</v>
      </c>
      <c r="G20" s="60"/>
      <c r="H20" s="60"/>
      <c r="I20" s="60"/>
      <c r="J20" s="60"/>
      <c r="K20" s="60"/>
      <c r="L20" s="60"/>
      <c r="M20" s="60">
        <v>1600000</v>
      </c>
      <c r="N20" s="60">
        <v>1600000</v>
      </c>
      <c r="O20" s="60"/>
      <c r="P20" s="60"/>
      <c r="Q20" s="60">
        <v>2177921</v>
      </c>
      <c r="R20" s="60">
        <v>2177921</v>
      </c>
      <c r="S20" s="60">
        <v>98324</v>
      </c>
      <c r="T20" s="60">
        <v>513374</v>
      </c>
      <c r="U20" s="60">
        <v>3258654</v>
      </c>
      <c r="V20" s="60">
        <v>3870352</v>
      </c>
      <c r="W20" s="60">
        <v>7648273</v>
      </c>
      <c r="X20" s="60">
        <v>10000000</v>
      </c>
      <c r="Y20" s="60">
        <v>-2351727</v>
      </c>
      <c r="Z20" s="140">
        <v>-23.52</v>
      </c>
      <c r="AA20" s="62">
        <v>11323697</v>
      </c>
    </row>
    <row r="21" spans="1:27" ht="13.5">
      <c r="A21" s="138" t="s">
        <v>90</v>
      </c>
      <c r="B21" s="136"/>
      <c r="C21" s="155">
        <v>23107546</v>
      </c>
      <c r="D21" s="155"/>
      <c r="E21" s="156">
        <v>34964400</v>
      </c>
      <c r="F21" s="60">
        <v>34114206</v>
      </c>
      <c r="G21" s="60">
        <v>2382759</v>
      </c>
      <c r="H21" s="60"/>
      <c r="I21" s="60">
        <v>1214259</v>
      </c>
      <c r="J21" s="60">
        <v>3597018</v>
      </c>
      <c r="K21" s="60">
        <v>2361975</v>
      </c>
      <c r="L21" s="60">
        <v>2726569</v>
      </c>
      <c r="M21" s="60">
        <v>1037843</v>
      </c>
      <c r="N21" s="60">
        <v>6126387</v>
      </c>
      <c r="O21" s="60"/>
      <c r="P21" s="60">
        <v>253880</v>
      </c>
      <c r="Q21" s="60"/>
      <c r="R21" s="60">
        <v>253880</v>
      </c>
      <c r="S21" s="60">
        <v>1213209</v>
      </c>
      <c r="T21" s="60"/>
      <c r="U21" s="60">
        <v>5940762</v>
      </c>
      <c r="V21" s="60">
        <v>7153971</v>
      </c>
      <c r="W21" s="60">
        <v>17131256</v>
      </c>
      <c r="X21" s="60">
        <v>34964400</v>
      </c>
      <c r="Y21" s="60">
        <v>-17833144</v>
      </c>
      <c r="Z21" s="140">
        <v>-51</v>
      </c>
      <c r="AA21" s="62">
        <v>34114206</v>
      </c>
    </row>
    <row r="22" spans="1:27" ht="13.5">
      <c r="A22" s="138" t="s">
        <v>91</v>
      </c>
      <c r="B22" s="136"/>
      <c r="C22" s="157">
        <v>24244370</v>
      </c>
      <c r="D22" s="157"/>
      <c r="E22" s="158">
        <v>27996506</v>
      </c>
      <c r="F22" s="159">
        <v>28701323</v>
      </c>
      <c r="G22" s="159"/>
      <c r="H22" s="159">
        <v>956290</v>
      </c>
      <c r="I22" s="159"/>
      <c r="J22" s="159">
        <v>956290</v>
      </c>
      <c r="K22" s="159"/>
      <c r="L22" s="159"/>
      <c r="M22" s="159">
        <v>4599497</v>
      </c>
      <c r="N22" s="159">
        <v>4599497</v>
      </c>
      <c r="O22" s="159"/>
      <c r="P22" s="159">
        <v>1167239</v>
      </c>
      <c r="Q22" s="159">
        <v>3654794</v>
      </c>
      <c r="R22" s="159">
        <v>4822033</v>
      </c>
      <c r="S22" s="159">
        <v>3758764</v>
      </c>
      <c r="T22" s="159">
        <v>107947</v>
      </c>
      <c r="U22" s="159">
        <v>8876410</v>
      </c>
      <c r="V22" s="159">
        <v>12743121</v>
      </c>
      <c r="W22" s="159">
        <v>23120941</v>
      </c>
      <c r="X22" s="159">
        <v>27996508</v>
      </c>
      <c r="Y22" s="159">
        <v>-4875567</v>
      </c>
      <c r="Z22" s="141">
        <v>-17.41</v>
      </c>
      <c r="AA22" s="225">
        <v>28701323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>
        <v>309000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309000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101128268</v>
      </c>
      <c r="D25" s="217">
        <f>+D5+D9+D15+D19+D24</f>
        <v>0</v>
      </c>
      <c r="E25" s="230">
        <f t="shared" si="4"/>
        <v>138927364</v>
      </c>
      <c r="F25" s="219">
        <f t="shared" si="4"/>
        <v>143005289</v>
      </c>
      <c r="G25" s="219">
        <f t="shared" si="4"/>
        <v>2382759</v>
      </c>
      <c r="H25" s="219">
        <f t="shared" si="4"/>
        <v>967223</v>
      </c>
      <c r="I25" s="219">
        <f t="shared" si="4"/>
        <v>1942176</v>
      </c>
      <c r="J25" s="219">
        <f t="shared" si="4"/>
        <v>5292158</v>
      </c>
      <c r="K25" s="219">
        <f t="shared" si="4"/>
        <v>2361975</v>
      </c>
      <c r="L25" s="219">
        <f t="shared" si="4"/>
        <v>9530232</v>
      </c>
      <c r="M25" s="219">
        <f t="shared" si="4"/>
        <v>9665661</v>
      </c>
      <c r="N25" s="219">
        <f t="shared" si="4"/>
        <v>21557868</v>
      </c>
      <c r="O25" s="219">
        <f t="shared" si="4"/>
        <v>5861817</v>
      </c>
      <c r="P25" s="219">
        <f t="shared" si="4"/>
        <v>4684000</v>
      </c>
      <c r="Q25" s="219">
        <f t="shared" si="4"/>
        <v>11116138</v>
      </c>
      <c r="R25" s="219">
        <f t="shared" si="4"/>
        <v>21661955</v>
      </c>
      <c r="S25" s="219">
        <f t="shared" si="4"/>
        <v>10484596</v>
      </c>
      <c r="T25" s="219">
        <f t="shared" si="4"/>
        <v>4791488</v>
      </c>
      <c r="U25" s="219">
        <f t="shared" si="4"/>
        <v>37843831</v>
      </c>
      <c r="V25" s="219">
        <f t="shared" si="4"/>
        <v>53119915</v>
      </c>
      <c r="W25" s="219">
        <f t="shared" si="4"/>
        <v>101631896</v>
      </c>
      <c r="X25" s="219">
        <f t="shared" si="4"/>
        <v>138927366</v>
      </c>
      <c r="Y25" s="219">
        <f t="shared" si="4"/>
        <v>-37295470</v>
      </c>
      <c r="Z25" s="231">
        <f>+IF(X25&lt;&gt;0,+(Y25/X25)*100,0)</f>
        <v>-26.84530130658347</v>
      </c>
      <c r="AA25" s="232">
        <f>+AA5+AA9+AA15+AA19+AA24</f>
        <v>143005289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92822525</v>
      </c>
      <c r="D28" s="155"/>
      <c r="E28" s="156">
        <v>128927364</v>
      </c>
      <c r="F28" s="60">
        <v>132360062</v>
      </c>
      <c r="G28" s="60">
        <v>2382759</v>
      </c>
      <c r="H28" s="60">
        <v>956290</v>
      </c>
      <c r="I28" s="60">
        <v>1942176</v>
      </c>
      <c r="J28" s="60">
        <v>5281225</v>
      </c>
      <c r="K28" s="60">
        <v>2361975</v>
      </c>
      <c r="L28" s="60">
        <v>6090411</v>
      </c>
      <c r="M28" s="60">
        <v>9121801</v>
      </c>
      <c r="N28" s="60">
        <v>17574187</v>
      </c>
      <c r="O28" s="60">
        <v>3565030</v>
      </c>
      <c r="P28" s="60">
        <v>4680594</v>
      </c>
      <c r="Q28" s="60">
        <v>9502041</v>
      </c>
      <c r="R28" s="60">
        <v>17747665</v>
      </c>
      <c r="S28" s="60">
        <v>10420805</v>
      </c>
      <c r="T28" s="60">
        <v>4251580</v>
      </c>
      <c r="U28" s="60">
        <v>35676213</v>
      </c>
      <c r="V28" s="60">
        <v>50348598</v>
      </c>
      <c r="W28" s="60">
        <v>90951675</v>
      </c>
      <c r="X28" s="60">
        <v>128927364</v>
      </c>
      <c r="Y28" s="60">
        <v>-37975689</v>
      </c>
      <c r="Z28" s="140">
        <v>-29.46</v>
      </c>
      <c r="AA28" s="155">
        <v>132360062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92822525</v>
      </c>
      <c r="D32" s="210">
        <f>SUM(D28:D31)</f>
        <v>0</v>
      </c>
      <c r="E32" s="211">
        <f t="shared" si="5"/>
        <v>128927364</v>
      </c>
      <c r="F32" s="77">
        <f t="shared" si="5"/>
        <v>132360062</v>
      </c>
      <c r="G32" s="77">
        <f t="shared" si="5"/>
        <v>2382759</v>
      </c>
      <c r="H32" s="77">
        <f t="shared" si="5"/>
        <v>956290</v>
      </c>
      <c r="I32" s="77">
        <f t="shared" si="5"/>
        <v>1942176</v>
      </c>
      <c r="J32" s="77">
        <f t="shared" si="5"/>
        <v>5281225</v>
      </c>
      <c r="K32" s="77">
        <f t="shared" si="5"/>
        <v>2361975</v>
      </c>
      <c r="L32" s="77">
        <f t="shared" si="5"/>
        <v>6090411</v>
      </c>
      <c r="M32" s="77">
        <f t="shared" si="5"/>
        <v>9121801</v>
      </c>
      <c r="N32" s="77">
        <f t="shared" si="5"/>
        <v>17574187</v>
      </c>
      <c r="O32" s="77">
        <f t="shared" si="5"/>
        <v>3565030</v>
      </c>
      <c r="P32" s="77">
        <f t="shared" si="5"/>
        <v>4680594</v>
      </c>
      <c r="Q32" s="77">
        <f t="shared" si="5"/>
        <v>9502041</v>
      </c>
      <c r="R32" s="77">
        <f t="shared" si="5"/>
        <v>17747665</v>
      </c>
      <c r="S32" s="77">
        <f t="shared" si="5"/>
        <v>10420805</v>
      </c>
      <c r="T32" s="77">
        <f t="shared" si="5"/>
        <v>4251580</v>
      </c>
      <c r="U32" s="77">
        <f t="shared" si="5"/>
        <v>35676213</v>
      </c>
      <c r="V32" s="77">
        <f t="shared" si="5"/>
        <v>50348598</v>
      </c>
      <c r="W32" s="77">
        <f t="shared" si="5"/>
        <v>90951675</v>
      </c>
      <c r="X32" s="77">
        <f t="shared" si="5"/>
        <v>128927364</v>
      </c>
      <c r="Y32" s="77">
        <f t="shared" si="5"/>
        <v>-37975689</v>
      </c>
      <c r="Z32" s="212">
        <f>+IF(X32&lt;&gt;0,+(Y32/X32)*100,0)</f>
        <v>-29.455103883144623</v>
      </c>
      <c r="AA32" s="79">
        <f>SUM(AA28:AA31)</f>
        <v>132360062</v>
      </c>
    </row>
    <row r="33" spans="1:27" ht="13.5">
      <c r="A33" s="237" t="s">
        <v>51</v>
      </c>
      <c r="B33" s="136" t="s">
        <v>137</v>
      </c>
      <c r="C33" s="155">
        <v>5000000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3305743</v>
      </c>
      <c r="D35" s="155"/>
      <c r="E35" s="156">
        <v>10000000</v>
      </c>
      <c r="F35" s="60">
        <v>10645227</v>
      </c>
      <c r="G35" s="60"/>
      <c r="H35" s="60">
        <v>10933</v>
      </c>
      <c r="I35" s="60"/>
      <c r="J35" s="60">
        <v>10933</v>
      </c>
      <c r="K35" s="60"/>
      <c r="L35" s="60">
        <v>3439821</v>
      </c>
      <c r="M35" s="60">
        <v>543860</v>
      </c>
      <c r="N35" s="60">
        <v>3983681</v>
      </c>
      <c r="O35" s="60">
        <v>2296787</v>
      </c>
      <c r="P35" s="60">
        <v>3406</v>
      </c>
      <c r="Q35" s="60">
        <v>1614097</v>
      </c>
      <c r="R35" s="60">
        <v>3914290</v>
      </c>
      <c r="S35" s="60">
        <v>63791</v>
      </c>
      <c r="T35" s="60">
        <v>539908</v>
      </c>
      <c r="U35" s="60">
        <v>2167618</v>
      </c>
      <c r="V35" s="60">
        <v>2771317</v>
      </c>
      <c r="W35" s="60">
        <v>10680221</v>
      </c>
      <c r="X35" s="60">
        <v>10000000</v>
      </c>
      <c r="Y35" s="60">
        <v>680221</v>
      </c>
      <c r="Z35" s="140">
        <v>6.8</v>
      </c>
      <c r="AA35" s="62">
        <v>10645227</v>
      </c>
    </row>
    <row r="36" spans="1:27" ht="13.5">
      <c r="A36" s="238" t="s">
        <v>139</v>
      </c>
      <c r="B36" s="149"/>
      <c r="C36" s="222">
        <f aca="true" t="shared" si="6" ref="C36:Y36">SUM(C32:C35)</f>
        <v>101128268</v>
      </c>
      <c r="D36" s="222">
        <f>SUM(D32:D35)</f>
        <v>0</v>
      </c>
      <c r="E36" s="218">
        <f t="shared" si="6"/>
        <v>138927364</v>
      </c>
      <c r="F36" s="220">
        <f t="shared" si="6"/>
        <v>143005289</v>
      </c>
      <c r="G36" s="220">
        <f t="shared" si="6"/>
        <v>2382759</v>
      </c>
      <c r="H36" s="220">
        <f t="shared" si="6"/>
        <v>967223</v>
      </c>
      <c r="I36" s="220">
        <f t="shared" si="6"/>
        <v>1942176</v>
      </c>
      <c r="J36" s="220">
        <f t="shared" si="6"/>
        <v>5292158</v>
      </c>
      <c r="K36" s="220">
        <f t="shared" si="6"/>
        <v>2361975</v>
      </c>
      <c r="L36" s="220">
        <f t="shared" si="6"/>
        <v>9530232</v>
      </c>
      <c r="M36" s="220">
        <f t="shared" si="6"/>
        <v>9665661</v>
      </c>
      <c r="N36" s="220">
        <f t="shared" si="6"/>
        <v>21557868</v>
      </c>
      <c r="O36" s="220">
        <f t="shared" si="6"/>
        <v>5861817</v>
      </c>
      <c r="P36" s="220">
        <f t="shared" si="6"/>
        <v>4684000</v>
      </c>
      <c r="Q36" s="220">
        <f t="shared" si="6"/>
        <v>11116138</v>
      </c>
      <c r="R36" s="220">
        <f t="shared" si="6"/>
        <v>21661955</v>
      </c>
      <c r="S36" s="220">
        <f t="shared" si="6"/>
        <v>10484596</v>
      </c>
      <c r="T36" s="220">
        <f t="shared" si="6"/>
        <v>4791488</v>
      </c>
      <c r="U36" s="220">
        <f t="shared" si="6"/>
        <v>37843831</v>
      </c>
      <c r="V36" s="220">
        <f t="shared" si="6"/>
        <v>53119915</v>
      </c>
      <c r="W36" s="220">
        <f t="shared" si="6"/>
        <v>101631896</v>
      </c>
      <c r="X36" s="220">
        <f t="shared" si="6"/>
        <v>138927364</v>
      </c>
      <c r="Y36" s="220">
        <f t="shared" si="6"/>
        <v>-37295468</v>
      </c>
      <c r="Z36" s="221">
        <f>+IF(X36&lt;&gt;0,+(Y36/X36)*100,0)</f>
        <v>-26.84530025344755</v>
      </c>
      <c r="AA36" s="239">
        <f>SUM(AA32:AA35)</f>
        <v>143005289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469106</v>
      </c>
      <c r="D6" s="155"/>
      <c r="E6" s="59">
        <v>30000000</v>
      </c>
      <c r="F6" s="60">
        <v>30000000</v>
      </c>
      <c r="G6" s="60">
        <v>163379167</v>
      </c>
      <c r="H6" s="60">
        <v>170877618</v>
      </c>
      <c r="I6" s="60">
        <v>84252352</v>
      </c>
      <c r="J6" s="60">
        <v>84252352</v>
      </c>
      <c r="K6" s="60">
        <v>93866466</v>
      </c>
      <c r="L6" s="60">
        <v>108523031</v>
      </c>
      <c r="M6" s="60">
        <v>149252432</v>
      </c>
      <c r="N6" s="60">
        <v>149252432</v>
      </c>
      <c r="O6" s="60">
        <v>145294854</v>
      </c>
      <c r="P6" s="60">
        <v>123916877</v>
      </c>
      <c r="Q6" s="60">
        <v>148707644</v>
      </c>
      <c r="R6" s="60">
        <v>148707644</v>
      </c>
      <c r="S6" s="60">
        <v>169695228</v>
      </c>
      <c r="T6" s="60">
        <v>24542189</v>
      </c>
      <c r="U6" s="60"/>
      <c r="V6" s="60">
        <v>24542189</v>
      </c>
      <c r="W6" s="60">
        <v>24542189</v>
      </c>
      <c r="X6" s="60">
        <v>30000000</v>
      </c>
      <c r="Y6" s="60">
        <v>-5457811</v>
      </c>
      <c r="Z6" s="140">
        <v>-18.19</v>
      </c>
      <c r="AA6" s="62">
        <v>30000000</v>
      </c>
    </row>
    <row r="7" spans="1:27" ht="13.5">
      <c r="A7" s="249" t="s">
        <v>144</v>
      </c>
      <c r="B7" s="182"/>
      <c r="C7" s="155">
        <v>32432148</v>
      </c>
      <c r="D7" s="155"/>
      <c r="E7" s="59">
        <v>70000000</v>
      </c>
      <c r="F7" s="60">
        <v>30000000</v>
      </c>
      <c r="G7" s="60">
        <v>57432699</v>
      </c>
      <c r="H7" s="60">
        <v>-4675005</v>
      </c>
      <c r="I7" s="60">
        <v>115443663</v>
      </c>
      <c r="J7" s="60">
        <v>115443663</v>
      </c>
      <c r="K7" s="60">
        <v>80681035</v>
      </c>
      <c r="L7" s="60">
        <v>74399623</v>
      </c>
      <c r="M7" s="60">
        <v>74399623</v>
      </c>
      <c r="N7" s="60">
        <v>74399623</v>
      </c>
      <c r="O7" s="60">
        <v>112260091</v>
      </c>
      <c r="P7" s="60">
        <v>112941374</v>
      </c>
      <c r="Q7" s="60">
        <v>112941374</v>
      </c>
      <c r="R7" s="60">
        <v>112941374</v>
      </c>
      <c r="S7" s="60">
        <v>16265528</v>
      </c>
      <c r="T7" s="60">
        <v>103338744</v>
      </c>
      <c r="U7" s="60"/>
      <c r="V7" s="60">
        <v>103338744</v>
      </c>
      <c r="W7" s="60">
        <v>103338744</v>
      </c>
      <c r="X7" s="60">
        <v>30000000</v>
      </c>
      <c r="Y7" s="60">
        <v>73338744</v>
      </c>
      <c r="Z7" s="140">
        <v>244.46</v>
      </c>
      <c r="AA7" s="62">
        <v>30000000</v>
      </c>
    </row>
    <row r="8" spans="1:27" ht="13.5">
      <c r="A8" s="249" t="s">
        <v>145</v>
      </c>
      <c r="B8" s="182"/>
      <c r="C8" s="155">
        <v>86012641</v>
      </c>
      <c r="D8" s="155"/>
      <c r="E8" s="59">
        <v>102773000</v>
      </c>
      <c r="F8" s="60">
        <v>10000000</v>
      </c>
      <c r="G8" s="60">
        <v>-29630316</v>
      </c>
      <c r="H8" s="60">
        <v>-19344904</v>
      </c>
      <c r="I8" s="60">
        <v>-167975</v>
      </c>
      <c r="J8" s="60">
        <v>-167975</v>
      </c>
      <c r="K8" s="60">
        <v>1956646</v>
      </c>
      <c r="L8" s="60">
        <v>-80440947</v>
      </c>
      <c r="M8" s="60">
        <v>-86693094</v>
      </c>
      <c r="N8" s="60">
        <v>-86693094</v>
      </c>
      <c r="O8" s="60">
        <v>-72404577</v>
      </c>
      <c r="P8" s="60">
        <v>-101349610</v>
      </c>
      <c r="Q8" s="60">
        <v>-93665626</v>
      </c>
      <c r="R8" s="60">
        <v>-93665626</v>
      </c>
      <c r="S8" s="60">
        <v>-87328499</v>
      </c>
      <c r="T8" s="60">
        <v>-94926049</v>
      </c>
      <c r="U8" s="60"/>
      <c r="V8" s="60">
        <v>-94926049</v>
      </c>
      <c r="W8" s="60">
        <v>-94926049</v>
      </c>
      <c r="X8" s="60">
        <v>10000000</v>
      </c>
      <c r="Y8" s="60">
        <v>-104926049</v>
      </c>
      <c r="Z8" s="140">
        <v>-1049.26</v>
      </c>
      <c r="AA8" s="62">
        <v>10000000</v>
      </c>
    </row>
    <row r="9" spans="1:27" ht="13.5">
      <c r="A9" s="249" t="s">
        <v>146</v>
      </c>
      <c r="B9" s="182"/>
      <c r="C9" s="155">
        <v>82291533</v>
      </c>
      <c r="D9" s="155"/>
      <c r="E9" s="59">
        <v>10000000</v>
      </c>
      <c r="F9" s="60">
        <v>102626000</v>
      </c>
      <c r="G9" s="60">
        <v>162253159</v>
      </c>
      <c r="H9" s="60">
        <v>119977288</v>
      </c>
      <c r="I9" s="60">
        <v>70851354</v>
      </c>
      <c r="J9" s="60">
        <v>70851354</v>
      </c>
      <c r="K9" s="60">
        <v>69901053</v>
      </c>
      <c r="L9" s="60">
        <v>30683167</v>
      </c>
      <c r="M9" s="60">
        <v>15479052</v>
      </c>
      <c r="N9" s="60">
        <v>15479052</v>
      </c>
      <c r="O9" s="60">
        <v>18573786</v>
      </c>
      <c r="P9" s="60">
        <v>14263409</v>
      </c>
      <c r="Q9" s="60">
        <v>7535297</v>
      </c>
      <c r="R9" s="60">
        <v>7535297</v>
      </c>
      <c r="S9" s="60">
        <v>39285545</v>
      </c>
      <c r="T9" s="60">
        <v>73068951</v>
      </c>
      <c r="U9" s="60"/>
      <c r="V9" s="60">
        <v>73068951</v>
      </c>
      <c r="W9" s="60">
        <v>73068951</v>
      </c>
      <c r="X9" s="60">
        <v>102626000</v>
      </c>
      <c r="Y9" s="60">
        <v>-29557049</v>
      </c>
      <c r="Z9" s="140">
        <v>-28.8</v>
      </c>
      <c r="AA9" s="62">
        <v>102626000</v>
      </c>
    </row>
    <row r="10" spans="1:27" ht="13.5">
      <c r="A10" s="249" t="s">
        <v>147</v>
      </c>
      <c r="B10" s="182"/>
      <c r="C10" s="155"/>
      <c r="D10" s="155"/>
      <c r="E10" s="59">
        <v>27000</v>
      </c>
      <c r="F10" s="60">
        <v>27000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27000</v>
      </c>
      <c r="Y10" s="159">
        <v>-27000</v>
      </c>
      <c r="Z10" s="141">
        <v>-100</v>
      </c>
      <c r="AA10" s="225">
        <v>27000</v>
      </c>
    </row>
    <row r="11" spans="1:27" ht="13.5">
      <c r="A11" s="249" t="s">
        <v>148</v>
      </c>
      <c r="B11" s="182"/>
      <c r="C11" s="155">
        <v>73604140</v>
      </c>
      <c r="D11" s="155"/>
      <c r="E11" s="59">
        <v>90000000</v>
      </c>
      <c r="F11" s="60">
        <v>90000000</v>
      </c>
      <c r="G11" s="60">
        <v>75552807</v>
      </c>
      <c r="H11" s="60">
        <v>75450611</v>
      </c>
      <c r="I11" s="60">
        <v>74745096</v>
      </c>
      <c r="J11" s="60">
        <v>74745096</v>
      </c>
      <c r="K11" s="60">
        <v>73998414</v>
      </c>
      <c r="L11" s="60">
        <v>73072151</v>
      </c>
      <c r="M11" s="60">
        <v>71346054</v>
      </c>
      <c r="N11" s="60">
        <v>71346054</v>
      </c>
      <c r="O11" s="60">
        <v>70908076</v>
      </c>
      <c r="P11" s="60">
        <v>69315972</v>
      </c>
      <c r="Q11" s="60">
        <v>70157452</v>
      </c>
      <c r="R11" s="60">
        <v>70157452</v>
      </c>
      <c r="S11" s="60">
        <v>72741246</v>
      </c>
      <c r="T11" s="60">
        <v>70072254</v>
      </c>
      <c r="U11" s="60"/>
      <c r="V11" s="60">
        <v>70072254</v>
      </c>
      <c r="W11" s="60">
        <v>70072254</v>
      </c>
      <c r="X11" s="60">
        <v>90000000</v>
      </c>
      <c r="Y11" s="60">
        <v>-19927746</v>
      </c>
      <c r="Z11" s="140">
        <v>-22.14</v>
      </c>
      <c r="AA11" s="62">
        <v>90000000</v>
      </c>
    </row>
    <row r="12" spans="1:27" ht="13.5">
      <c r="A12" s="250" t="s">
        <v>56</v>
      </c>
      <c r="B12" s="251"/>
      <c r="C12" s="168">
        <f aca="true" t="shared" si="0" ref="C12:Y12">SUM(C6:C11)</f>
        <v>274809568</v>
      </c>
      <c r="D12" s="168">
        <f>SUM(D6:D11)</f>
        <v>0</v>
      </c>
      <c r="E12" s="72">
        <f t="shared" si="0"/>
        <v>302800000</v>
      </c>
      <c r="F12" s="73">
        <f t="shared" si="0"/>
        <v>262653000</v>
      </c>
      <c r="G12" s="73">
        <f t="shared" si="0"/>
        <v>428987516</v>
      </c>
      <c r="H12" s="73">
        <f t="shared" si="0"/>
        <v>342285608</v>
      </c>
      <c r="I12" s="73">
        <f t="shared" si="0"/>
        <v>345124490</v>
      </c>
      <c r="J12" s="73">
        <f t="shared" si="0"/>
        <v>345124490</v>
      </c>
      <c r="K12" s="73">
        <f t="shared" si="0"/>
        <v>320403614</v>
      </c>
      <c r="L12" s="73">
        <f t="shared" si="0"/>
        <v>206237025</v>
      </c>
      <c r="M12" s="73">
        <f t="shared" si="0"/>
        <v>223784067</v>
      </c>
      <c r="N12" s="73">
        <f t="shared" si="0"/>
        <v>223784067</v>
      </c>
      <c r="O12" s="73">
        <f t="shared" si="0"/>
        <v>274632230</v>
      </c>
      <c r="P12" s="73">
        <f t="shared" si="0"/>
        <v>219088022</v>
      </c>
      <c r="Q12" s="73">
        <f t="shared" si="0"/>
        <v>245676141</v>
      </c>
      <c r="R12" s="73">
        <f t="shared" si="0"/>
        <v>245676141</v>
      </c>
      <c r="S12" s="73">
        <f t="shared" si="0"/>
        <v>210659048</v>
      </c>
      <c r="T12" s="73">
        <f t="shared" si="0"/>
        <v>176096089</v>
      </c>
      <c r="U12" s="73">
        <f t="shared" si="0"/>
        <v>0</v>
      </c>
      <c r="V12" s="73">
        <f t="shared" si="0"/>
        <v>176096089</v>
      </c>
      <c r="W12" s="73">
        <f t="shared" si="0"/>
        <v>176096089</v>
      </c>
      <c r="X12" s="73">
        <f t="shared" si="0"/>
        <v>262653000</v>
      </c>
      <c r="Y12" s="73">
        <f t="shared" si="0"/>
        <v>-86556911</v>
      </c>
      <c r="Z12" s="170">
        <f>+IF(X12&lt;&gt;0,+(Y12/X12)*100,0)</f>
        <v>-32.95485336165968</v>
      </c>
      <c r="AA12" s="74">
        <f>SUM(AA6:AA11)</f>
        <v>262653000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130000</v>
      </c>
      <c r="F15" s="60">
        <v>130000</v>
      </c>
      <c r="G15" s="60">
        <v>184599</v>
      </c>
      <c r="H15" s="60">
        <v>182624</v>
      </c>
      <c r="I15" s="60">
        <v>180642</v>
      </c>
      <c r="J15" s="60">
        <v>180642</v>
      </c>
      <c r="K15" s="60">
        <v>178653</v>
      </c>
      <c r="L15" s="60">
        <v>176658</v>
      </c>
      <c r="M15" s="60">
        <v>174657</v>
      </c>
      <c r="N15" s="60">
        <v>174657</v>
      </c>
      <c r="O15" s="60">
        <v>182769</v>
      </c>
      <c r="P15" s="60">
        <v>180754</v>
      </c>
      <c r="Q15" s="60">
        <v>178732</v>
      </c>
      <c r="R15" s="60">
        <v>178732</v>
      </c>
      <c r="S15" s="60">
        <v>176704</v>
      </c>
      <c r="T15" s="60">
        <v>174669</v>
      </c>
      <c r="U15" s="60"/>
      <c r="V15" s="60">
        <v>174669</v>
      </c>
      <c r="W15" s="60">
        <v>174669</v>
      </c>
      <c r="X15" s="60">
        <v>130000</v>
      </c>
      <c r="Y15" s="60">
        <v>44669</v>
      </c>
      <c r="Z15" s="140">
        <v>34.36</v>
      </c>
      <c r="AA15" s="62">
        <v>130000</v>
      </c>
    </row>
    <row r="16" spans="1:27" ht="13.5">
      <c r="A16" s="249" t="s">
        <v>151</v>
      </c>
      <c r="B16" s="182"/>
      <c r="C16" s="155"/>
      <c r="D16" s="155"/>
      <c r="E16" s="59">
        <v>18500000</v>
      </c>
      <c r="F16" s="60">
        <v>18500000</v>
      </c>
      <c r="G16" s="159">
        <v>25796905</v>
      </c>
      <c r="H16" s="159">
        <v>25796905</v>
      </c>
      <c r="I16" s="159">
        <v>25796905</v>
      </c>
      <c r="J16" s="60">
        <v>25796905</v>
      </c>
      <c r="K16" s="159">
        <v>25796905</v>
      </c>
      <c r="L16" s="159">
        <v>25796905</v>
      </c>
      <c r="M16" s="60">
        <v>25796905</v>
      </c>
      <c r="N16" s="159">
        <v>25796905</v>
      </c>
      <c r="O16" s="159">
        <v>25796905</v>
      </c>
      <c r="P16" s="159">
        <v>25796964</v>
      </c>
      <c r="Q16" s="60">
        <v>25796964</v>
      </c>
      <c r="R16" s="159">
        <v>25796964</v>
      </c>
      <c r="S16" s="159">
        <v>25796964</v>
      </c>
      <c r="T16" s="60">
        <v>25796965</v>
      </c>
      <c r="U16" s="159"/>
      <c r="V16" s="159">
        <v>25796965</v>
      </c>
      <c r="W16" s="159">
        <v>25796965</v>
      </c>
      <c r="X16" s="60">
        <v>18500000</v>
      </c>
      <c r="Y16" s="159">
        <v>7296965</v>
      </c>
      <c r="Z16" s="141">
        <v>39.44</v>
      </c>
      <c r="AA16" s="225">
        <v>18500000</v>
      </c>
    </row>
    <row r="17" spans="1:27" ht="13.5">
      <c r="A17" s="249" t="s">
        <v>152</v>
      </c>
      <c r="B17" s="182"/>
      <c r="C17" s="155">
        <v>45755556</v>
      </c>
      <c r="D17" s="155"/>
      <c r="E17" s="59">
        <v>50000000</v>
      </c>
      <c r="F17" s="60">
        <v>50000000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50000000</v>
      </c>
      <c r="Y17" s="60">
        <v>-50000000</v>
      </c>
      <c r="Z17" s="140">
        <v>-100</v>
      </c>
      <c r="AA17" s="62">
        <v>50000000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5983421701</v>
      </c>
      <c r="D19" s="155"/>
      <c r="E19" s="59">
        <v>5393000000</v>
      </c>
      <c r="F19" s="60">
        <v>5676103000</v>
      </c>
      <c r="G19" s="60">
        <v>5903677415</v>
      </c>
      <c r="H19" s="60">
        <v>5907364148</v>
      </c>
      <c r="I19" s="60">
        <v>5914909082</v>
      </c>
      <c r="J19" s="60">
        <v>5914909082</v>
      </c>
      <c r="K19" s="60">
        <v>5919377334</v>
      </c>
      <c r="L19" s="60">
        <v>5740307980</v>
      </c>
      <c r="M19" s="60">
        <v>5709294704</v>
      </c>
      <c r="N19" s="60">
        <v>5709294704</v>
      </c>
      <c r="O19" s="60">
        <v>5706820719</v>
      </c>
      <c r="P19" s="60">
        <v>5808058029</v>
      </c>
      <c r="Q19" s="60">
        <v>5742803947</v>
      </c>
      <c r="R19" s="60">
        <v>5742803947</v>
      </c>
      <c r="S19" s="60">
        <v>5754922951</v>
      </c>
      <c r="T19" s="60">
        <v>5759908007</v>
      </c>
      <c r="U19" s="60"/>
      <c r="V19" s="60">
        <v>5759908007</v>
      </c>
      <c r="W19" s="60">
        <v>5759908007</v>
      </c>
      <c r="X19" s="60">
        <v>5676103000</v>
      </c>
      <c r="Y19" s="60">
        <v>83805007</v>
      </c>
      <c r="Z19" s="140">
        <v>1.48</v>
      </c>
      <c r="AA19" s="62">
        <v>5676103000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763104</v>
      </c>
      <c r="D22" s="155"/>
      <c r="E22" s="59">
        <v>750000</v>
      </c>
      <c r="F22" s="60">
        <v>750000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750000</v>
      </c>
      <c r="Y22" s="60">
        <v>-750000</v>
      </c>
      <c r="Z22" s="140">
        <v>-100</v>
      </c>
      <c r="AA22" s="62">
        <v>750000</v>
      </c>
    </row>
    <row r="23" spans="1:27" ht="13.5">
      <c r="A23" s="249" t="s">
        <v>158</v>
      </c>
      <c r="B23" s="182"/>
      <c r="C23" s="155">
        <v>33914133</v>
      </c>
      <c r="D23" s="155"/>
      <c r="E23" s="59">
        <v>2000000</v>
      </c>
      <c r="F23" s="60">
        <v>2000000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2000000</v>
      </c>
      <c r="Y23" s="159">
        <v>-2000000</v>
      </c>
      <c r="Z23" s="141">
        <v>-100</v>
      </c>
      <c r="AA23" s="225">
        <v>2000000</v>
      </c>
    </row>
    <row r="24" spans="1:27" ht="13.5">
      <c r="A24" s="250" t="s">
        <v>57</v>
      </c>
      <c r="B24" s="253"/>
      <c r="C24" s="168">
        <f aca="true" t="shared" si="1" ref="C24:Y24">SUM(C15:C23)</f>
        <v>6063854494</v>
      </c>
      <c r="D24" s="168">
        <f>SUM(D15:D23)</f>
        <v>0</v>
      </c>
      <c r="E24" s="76">
        <f t="shared" si="1"/>
        <v>5464380000</v>
      </c>
      <c r="F24" s="77">
        <f t="shared" si="1"/>
        <v>5747483000</v>
      </c>
      <c r="G24" s="77">
        <f t="shared" si="1"/>
        <v>5929658919</v>
      </c>
      <c r="H24" s="77">
        <f t="shared" si="1"/>
        <v>5933343677</v>
      </c>
      <c r="I24" s="77">
        <f t="shared" si="1"/>
        <v>5940886629</v>
      </c>
      <c r="J24" s="77">
        <f t="shared" si="1"/>
        <v>5940886629</v>
      </c>
      <c r="K24" s="77">
        <f t="shared" si="1"/>
        <v>5945352892</v>
      </c>
      <c r="L24" s="77">
        <f t="shared" si="1"/>
        <v>5766281543</v>
      </c>
      <c r="M24" s="77">
        <f t="shared" si="1"/>
        <v>5735266266</v>
      </c>
      <c r="N24" s="77">
        <f t="shared" si="1"/>
        <v>5735266266</v>
      </c>
      <c r="O24" s="77">
        <f t="shared" si="1"/>
        <v>5732800393</v>
      </c>
      <c r="P24" s="77">
        <f t="shared" si="1"/>
        <v>5834035747</v>
      </c>
      <c r="Q24" s="77">
        <f t="shared" si="1"/>
        <v>5768779643</v>
      </c>
      <c r="R24" s="77">
        <f t="shared" si="1"/>
        <v>5768779643</v>
      </c>
      <c r="S24" s="77">
        <f t="shared" si="1"/>
        <v>5780896619</v>
      </c>
      <c r="T24" s="77">
        <f t="shared" si="1"/>
        <v>5785879641</v>
      </c>
      <c r="U24" s="77">
        <f t="shared" si="1"/>
        <v>0</v>
      </c>
      <c r="V24" s="77">
        <f t="shared" si="1"/>
        <v>5785879641</v>
      </c>
      <c r="W24" s="77">
        <f t="shared" si="1"/>
        <v>5785879641</v>
      </c>
      <c r="X24" s="77">
        <f t="shared" si="1"/>
        <v>5747483000</v>
      </c>
      <c r="Y24" s="77">
        <f t="shared" si="1"/>
        <v>38396641</v>
      </c>
      <c r="Z24" s="212">
        <f>+IF(X24&lt;&gt;0,+(Y24/X24)*100,0)</f>
        <v>0.6680601056149273</v>
      </c>
      <c r="AA24" s="79">
        <f>SUM(AA15:AA23)</f>
        <v>5747483000</v>
      </c>
    </row>
    <row r="25" spans="1:27" ht="13.5">
      <c r="A25" s="250" t="s">
        <v>159</v>
      </c>
      <c r="B25" s="251"/>
      <c r="C25" s="168">
        <f aca="true" t="shared" si="2" ref="C25:Y25">+C12+C24</f>
        <v>6338664062</v>
      </c>
      <c r="D25" s="168">
        <f>+D12+D24</f>
        <v>0</v>
      </c>
      <c r="E25" s="72">
        <f t="shared" si="2"/>
        <v>5767180000</v>
      </c>
      <c r="F25" s="73">
        <f t="shared" si="2"/>
        <v>6010136000</v>
      </c>
      <c r="G25" s="73">
        <f t="shared" si="2"/>
        <v>6358646435</v>
      </c>
      <c r="H25" s="73">
        <f t="shared" si="2"/>
        <v>6275629285</v>
      </c>
      <c r="I25" s="73">
        <f t="shared" si="2"/>
        <v>6286011119</v>
      </c>
      <c r="J25" s="73">
        <f t="shared" si="2"/>
        <v>6286011119</v>
      </c>
      <c r="K25" s="73">
        <f t="shared" si="2"/>
        <v>6265756506</v>
      </c>
      <c r="L25" s="73">
        <f t="shared" si="2"/>
        <v>5972518568</v>
      </c>
      <c r="M25" s="73">
        <f t="shared" si="2"/>
        <v>5959050333</v>
      </c>
      <c r="N25" s="73">
        <f t="shared" si="2"/>
        <v>5959050333</v>
      </c>
      <c r="O25" s="73">
        <f t="shared" si="2"/>
        <v>6007432623</v>
      </c>
      <c r="P25" s="73">
        <f t="shared" si="2"/>
        <v>6053123769</v>
      </c>
      <c r="Q25" s="73">
        <f t="shared" si="2"/>
        <v>6014455784</v>
      </c>
      <c r="R25" s="73">
        <f t="shared" si="2"/>
        <v>6014455784</v>
      </c>
      <c r="S25" s="73">
        <f t="shared" si="2"/>
        <v>5991555667</v>
      </c>
      <c r="T25" s="73">
        <f t="shared" si="2"/>
        <v>5961975730</v>
      </c>
      <c r="U25" s="73">
        <f t="shared" si="2"/>
        <v>0</v>
      </c>
      <c r="V25" s="73">
        <f t="shared" si="2"/>
        <v>5961975730</v>
      </c>
      <c r="W25" s="73">
        <f t="shared" si="2"/>
        <v>5961975730</v>
      </c>
      <c r="X25" s="73">
        <f t="shared" si="2"/>
        <v>6010136000</v>
      </c>
      <c r="Y25" s="73">
        <f t="shared" si="2"/>
        <v>-48160270</v>
      </c>
      <c r="Z25" s="170">
        <f>+IF(X25&lt;&gt;0,+(Y25/X25)*100,0)</f>
        <v>-0.8013174743466702</v>
      </c>
      <c r="AA25" s="74">
        <f>+AA12+AA24</f>
        <v>6010136000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13109542</v>
      </c>
      <c r="D30" s="155"/>
      <c r="E30" s="59">
        <v>16000000</v>
      </c>
      <c r="F30" s="60">
        <v>16000000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16000000</v>
      </c>
      <c r="Y30" s="60">
        <v>-16000000</v>
      </c>
      <c r="Z30" s="140">
        <v>-100</v>
      </c>
      <c r="AA30" s="62">
        <v>16000000</v>
      </c>
    </row>
    <row r="31" spans="1:27" ht="13.5">
      <c r="A31" s="249" t="s">
        <v>163</v>
      </c>
      <c r="B31" s="182"/>
      <c r="C31" s="155">
        <v>22947417</v>
      </c>
      <c r="D31" s="155"/>
      <c r="E31" s="59"/>
      <c r="F31" s="60">
        <v>23000000</v>
      </c>
      <c r="G31" s="60">
        <v>31173237</v>
      </c>
      <c r="H31" s="60">
        <v>31226336</v>
      </c>
      <c r="I31" s="60">
        <v>31391355</v>
      </c>
      <c r="J31" s="60">
        <v>31391355</v>
      </c>
      <c r="K31" s="60">
        <v>35386067</v>
      </c>
      <c r="L31" s="60">
        <v>35568026</v>
      </c>
      <c r="M31" s="60">
        <v>35638188</v>
      </c>
      <c r="N31" s="60">
        <v>35638188</v>
      </c>
      <c r="O31" s="60">
        <v>36264512</v>
      </c>
      <c r="P31" s="60">
        <v>36459684</v>
      </c>
      <c r="Q31" s="60">
        <v>36541478</v>
      </c>
      <c r="R31" s="60">
        <v>36541478</v>
      </c>
      <c r="S31" s="60">
        <v>36417679</v>
      </c>
      <c r="T31" s="60">
        <v>36506068</v>
      </c>
      <c r="U31" s="60"/>
      <c r="V31" s="60">
        <v>36506068</v>
      </c>
      <c r="W31" s="60">
        <v>36506068</v>
      </c>
      <c r="X31" s="60">
        <v>23000000</v>
      </c>
      <c r="Y31" s="60">
        <v>13506068</v>
      </c>
      <c r="Z31" s="140">
        <v>58.72</v>
      </c>
      <c r="AA31" s="62">
        <v>23000000</v>
      </c>
    </row>
    <row r="32" spans="1:27" ht="13.5">
      <c r="A32" s="249" t="s">
        <v>164</v>
      </c>
      <c r="B32" s="182"/>
      <c r="C32" s="155">
        <v>571188317</v>
      </c>
      <c r="D32" s="155"/>
      <c r="E32" s="59">
        <v>448678000</v>
      </c>
      <c r="F32" s="60">
        <v>462624000</v>
      </c>
      <c r="G32" s="60">
        <v>623794803</v>
      </c>
      <c r="H32" s="60">
        <v>504246025</v>
      </c>
      <c r="I32" s="60">
        <v>534191638</v>
      </c>
      <c r="J32" s="60">
        <v>534191638</v>
      </c>
      <c r="K32" s="60">
        <v>482595074</v>
      </c>
      <c r="L32" s="60">
        <v>433185916</v>
      </c>
      <c r="M32" s="60">
        <v>482036643</v>
      </c>
      <c r="N32" s="60">
        <v>482036643</v>
      </c>
      <c r="O32" s="60">
        <v>501876262</v>
      </c>
      <c r="P32" s="60">
        <v>413140850</v>
      </c>
      <c r="Q32" s="60">
        <v>486028320</v>
      </c>
      <c r="R32" s="60">
        <v>486028320</v>
      </c>
      <c r="S32" s="60">
        <v>439370836</v>
      </c>
      <c r="T32" s="60">
        <v>400178851</v>
      </c>
      <c r="U32" s="60"/>
      <c r="V32" s="60">
        <v>400178851</v>
      </c>
      <c r="W32" s="60">
        <v>400178851</v>
      </c>
      <c r="X32" s="60">
        <v>462624000</v>
      </c>
      <c r="Y32" s="60">
        <v>-62445149</v>
      </c>
      <c r="Z32" s="140">
        <v>-13.5</v>
      </c>
      <c r="AA32" s="62">
        <v>462624000</v>
      </c>
    </row>
    <row r="33" spans="1:27" ht="13.5">
      <c r="A33" s="249" t="s">
        <v>165</v>
      </c>
      <c r="B33" s="182"/>
      <c r="C33" s="155">
        <v>12445579</v>
      </c>
      <c r="D33" s="155"/>
      <c r="E33" s="59"/>
      <c r="F33" s="60"/>
      <c r="G33" s="60">
        <v>332572301</v>
      </c>
      <c r="H33" s="60">
        <v>332572301</v>
      </c>
      <c r="I33" s="60">
        <v>332572301</v>
      </c>
      <c r="J33" s="60">
        <v>332572301</v>
      </c>
      <c r="K33" s="60">
        <v>332572301</v>
      </c>
      <c r="L33" s="60">
        <v>332572301</v>
      </c>
      <c r="M33" s="60">
        <v>332572301</v>
      </c>
      <c r="N33" s="60">
        <v>332572301</v>
      </c>
      <c r="O33" s="60">
        <v>332572301</v>
      </c>
      <c r="P33" s="60">
        <v>351545643</v>
      </c>
      <c r="Q33" s="60">
        <v>351545643</v>
      </c>
      <c r="R33" s="60">
        <v>351545643</v>
      </c>
      <c r="S33" s="60">
        <v>351545643</v>
      </c>
      <c r="T33" s="60">
        <v>351545643</v>
      </c>
      <c r="U33" s="60"/>
      <c r="V33" s="60">
        <v>351545643</v>
      </c>
      <c r="W33" s="60">
        <v>351545643</v>
      </c>
      <c r="X33" s="60"/>
      <c r="Y33" s="60">
        <v>351545643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619690855</v>
      </c>
      <c r="D34" s="168">
        <f>SUM(D29:D33)</f>
        <v>0</v>
      </c>
      <c r="E34" s="72">
        <f t="shared" si="3"/>
        <v>464678000</v>
      </c>
      <c r="F34" s="73">
        <f t="shared" si="3"/>
        <v>501624000</v>
      </c>
      <c r="G34" s="73">
        <f t="shared" si="3"/>
        <v>987540341</v>
      </c>
      <c r="H34" s="73">
        <f t="shared" si="3"/>
        <v>868044662</v>
      </c>
      <c r="I34" s="73">
        <f t="shared" si="3"/>
        <v>898155294</v>
      </c>
      <c r="J34" s="73">
        <f t="shared" si="3"/>
        <v>898155294</v>
      </c>
      <c r="K34" s="73">
        <f t="shared" si="3"/>
        <v>850553442</v>
      </c>
      <c r="L34" s="73">
        <f t="shared" si="3"/>
        <v>801326243</v>
      </c>
      <c r="M34" s="73">
        <f t="shared" si="3"/>
        <v>850247132</v>
      </c>
      <c r="N34" s="73">
        <f t="shared" si="3"/>
        <v>850247132</v>
      </c>
      <c r="O34" s="73">
        <f t="shared" si="3"/>
        <v>870713075</v>
      </c>
      <c r="P34" s="73">
        <f t="shared" si="3"/>
        <v>801146177</v>
      </c>
      <c r="Q34" s="73">
        <f t="shared" si="3"/>
        <v>874115441</v>
      </c>
      <c r="R34" s="73">
        <f t="shared" si="3"/>
        <v>874115441</v>
      </c>
      <c r="S34" s="73">
        <f t="shared" si="3"/>
        <v>827334158</v>
      </c>
      <c r="T34" s="73">
        <f t="shared" si="3"/>
        <v>788230562</v>
      </c>
      <c r="U34" s="73">
        <f t="shared" si="3"/>
        <v>0</v>
      </c>
      <c r="V34" s="73">
        <f t="shared" si="3"/>
        <v>788230562</v>
      </c>
      <c r="W34" s="73">
        <f t="shared" si="3"/>
        <v>788230562</v>
      </c>
      <c r="X34" s="73">
        <f t="shared" si="3"/>
        <v>501624000</v>
      </c>
      <c r="Y34" s="73">
        <f t="shared" si="3"/>
        <v>286606562</v>
      </c>
      <c r="Z34" s="170">
        <f>+IF(X34&lt;&gt;0,+(Y34/X34)*100,0)</f>
        <v>57.135735530995326</v>
      </c>
      <c r="AA34" s="74">
        <f>SUM(AA29:AA33)</f>
        <v>501624000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115829754</v>
      </c>
      <c r="D37" s="155"/>
      <c r="E37" s="59">
        <v>59000000</v>
      </c>
      <c r="F37" s="60">
        <v>99830000</v>
      </c>
      <c r="G37" s="60">
        <v>83366700</v>
      </c>
      <c r="H37" s="60">
        <v>83237067</v>
      </c>
      <c r="I37" s="60">
        <v>80496349</v>
      </c>
      <c r="J37" s="60">
        <v>80496349</v>
      </c>
      <c r="K37" s="60">
        <v>80364305</v>
      </c>
      <c r="L37" s="60">
        <v>80222975</v>
      </c>
      <c r="M37" s="60">
        <v>76977273</v>
      </c>
      <c r="N37" s="60">
        <v>76977273</v>
      </c>
      <c r="O37" s="60">
        <v>76841571</v>
      </c>
      <c r="P37" s="60">
        <v>61981859</v>
      </c>
      <c r="Q37" s="60">
        <v>59328873</v>
      </c>
      <c r="R37" s="60">
        <v>59328873</v>
      </c>
      <c r="S37" s="60">
        <v>59181214</v>
      </c>
      <c r="T37" s="60">
        <v>59040696</v>
      </c>
      <c r="U37" s="60"/>
      <c r="V37" s="60">
        <v>59040696</v>
      </c>
      <c r="W37" s="60">
        <v>59040696</v>
      </c>
      <c r="X37" s="60">
        <v>99830000</v>
      </c>
      <c r="Y37" s="60">
        <v>-40789304</v>
      </c>
      <c r="Z37" s="140">
        <v>-40.86</v>
      </c>
      <c r="AA37" s="62">
        <v>99830000</v>
      </c>
    </row>
    <row r="38" spans="1:27" ht="13.5">
      <c r="A38" s="249" t="s">
        <v>165</v>
      </c>
      <c r="B38" s="182"/>
      <c r="C38" s="155">
        <v>267491759</v>
      </c>
      <c r="D38" s="155"/>
      <c r="E38" s="59">
        <v>275000000</v>
      </c>
      <c r="F38" s="60">
        <v>292000000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292000000</v>
      </c>
      <c r="Y38" s="60">
        <v>-292000000</v>
      </c>
      <c r="Z38" s="140">
        <v>-100</v>
      </c>
      <c r="AA38" s="62">
        <v>292000000</v>
      </c>
    </row>
    <row r="39" spans="1:27" ht="13.5">
      <c r="A39" s="250" t="s">
        <v>59</v>
      </c>
      <c r="B39" s="253"/>
      <c r="C39" s="168">
        <f aca="true" t="shared" si="4" ref="C39:Y39">SUM(C37:C38)</f>
        <v>383321513</v>
      </c>
      <c r="D39" s="168">
        <f>SUM(D37:D38)</f>
        <v>0</v>
      </c>
      <c r="E39" s="76">
        <f t="shared" si="4"/>
        <v>334000000</v>
      </c>
      <c r="F39" s="77">
        <f t="shared" si="4"/>
        <v>391830000</v>
      </c>
      <c r="G39" s="77">
        <f t="shared" si="4"/>
        <v>83366700</v>
      </c>
      <c r="H39" s="77">
        <f t="shared" si="4"/>
        <v>83237067</v>
      </c>
      <c r="I39" s="77">
        <f t="shared" si="4"/>
        <v>80496349</v>
      </c>
      <c r="J39" s="77">
        <f t="shared" si="4"/>
        <v>80496349</v>
      </c>
      <c r="K39" s="77">
        <f t="shared" si="4"/>
        <v>80364305</v>
      </c>
      <c r="L39" s="77">
        <f t="shared" si="4"/>
        <v>80222975</v>
      </c>
      <c r="M39" s="77">
        <f t="shared" si="4"/>
        <v>76977273</v>
      </c>
      <c r="N39" s="77">
        <f t="shared" si="4"/>
        <v>76977273</v>
      </c>
      <c r="O39" s="77">
        <f t="shared" si="4"/>
        <v>76841571</v>
      </c>
      <c r="P39" s="77">
        <f t="shared" si="4"/>
        <v>61981859</v>
      </c>
      <c r="Q39" s="77">
        <f t="shared" si="4"/>
        <v>59328873</v>
      </c>
      <c r="R39" s="77">
        <f t="shared" si="4"/>
        <v>59328873</v>
      </c>
      <c r="S39" s="77">
        <f t="shared" si="4"/>
        <v>59181214</v>
      </c>
      <c r="T39" s="77">
        <f t="shared" si="4"/>
        <v>59040696</v>
      </c>
      <c r="U39" s="77">
        <f t="shared" si="4"/>
        <v>0</v>
      </c>
      <c r="V39" s="77">
        <f t="shared" si="4"/>
        <v>59040696</v>
      </c>
      <c r="W39" s="77">
        <f t="shared" si="4"/>
        <v>59040696</v>
      </c>
      <c r="X39" s="77">
        <f t="shared" si="4"/>
        <v>391830000</v>
      </c>
      <c r="Y39" s="77">
        <f t="shared" si="4"/>
        <v>-332789304</v>
      </c>
      <c r="Z39" s="212">
        <f>+IF(X39&lt;&gt;0,+(Y39/X39)*100,0)</f>
        <v>-84.9320633948396</v>
      </c>
      <c r="AA39" s="79">
        <f>SUM(AA37:AA38)</f>
        <v>391830000</v>
      </c>
    </row>
    <row r="40" spans="1:27" ht="13.5">
      <c r="A40" s="250" t="s">
        <v>167</v>
      </c>
      <c r="B40" s="251"/>
      <c r="C40" s="168">
        <f aca="true" t="shared" si="5" ref="C40:Y40">+C34+C39</f>
        <v>1003012368</v>
      </c>
      <c r="D40" s="168">
        <f>+D34+D39</f>
        <v>0</v>
      </c>
      <c r="E40" s="72">
        <f t="shared" si="5"/>
        <v>798678000</v>
      </c>
      <c r="F40" s="73">
        <f t="shared" si="5"/>
        <v>893454000</v>
      </c>
      <c r="G40" s="73">
        <f t="shared" si="5"/>
        <v>1070907041</v>
      </c>
      <c r="H40" s="73">
        <f t="shared" si="5"/>
        <v>951281729</v>
      </c>
      <c r="I40" s="73">
        <f t="shared" si="5"/>
        <v>978651643</v>
      </c>
      <c r="J40" s="73">
        <f t="shared" si="5"/>
        <v>978651643</v>
      </c>
      <c r="K40" s="73">
        <f t="shared" si="5"/>
        <v>930917747</v>
      </c>
      <c r="L40" s="73">
        <f t="shared" si="5"/>
        <v>881549218</v>
      </c>
      <c r="M40" s="73">
        <f t="shared" si="5"/>
        <v>927224405</v>
      </c>
      <c r="N40" s="73">
        <f t="shared" si="5"/>
        <v>927224405</v>
      </c>
      <c r="O40" s="73">
        <f t="shared" si="5"/>
        <v>947554646</v>
      </c>
      <c r="P40" s="73">
        <f t="shared" si="5"/>
        <v>863128036</v>
      </c>
      <c r="Q40" s="73">
        <f t="shared" si="5"/>
        <v>933444314</v>
      </c>
      <c r="R40" s="73">
        <f t="shared" si="5"/>
        <v>933444314</v>
      </c>
      <c r="S40" s="73">
        <f t="shared" si="5"/>
        <v>886515372</v>
      </c>
      <c r="T40" s="73">
        <f t="shared" si="5"/>
        <v>847271258</v>
      </c>
      <c r="U40" s="73">
        <f t="shared" si="5"/>
        <v>0</v>
      </c>
      <c r="V40" s="73">
        <f t="shared" si="5"/>
        <v>847271258</v>
      </c>
      <c r="W40" s="73">
        <f t="shared" si="5"/>
        <v>847271258</v>
      </c>
      <c r="X40" s="73">
        <f t="shared" si="5"/>
        <v>893454000</v>
      </c>
      <c r="Y40" s="73">
        <f t="shared" si="5"/>
        <v>-46182742</v>
      </c>
      <c r="Z40" s="170">
        <f>+IF(X40&lt;&gt;0,+(Y40/X40)*100,0)</f>
        <v>-5.16901172304338</v>
      </c>
      <c r="AA40" s="74">
        <f>+AA34+AA39</f>
        <v>893454000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5335651694</v>
      </c>
      <c r="D42" s="257">
        <f>+D25-D40</f>
        <v>0</v>
      </c>
      <c r="E42" s="258">
        <f t="shared" si="6"/>
        <v>4968502000</v>
      </c>
      <c r="F42" s="259">
        <f t="shared" si="6"/>
        <v>5116682000</v>
      </c>
      <c r="G42" s="259">
        <f t="shared" si="6"/>
        <v>5287739394</v>
      </c>
      <c r="H42" s="259">
        <f t="shared" si="6"/>
        <v>5324347556</v>
      </c>
      <c r="I42" s="259">
        <f t="shared" si="6"/>
        <v>5307359476</v>
      </c>
      <c r="J42" s="259">
        <f t="shared" si="6"/>
        <v>5307359476</v>
      </c>
      <c r="K42" s="259">
        <f t="shared" si="6"/>
        <v>5334838759</v>
      </c>
      <c r="L42" s="259">
        <f t="shared" si="6"/>
        <v>5090969350</v>
      </c>
      <c r="M42" s="259">
        <f t="shared" si="6"/>
        <v>5031825928</v>
      </c>
      <c r="N42" s="259">
        <f t="shared" si="6"/>
        <v>5031825928</v>
      </c>
      <c r="O42" s="259">
        <f t="shared" si="6"/>
        <v>5059877977</v>
      </c>
      <c r="P42" s="259">
        <f t="shared" si="6"/>
        <v>5189995733</v>
      </c>
      <c r="Q42" s="259">
        <f t="shared" si="6"/>
        <v>5081011470</v>
      </c>
      <c r="R42" s="259">
        <f t="shared" si="6"/>
        <v>5081011470</v>
      </c>
      <c r="S42" s="259">
        <f t="shared" si="6"/>
        <v>5105040295</v>
      </c>
      <c r="T42" s="259">
        <f t="shared" si="6"/>
        <v>5114704472</v>
      </c>
      <c r="U42" s="259">
        <f t="shared" si="6"/>
        <v>0</v>
      </c>
      <c r="V42" s="259">
        <f t="shared" si="6"/>
        <v>5114704472</v>
      </c>
      <c r="W42" s="259">
        <f t="shared" si="6"/>
        <v>5114704472</v>
      </c>
      <c r="X42" s="259">
        <f t="shared" si="6"/>
        <v>5116682000</v>
      </c>
      <c r="Y42" s="259">
        <f t="shared" si="6"/>
        <v>-1977528</v>
      </c>
      <c r="Z42" s="260">
        <f>+IF(X42&lt;&gt;0,+(Y42/X42)*100,0)</f>
        <v>-0.03864863988029743</v>
      </c>
      <c r="AA42" s="261">
        <f>+AA25-AA40</f>
        <v>5116682000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5335651694</v>
      </c>
      <c r="D45" s="155"/>
      <c r="E45" s="59">
        <v>4963375000</v>
      </c>
      <c r="F45" s="60">
        <v>5111555000</v>
      </c>
      <c r="G45" s="60">
        <v>5282608966</v>
      </c>
      <c r="H45" s="60">
        <v>5319217128</v>
      </c>
      <c r="I45" s="60">
        <v>5302229048</v>
      </c>
      <c r="J45" s="60">
        <v>5302229048</v>
      </c>
      <c r="K45" s="60">
        <v>5329708331</v>
      </c>
      <c r="L45" s="60">
        <v>5085838922</v>
      </c>
      <c r="M45" s="60">
        <v>5026695500</v>
      </c>
      <c r="N45" s="60">
        <v>5026695500</v>
      </c>
      <c r="O45" s="60">
        <v>5054747549</v>
      </c>
      <c r="P45" s="60">
        <v>5189995733</v>
      </c>
      <c r="Q45" s="60">
        <v>5081011470</v>
      </c>
      <c r="R45" s="60">
        <v>5081011470</v>
      </c>
      <c r="S45" s="60">
        <v>5105040295</v>
      </c>
      <c r="T45" s="60">
        <v>5114704472</v>
      </c>
      <c r="U45" s="60"/>
      <c r="V45" s="60">
        <v>5114704472</v>
      </c>
      <c r="W45" s="60">
        <v>5114704472</v>
      </c>
      <c r="X45" s="60">
        <v>5111555000</v>
      </c>
      <c r="Y45" s="60">
        <v>3149472</v>
      </c>
      <c r="Z45" s="139">
        <v>0.06</v>
      </c>
      <c r="AA45" s="62">
        <v>5111555000</v>
      </c>
    </row>
    <row r="46" spans="1:27" ht="13.5">
      <c r="A46" s="249" t="s">
        <v>171</v>
      </c>
      <c r="B46" s="182"/>
      <c r="C46" s="155"/>
      <c r="D46" s="155"/>
      <c r="E46" s="59">
        <v>5127000</v>
      </c>
      <c r="F46" s="60">
        <v>5127000</v>
      </c>
      <c r="G46" s="60">
        <v>5130428</v>
      </c>
      <c r="H46" s="60">
        <v>5130428</v>
      </c>
      <c r="I46" s="60">
        <v>5130428</v>
      </c>
      <c r="J46" s="60">
        <v>5130428</v>
      </c>
      <c r="K46" s="60">
        <v>5130428</v>
      </c>
      <c r="L46" s="60">
        <v>5130428</v>
      </c>
      <c r="M46" s="60">
        <v>5130428</v>
      </c>
      <c r="N46" s="60">
        <v>5130428</v>
      </c>
      <c r="O46" s="60">
        <v>5130428</v>
      </c>
      <c r="P46" s="60"/>
      <c r="Q46" s="60"/>
      <c r="R46" s="60"/>
      <c r="S46" s="60"/>
      <c r="T46" s="60"/>
      <c r="U46" s="60"/>
      <c r="V46" s="60"/>
      <c r="W46" s="60"/>
      <c r="X46" s="60">
        <v>5127000</v>
      </c>
      <c r="Y46" s="60">
        <v>-5127000</v>
      </c>
      <c r="Z46" s="139">
        <v>-100</v>
      </c>
      <c r="AA46" s="62">
        <v>5127000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5335651694</v>
      </c>
      <c r="D48" s="217">
        <f>SUM(D45:D47)</f>
        <v>0</v>
      </c>
      <c r="E48" s="264">
        <f t="shared" si="7"/>
        <v>4968502000</v>
      </c>
      <c r="F48" s="219">
        <f t="shared" si="7"/>
        <v>5116682000</v>
      </c>
      <c r="G48" s="219">
        <f t="shared" si="7"/>
        <v>5287739394</v>
      </c>
      <c r="H48" s="219">
        <f t="shared" si="7"/>
        <v>5324347556</v>
      </c>
      <c r="I48" s="219">
        <f t="shared" si="7"/>
        <v>5307359476</v>
      </c>
      <c r="J48" s="219">
        <f t="shared" si="7"/>
        <v>5307359476</v>
      </c>
      <c r="K48" s="219">
        <f t="shared" si="7"/>
        <v>5334838759</v>
      </c>
      <c r="L48" s="219">
        <f t="shared" si="7"/>
        <v>5090969350</v>
      </c>
      <c r="M48" s="219">
        <f t="shared" si="7"/>
        <v>5031825928</v>
      </c>
      <c r="N48" s="219">
        <f t="shared" si="7"/>
        <v>5031825928</v>
      </c>
      <c r="O48" s="219">
        <f t="shared" si="7"/>
        <v>5059877977</v>
      </c>
      <c r="P48" s="219">
        <f t="shared" si="7"/>
        <v>5189995733</v>
      </c>
      <c r="Q48" s="219">
        <f t="shared" si="7"/>
        <v>5081011470</v>
      </c>
      <c r="R48" s="219">
        <f t="shared" si="7"/>
        <v>5081011470</v>
      </c>
      <c r="S48" s="219">
        <f t="shared" si="7"/>
        <v>5105040295</v>
      </c>
      <c r="T48" s="219">
        <f t="shared" si="7"/>
        <v>5114704472</v>
      </c>
      <c r="U48" s="219">
        <f t="shared" si="7"/>
        <v>0</v>
      </c>
      <c r="V48" s="219">
        <f t="shared" si="7"/>
        <v>5114704472</v>
      </c>
      <c r="W48" s="219">
        <f t="shared" si="7"/>
        <v>5114704472</v>
      </c>
      <c r="X48" s="219">
        <f t="shared" si="7"/>
        <v>5116682000</v>
      </c>
      <c r="Y48" s="219">
        <f t="shared" si="7"/>
        <v>-1977528</v>
      </c>
      <c r="Z48" s="265">
        <f>+IF(X48&lt;&gt;0,+(Y48/X48)*100,0)</f>
        <v>-0.03864863988029743</v>
      </c>
      <c r="AA48" s="232">
        <f>SUM(AA45:AA47)</f>
        <v>5116682000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184074050</v>
      </c>
      <c r="D6" s="155"/>
      <c r="E6" s="59">
        <v>240019000</v>
      </c>
      <c r="F6" s="60">
        <v>218113000</v>
      </c>
      <c r="G6" s="60">
        <v>16717936</v>
      </c>
      <c r="H6" s="60">
        <v>16224190</v>
      </c>
      <c r="I6" s="60">
        <v>16676987</v>
      </c>
      <c r="J6" s="60">
        <v>49619113</v>
      </c>
      <c r="K6" s="60">
        <v>17312868</v>
      </c>
      <c r="L6" s="60">
        <v>27229277</v>
      </c>
      <c r="M6" s="60">
        <v>15156515</v>
      </c>
      <c r="N6" s="60">
        <v>59698660</v>
      </c>
      <c r="O6" s="60">
        <v>15539715</v>
      </c>
      <c r="P6" s="60">
        <v>16780017</v>
      </c>
      <c r="Q6" s="60">
        <v>18417072</v>
      </c>
      <c r="R6" s="60">
        <v>50736804</v>
      </c>
      <c r="S6" s="60">
        <v>16006733</v>
      </c>
      <c r="T6" s="60">
        <v>21569866</v>
      </c>
      <c r="U6" s="60">
        <v>22373290</v>
      </c>
      <c r="V6" s="60">
        <v>59949889</v>
      </c>
      <c r="W6" s="60">
        <v>220004466</v>
      </c>
      <c r="X6" s="60">
        <v>218113000</v>
      </c>
      <c r="Y6" s="60">
        <v>1891466</v>
      </c>
      <c r="Z6" s="140">
        <v>0.87</v>
      </c>
      <c r="AA6" s="62">
        <v>218113000</v>
      </c>
    </row>
    <row r="7" spans="1:27" ht="13.5">
      <c r="A7" s="249" t="s">
        <v>32</v>
      </c>
      <c r="B7" s="182"/>
      <c r="C7" s="155">
        <v>790600074</v>
      </c>
      <c r="D7" s="155"/>
      <c r="E7" s="59">
        <v>1182958000</v>
      </c>
      <c r="F7" s="60">
        <v>1146683000</v>
      </c>
      <c r="G7" s="60">
        <v>77128614</v>
      </c>
      <c r="H7" s="60">
        <v>91471759</v>
      </c>
      <c r="I7" s="60">
        <v>80639201</v>
      </c>
      <c r="J7" s="60">
        <v>249239574</v>
      </c>
      <c r="K7" s="60">
        <v>95923327</v>
      </c>
      <c r="L7" s="60">
        <v>83447293</v>
      </c>
      <c r="M7" s="60">
        <v>84527925</v>
      </c>
      <c r="N7" s="60">
        <v>263898545</v>
      </c>
      <c r="O7" s="60">
        <v>77231400</v>
      </c>
      <c r="P7" s="60">
        <v>86485040</v>
      </c>
      <c r="Q7" s="60">
        <v>84884859</v>
      </c>
      <c r="R7" s="60">
        <v>248601299</v>
      </c>
      <c r="S7" s="60">
        <v>79092662</v>
      </c>
      <c r="T7" s="60">
        <v>96334053</v>
      </c>
      <c r="U7" s="60">
        <v>91312052</v>
      </c>
      <c r="V7" s="60">
        <v>266738767</v>
      </c>
      <c r="W7" s="60">
        <v>1028478185</v>
      </c>
      <c r="X7" s="60">
        <v>1146683000</v>
      </c>
      <c r="Y7" s="60">
        <v>-118204815</v>
      </c>
      <c r="Z7" s="140">
        <v>-10.31</v>
      </c>
      <c r="AA7" s="62">
        <v>1146683000</v>
      </c>
    </row>
    <row r="8" spans="1:27" ht="13.5">
      <c r="A8" s="249" t="s">
        <v>178</v>
      </c>
      <c r="B8" s="182"/>
      <c r="C8" s="155">
        <v>55605652</v>
      </c>
      <c r="D8" s="155"/>
      <c r="E8" s="59">
        <v>76815000</v>
      </c>
      <c r="F8" s="60">
        <v>141221950</v>
      </c>
      <c r="G8" s="60">
        <v>12182638</v>
      </c>
      <c r="H8" s="60">
        <v>9739051</v>
      </c>
      <c r="I8" s="60">
        <v>18589810</v>
      </c>
      <c r="J8" s="60">
        <v>40511499</v>
      </c>
      <c r="K8" s="60">
        <v>17560551</v>
      </c>
      <c r="L8" s="60">
        <v>21008588</v>
      </c>
      <c r="M8" s="60">
        <v>12201264</v>
      </c>
      <c r="N8" s="60">
        <v>50770403</v>
      </c>
      <c r="O8" s="60">
        <v>50881635</v>
      </c>
      <c r="P8" s="60">
        <v>18049393</v>
      </c>
      <c r="Q8" s="60">
        <v>24576248</v>
      </c>
      <c r="R8" s="60">
        <v>93507276</v>
      </c>
      <c r="S8" s="60">
        <v>14724814</v>
      </c>
      <c r="T8" s="60">
        <v>20292063</v>
      </c>
      <c r="U8" s="60">
        <v>74886253</v>
      </c>
      <c r="V8" s="60">
        <v>109903130</v>
      </c>
      <c r="W8" s="60">
        <v>294692308</v>
      </c>
      <c r="X8" s="60">
        <v>141221950</v>
      </c>
      <c r="Y8" s="60">
        <v>153470358</v>
      </c>
      <c r="Z8" s="140">
        <v>108.67</v>
      </c>
      <c r="AA8" s="62">
        <v>141221950</v>
      </c>
    </row>
    <row r="9" spans="1:27" ht="13.5">
      <c r="A9" s="249" t="s">
        <v>179</v>
      </c>
      <c r="B9" s="182"/>
      <c r="C9" s="155">
        <v>413950357</v>
      </c>
      <c r="D9" s="155"/>
      <c r="E9" s="59">
        <v>350595000</v>
      </c>
      <c r="F9" s="60">
        <v>350995000</v>
      </c>
      <c r="G9" s="60">
        <v>144162000</v>
      </c>
      <c r="H9" s="60">
        <v>1611000</v>
      </c>
      <c r="I9" s="60"/>
      <c r="J9" s="60">
        <v>145773000</v>
      </c>
      <c r="K9" s="60"/>
      <c r="L9" s="60">
        <v>92877000</v>
      </c>
      <c r="M9" s="60"/>
      <c r="N9" s="60">
        <v>92877000</v>
      </c>
      <c r="O9" s="60"/>
      <c r="P9" s="60"/>
      <c r="Q9" s="60">
        <v>85842000</v>
      </c>
      <c r="R9" s="60">
        <v>85842000</v>
      </c>
      <c r="S9" s="60"/>
      <c r="T9" s="60"/>
      <c r="U9" s="60"/>
      <c r="V9" s="60"/>
      <c r="W9" s="60">
        <v>324492000</v>
      </c>
      <c r="X9" s="60">
        <v>350995000</v>
      </c>
      <c r="Y9" s="60">
        <v>-26503000</v>
      </c>
      <c r="Z9" s="140">
        <v>-7.55</v>
      </c>
      <c r="AA9" s="62">
        <v>350995000</v>
      </c>
    </row>
    <row r="10" spans="1:27" ht="13.5">
      <c r="A10" s="249" t="s">
        <v>180</v>
      </c>
      <c r="B10" s="182"/>
      <c r="C10" s="155"/>
      <c r="D10" s="155"/>
      <c r="E10" s="59">
        <v>110268000</v>
      </c>
      <c r="F10" s="60">
        <v>132360000</v>
      </c>
      <c r="G10" s="60">
        <v>40959000</v>
      </c>
      <c r="H10" s="60"/>
      <c r="I10" s="60">
        <v>18815000</v>
      </c>
      <c r="J10" s="60">
        <v>59774000</v>
      </c>
      <c r="K10" s="60"/>
      <c r="L10" s="60">
        <v>2836000</v>
      </c>
      <c r="M10" s="60">
        <v>36578000</v>
      </c>
      <c r="N10" s="60">
        <v>39414000</v>
      </c>
      <c r="O10" s="60">
        <v>1438751</v>
      </c>
      <c r="P10" s="60"/>
      <c r="Q10" s="60">
        <v>17292000</v>
      </c>
      <c r="R10" s="60">
        <v>18730751</v>
      </c>
      <c r="S10" s="60">
        <v>761249</v>
      </c>
      <c r="T10" s="60"/>
      <c r="U10" s="60"/>
      <c r="V10" s="60">
        <v>761249</v>
      </c>
      <c r="W10" s="60">
        <v>118680000</v>
      </c>
      <c r="X10" s="60">
        <v>132360000</v>
      </c>
      <c r="Y10" s="60">
        <v>-13680000</v>
      </c>
      <c r="Z10" s="140">
        <v>-10.34</v>
      </c>
      <c r="AA10" s="62">
        <v>132360000</v>
      </c>
    </row>
    <row r="11" spans="1:27" ht="13.5">
      <c r="A11" s="249" t="s">
        <v>181</v>
      </c>
      <c r="B11" s="182"/>
      <c r="C11" s="155">
        <v>91202405</v>
      </c>
      <c r="D11" s="155"/>
      <c r="E11" s="59">
        <v>2108000</v>
      </c>
      <c r="F11" s="60">
        <v>95228000</v>
      </c>
      <c r="G11" s="60">
        <v>69735</v>
      </c>
      <c r="H11" s="60">
        <v>256686</v>
      </c>
      <c r="I11" s="60"/>
      <c r="J11" s="60">
        <v>326421</v>
      </c>
      <c r="K11" s="60">
        <v>160912</v>
      </c>
      <c r="L11" s="60">
        <v>223</v>
      </c>
      <c r="M11" s="60"/>
      <c r="N11" s="60">
        <v>161135</v>
      </c>
      <c r="O11" s="60">
        <v>7985</v>
      </c>
      <c r="P11" s="60">
        <v>143</v>
      </c>
      <c r="Q11" s="60">
        <v>9408</v>
      </c>
      <c r="R11" s="60">
        <v>17536</v>
      </c>
      <c r="S11" s="60">
        <v>7755</v>
      </c>
      <c r="T11" s="60">
        <v>8556</v>
      </c>
      <c r="U11" s="60">
        <v>38723</v>
      </c>
      <c r="V11" s="60">
        <v>55034</v>
      </c>
      <c r="W11" s="60">
        <v>560126</v>
      </c>
      <c r="X11" s="60">
        <v>95228000</v>
      </c>
      <c r="Y11" s="60">
        <v>-94667874</v>
      </c>
      <c r="Z11" s="140">
        <v>-99.41</v>
      </c>
      <c r="AA11" s="62">
        <v>95228000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-1367068625</v>
      </c>
      <c r="D14" s="155"/>
      <c r="E14" s="59">
        <v>-1792427000</v>
      </c>
      <c r="F14" s="60">
        <v>-1801074020</v>
      </c>
      <c r="G14" s="60">
        <v>-198511764</v>
      </c>
      <c r="H14" s="60">
        <v>-141982631</v>
      </c>
      <c r="I14" s="60">
        <v>-139749352</v>
      </c>
      <c r="J14" s="60">
        <v>-480243747</v>
      </c>
      <c r="K14" s="60">
        <v>-133184549</v>
      </c>
      <c r="L14" s="60">
        <v>-161791556</v>
      </c>
      <c r="M14" s="60">
        <v>-151782567</v>
      </c>
      <c r="N14" s="60">
        <v>-446758672</v>
      </c>
      <c r="O14" s="60">
        <v>-126736041</v>
      </c>
      <c r="P14" s="60">
        <v>-138042064</v>
      </c>
      <c r="Q14" s="60">
        <v>-190466338</v>
      </c>
      <c r="R14" s="60">
        <v>-455244443</v>
      </c>
      <c r="S14" s="60">
        <v>-112913264</v>
      </c>
      <c r="T14" s="60">
        <v>-145798944</v>
      </c>
      <c r="U14" s="60">
        <v>-134617350</v>
      </c>
      <c r="V14" s="60">
        <v>-393329558</v>
      </c>
      <c r="W14" s="60">
        <v>-1775576420</v>
      </c>
      <c r="X14" s="60">
        <v>-1801074020</v>
      </c>
      <c r="Y14" s="60">
        <v>25497600</v>
      </c>
      <c r="Z14" s="140">
        <v>-1.42</v>
      </c>
      <c r="AA14" s="62">
        <v>-1801074020</v>
      </c>
    </row>
    <row r="15" spans="1:27" ht="13.5">
      <c r="A15" s="249" t="s">
        <v>40</v>
      </c>
      <c r="B15" s="182"/>
      <c r="C15" s="155">
        <v>-43778999</v>
      </c>
      <c r="D15" s="155"/>
      <c r="E15" s="59">
        <v>-11099000</v>
      </c>
      <c r="F15" s="60">
        <v>-11098980</v>
      </c>
      <c r="G15" s="60">
        <v>-338012</v>
      </c>
      <c r="H15" s="60">
        <v>-261780</v>
      </c>
      <c r="I15" s="60">
        <v>-2332644</v>
      </c>
      <c r="J15" s="60">
        <v>-2932436</v>
      </c>
      <c r="K15" s="60">
        <v>-259368</v>
      </c>
      <c r="L15" s="60">
        <v>-250082</v>
      </c>
      <c r="M15" s="60">
        <v>-2218761</v>
      </c>
      <c r="N15" s="60">
        <v>-2728211</v>
      </c>
      <c r="O15" s="60">
        <v>-255710</v>
      </c>
      <c r="P15" s="60">
        <v>-238188</v>
      </c>
      <c r="Q15" s="60">
        <v>-2156434</v>
      </c>
      <c r="R15" s="60">
        <v>-2650332</v>
      </c>
      <c r="S15" s="60">
        <v>-243754</v>
      </c>
      <c r="T15" s="60">
        <v>-250894</v>
      </c>
      <c r="U15" s="60">
        <v>-2056293</v>
      </c>
      <c r="V15" s="60">
        <v>-2550941</v>
      </c>
      <c r="W15" s="60">
        <v>-10861920</v>
      </c>
      <c r="X15" s="60">
        <v>-11098980</v>
      </c>
      <c r="Y15" s="60">
        <v>237060</v>
      </c>
      <c r="Z15" s="140">
        <v>-2.14</v>
      </c>
      <c r="AA15" s="62">
        <v>-11098980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124584914</v>
      </c>
      <c r="D17" s="168">
        <f t="shared" si="0"/>
        <v>0</v>
      </c>
      <c r="E17" s="72">
        <f t="shared" si="0"/>
        <v>159237000</v>
      </c>
      <c r="F17" s="73">
        <f t="shared" si="0"/>
        <v>272427950</v>
      </c>
      <c r="G17" s="73">
        <f t="shared" si="0"/>
        <v>92370147</v>
      </c>
      <c r="H17" s="73">
        <f t="shared" si="0"/>
        <v>-22941725</v>
      </c>
      <c r="I17" s="73">
        <f t="shared" si="0"/>
        <v>-7360998</v>
      </c>
      <c r="J17" s="73">
        <f t="shared" si="0"/>
        <v>62067424</v>
      </c>
      <c r="K17" s="73">
        <f t="shared" si="0"/>
        <v>-2486259</v>
      </c>
      <c r="L17" s="73">
        <f t="shared" si="0"/>
        <v>65356743</v>
      </c>
      <c r="M17" s="73">
        <f t="shared" si="0"/>
        <v>-5537624</v>
      </c>
      <c r="N17" s="73">
        <f t="shared" si="0"/>
        <v>57332860</v>
      </c>
      <c r="O17" s="73">
        <f t="shared" si="0"/>
        <v>18107735</v>
      </c>
      <c r="P17" s="73">
        <f t="shared" si="0"/>
        <v>-16965659</v>
      </c>
      <c r="Q17" s="73">
        <f t="shared" si="0"/>
        <v>38398815</v>
      </c>
      <c r="R17" s="73">
        <f t="shared" si="0"/>
        <v>39540891</v>
      </c>
      <c r="S17" s="73">
        <f t="shared" si="0"/>
        <v>-2563805</v>
      </c>
      <c r="T17" s="73">
        <f t="shared" si="0"/>
        <v>-7845300</v>
      </c>
      <c r="U17" s="73">
        <f t="shared" si="0"/>
        <v>51936675</v>
      </c>
      <c r="V17" s="73">
        <f t="shared" si="0"/>
        <v>41527570</v>
      </c>
      <c r="W17" s="73">
        <f t="shared" si="0"/>
        <v>200468745</v>
      </c>
      <c r="X17" s="73">
        <f t="shared" si="0"/>
        <v>272427950</v>
      </c>
      <c r="Y17" s="73">
        <f t="shared" si="0"/>
        <v>-71959205</v>
      </c>
      <c r="Z17" s="170">
        <f>+IF(X17&lt;&gt;0,+(Y17/X17)*100,0)</f>
        <v>-26.414031673328676</v>
      </c>
      <c r="AA17" s="74">
        <f>SUM(AA6:AA16)</f>
        <v>272427950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5105345</v>
      </c>
      <c r="D21" s="155"/>
      <c r="E21" s="59"/>
      <c r="F21" s="60"/>
      <c r="G21" s="159"/>
      <c r="H21" s="159"/>
      <c r="I21" s="159"/>
      <c r="J21" s="60"/>
      <c r="K21" s="159">
        <v>3013</v>
      </c>
      <c r="L21" s="159">
        <v>466000</v>
      </c>
      <c r="M21" s="60"/>
      <c r="N21" s="159">
        <v>469013</v>
      </c>
      <c r="O21" s="159"/>
      <c r="P21" s="159"/>
      <c r="Q21" s="60"/>
      <c r="R21" s="159"/>
      <c r="S21" s="159"/>
      <c r="T21" s="60"/>
      <c r="U21" s="159"/>
      <c r="V21" s="159"/>
      <c r="W21" s="159">
        <v>469013</v>
      </c>
      <c r="X21" s="60"/>
      <c r="Y21" s="159">
        <v>469013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>
        <v>32000</v>
      </c>
      <c r="F22" s="159">
        <v>32000</v>
      </c>
      <c r="G22" s="60"/>
      <c r="H22" s="60"/>
      <c r="I22" s="60"/>
      <c r="J22" s="60"/>
      <c r="K22" s="60"/>
      <c r="L22" s="60"/>
      <c r="M22" s="159"/>
      <c r="N22" s="60"/>
      <c r="O22" s="60">
        <v>-8112</v>
      </c>
      <c r="P22" s="60"/>
      <c r="Q22" s="60">
        <v>2022</v>
      </c>
      <c r="R22" s="60">
        <v>-6090</v>
      </c>
      <c r="S22" s="60">
        <v>2028</v>
      </c>
      <c r="T22" s="159">
        <v>2035</v>
      </c>
      <c r="U22" s="60">
        <v>2042</v>
      </c>
      <c r="V22" s="60">
        <v>6105</v>
      </c>
      <c r="W22" s="60">
        <v>15</v>
      </c>
      <c r="X22" s="60">
        <v>32000</v>
      </c>
      <c r="Y22" s="60">
        <v>-31985</v>
      </c>
      <c r="Z22" s="140">
        <v>-99.95</v>
      </c>
      <c r="AA22" s="62">
        <v>32000</v>
      </c>
    </row>
    <row r="23" spans="1:27" ht="13.5">
      <c r="A23" s="249" t="s">
        <v>189</v>
      </c>
      <c r="B23" s="182"/>
      <c r="C23" s="157">
        <v>-1780924</v>
      </c>
      <c r="D23" s="157"/>
      <c r="E23" s="59"/>
      <c r="F23" s="60"/>
      <c r="G23" s="159">
        <v>1962</v>
      </c>
      <c r="H23" s="159">
        <v>1965</v>
      </c>
      <c r="I23" s="159">
        <v>1982</v>
      </c>
      <c r="J23" s="60">
        <v>5909</v>
      </c>
      <c r="K23" s="159">
        <v>1988</v>
      </c>
      <c r="L23" s="159"/>
      <c r="M23" s="60">
        <v>3957</v>
      </c>
      <c r="N23" s="159">
        <v>5945</v>
      </c>
      <c r="O23" s="159"/>
      <c r="P23" s="159">
        <v>2015</v>
      </c>
      <c r="Q23" s="60"/>
      <c r="R23" s="159">
        <v>2015</v>
      </c>
      <c r="S23" s="159"/>
      <c r="T23" s="60"/>
      <c r="U23" s="159"/>
      <c r="V23" s="159"/>
      <c r="W23" s="159">
        <v>13869</v>
      </c>
      <c r="X23" s="60"/>
      <c r="Y23" s="159">
        <v>13869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-1000000</v>
      </c>
      <c r="F24" s="60">
        <v>-1000000</v>
      </c>
      <c r="G24" s="60">
        <v>-1780864</v>
      </c>
      <c r="H24" s="60"/>
      <c r="I24" s="60"/>
      <c r="J24" s="60">
        <v>-1780864</v>
      </c>
      <c r="K24" s="60"/>
      <c r="L24" s="60"/>
      <c r="M24" s="60"/>
      <c r="N24" s="60"/>
      <c r="O24" s="60"/>
      <c r="P24" s="60">
        <v>-60</v>
      </c>
      <c r="Q24" s="60"/>
      <c r="R24" s="60">
        <v>-60</v>
      </c>
      <c r="S24" s="60"/>
      <c r="T24" s="60"/>
      <c r="U24" s="60"/>
      <c r="V24" s="60"/>
      <c r="W24" s="60">
        <v>-1780924</v>
      </c>
      <c r="X24" s="60">
        <v>-1000000</v>
      </c>
      <c r="Y24" s="60">
        <v>-780924</v>
      </c>
      <c r="Z24" s="140">
        <v>78.09</v>
      </c>
      <c r="AA24" s="62">
        <v>-1000000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-96128268</v>
      </c>
      <c r="D26" s="155"/>
      <c r="E26" s="59">
        <v>-110268000</v>
      </c>
      <c r="F26" s="60">
        <v>-132360000</v>
      </c>
      <c r="G26" s="60">
        <v>-2382759</v>
      </c>
      <c r="H26" s="60">
        <v>-967223</v>
      </c>
      <c r="I26" s="60">
        <v>-1942176</v>
      </c>
      <c r="J26" s="60">
        <v>-5292158</v>
      </c>
      <c r="K26" s="60">
        <v>-2361975</v>
      </c>
      <c r="L26" s="60">
        <v>-9530232</v>
      </c>
      <c r="M26" s="60">
        <v>-9665661</v>
      </c>
      <c r="N26" s="60">
        <v>-21557868</v>
      </c>
      <c r="O26" s="60">
        <v>-6093817</v>
      </c>
      <c r="P26" s="60">
        <v>-4684000</v>
      </c>
      <c r="Q26" s="60">
        <v>-11116138</v>
      </c>
      <c r="R26" s="60">
        <v>-21893955</v>
      </c>
      <c r="S26" s="60">
        <v>-11876481</v>
      </c>
      <c r="T26" s="60">
        <v>-4791488</v>
      </c>
      <c r="U26" s="60">
        <v>-37843830</v>
      </c>
      <c r="V26" s="60">
        <v>-54511799</v>
      </c>
      <c r="W26" s="60">
        <v>-103255780</v>
      </c>
      <c r="X26" s="60">
        <v>-132360000</v>
      </c>
      <c r="Y26" s="60">
        <v>29104220</v>
      </c>
      <c r="Z26" s="140">
        <v>-21.99</v>
      </c>
      <c r="AA26" s="62">
        <v>-132360000</v>
      </c>
    </row>
    <row r="27" spans="1:27" ht="13.5">
      <c r="A27" s="250" t="s">
        <v>192</v>
      </c>
      <c r="B27" s="251"/>
      <c r="C27" s="168">
        <f aca="true" t="shared" si="1" ref="C27:Y27">SUM(C21:C26)</f>
        <v>-92803847</v>
      </c>
      <c r="D27" s="168">
        <f>SUM(D21:D26)</f>
        <v>0</v>
      </c>
      <c r="E27" s="72">
        <f t="shared" si="1"/>
        <v>-111236000</v>
      </c>
      <c r="F27" s="73">
        <f t="shared" si="1"/>
        <v>-133328000</v>
      </c>
      <c r="G27" s="73">
        <f t="shared" si="1"/>
        <v>-4161661</v>
      </c>
      <c r="H27" s="73">
        <f t="shared" si="1"/>
        <v>-965258</v>
      </c>
      <c r="I27" s="73">
        <f t="shared" si="1"/>
        <v>-1940194</v>
      </c>
      <c r="J27" s="73">
        <f t="shared" si="1"/>
        <v>-7067113</v>
      </c>
      <c r="K27" s="73">
        <f t="shared" si="1"/>
        <v>-2356974</v>
      </c>
      <c r="L27" s="73">
        <f t="shared" si="1"/>
        <v>-9064232</v>
      </c>
      <c r="M27" s="73">
        <f t="shared" si="1"/>
        <v>-9661704</v>
      </c>
      <c r="N27" s="73">
        <f t="shared" si="1"/>
        <v>-21082910</v>
      </c>
      <c r="O27" s="73">
        <f t="shared" si="1"/>
        <v>-6101929</v>
      </c>
      <c r="P27" s="73">
        <f t="shared" si="1"/>
        <v>-4682045</v>
      </c>
      <c r="Q27" s="73">
        <f t="shared" si="1"/>
        <v>-11114116</v>
      </c>
      <c r="R27" s="73">
        <f t="shared" si="1"/>
        <v>-21898090</v>
      </c>
      <c r="S27" s="73">
        <f t="shared" si="1"/>
        <v>-11874453</v>
      </c>
      <c r="T27" s="73">
        <f t="shared" si="1"/>
        <v>-4789453</v>
      </c>
      <c r="U27" s="73">
        <f t="shared" si="1"/>
        <v>-37841788</v>
      </c>
      <c r="V27" s="73">
        <f t="shared" si="1"/>
        <v>-54505694</v>
      </c>
      <c r="W27" s="73">
        <f t="shared" si="1"/>
        <v>-104553807</v>
      </c>
      <c r="X27" s="73">
        <f t="shared" si="1"/>
        <v>-133328000</v>
      </c>
      <c r="Y27" s="73">
        <f t="shared" si="1"/>
        <v>28774193</v>
      </c>
      <c r="Z27" s="170">
        <f>+IF(X27&lt;&gt;0,+(Y27/X27)*100,0)</f>
        <v>-21.581508010320412</v>
      </c>
      <c r="AA27" s="74">
        <f>SUM(AA21:AA26)</f>
        <v>-133328000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-40100000</v>
      </c>
      <c r="D32" s="155"/>
      <c r="E32" s="59"/>
      <c r="F32" s="60"/>
      <c r="G32" s="60">
        <v>1543536</v>
      </c>
      <c r="H32" s="60">
        <v>-129633</v>
      </c>
      <c r="I32" s="60">
        <v>-2740718</v>
      </c>
      <c r="J32" s="60">
        <v>-1326815</v>
      </c>
      <c r="K32" s="60">
        <v>-132044</v>
      </c>
      <c r="L32" s="60"/>
      <c r="M32" s="60">
        <v>-3387032</v>
      </c>
      <c r="N32" s="60">
        <v>-3519076</v>
      </c>
      <c r="O32" s="60">
        <v>-135702</v>
      </c>
      <c r="P32" s="60">
        <v>-14859712</v>
      </c>
      <c r="Q32" s="60">
        <v>-2652986</v>
      </c>
      <c r="R32" s="60">
        <v>-17648400</v>
      </c>
      <c r="S32" s="60">
        <v>-147659</v>
      </c>
      <c r="T32" s="60">
        <v>-140518</v>
      </c>
      <c r="U32" s="60">
        <v>-4888724</v>
      </c>
      <c r="V32" s="60">
        <v>-5176901</v>
      </c>
      <c r="W32" s="60">
        <v>-27671192</v>
      </c>
      <c r="X32" s="60"/>
      <c r="Y32" s="60">
        <v>-27671192</v>
      </c>
      <c r="Z32" s="140"/>
      <c r="AA32" s="62"/>
    </row>
    <row r="33" spans="1:27" ht="13.5">
      <c r="A33" s="249" t="s">
        <v>196</v>
      </c>
      <c r="B33" s="182"/>
      <c r="C33" s="155">
        <v>6269012</v>
      </c>
      <c r="D33" s="155"/>
      <c r="E33" s="59"/>
      <c r="F33" s="60"/>
      <c r="G33" s="60">
        <v>191258</v>
      </c>
      <c r="H33" s="159">
        <v>53099</v>
      </c>
      <c r="I33" s="159">
        <v>165019</v>
      </c>
      <c r="J33" s="159">
        <v>409376</v>
      </c>
      <c r="K33" s="60">
        <v>-3994712</v>
      </c>
      <c r="L33" s="60"/>
      <c r="M33" s="60">
        <v>252121</v>
      </c>
      <c r="N33" s="60">
        <v>-3742591</v>
      </c>
      <c r="O33" s="159">
        <v>626324</v>
      </c>
      <c r="P33" s="159">
        <v>195172</v>
      </c>
      <c r="Q33" s="159">
        <v>81795</v>
      </c>
      <c r="R33" s="60">
        <v>903291</v>
      </c>
      <c r="S33" s="60">
        <v>-123799</v>
      </c>
      <c r="T33" s="60">
        <v>88389</v>
      </c>
      <c r="U33" s="60">
        <v>-6654</v>
      </c>
      <c r="V33" s="159">
        <v>-42064</v>
      </c>
      <c r="W33" s="159">
        <v>-2471988</v>
      </c>
      <c r="X33" s="159"/>
      <c r="Y33" s="60">
        <v>-2471988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-14706487</v>
      </c>
      <c r="D35" s="155"/>
      <c r="E35" s="59">
        <v>-38000000</v>
      </c>
      <c r="F35" s="60">
        <v>-38000000</v>
      </c>
      <c r="G35" s="60">
        <v>-391412</v>
      </c>
      <c r="H35" s="60">
        <v>-391412</v>
      </c>
      <c r="I35" s="60">
        <v>-4998281</v>
      </c>
      <c r="J35" s="60">
        <v>-5781105</v>
      </c>
      <c r="K35" s="60">
        <v>-391412</v>
      </c>
      <c r="L35" s="60">
        <v>-391412</v>
      </c>
      <c r="M35" s="60">
        <v>-5464463</v>
      </c>
      <c r="N35" s="60">
        <v>-6247287</v>
      </c>
      <c r="O35" s="60">
        <v>-391412</v>
      </c>
      <c r="P35" s="60">
        <v>-391412</v>
      </c>
      <c r="Q35" s="60">
        <v>-4809420</v>
      </c>
      <c r="R35" s="60">
        <v>-5592244</v>
      </c>
      <c r="S35" s="60">
        <v>-391412</v>
      </c>
      <c r="T35" s="60">
        <v>-391412</v>
      </c>
      <c r="U35" s="60">
        <v>-54492919</v>
      </c>
      <c r="V35" s="60">
        <v>-55275743</v>
      </c>
      <c r="W35" s="60">
        <v>-72896379</v>
      </c>
      <c r="X35" s="60">
        <v>-38000000</v>
      </c>
      <c r="Y35" s="60">
        <v>-34896379</v>
      </c>
      <c r="Z35" s="140">
        <v>91.83</v>
      </c>
      <c r="AA35" s="62">
        <v>-38000000</v>
      </c>
    </row>
    <row r="36" spans="1:27" ht="13.5">
      <c r="A36" s="250" t="s">
        <v>198</v>
      </c>
      <c r="B36" s="251"/>
      <c r="C36" s="168">
        <f aca="true" t="shared" si="2" ref="C36:Y36">SUM(C31:C35)</f>
        <v>-48537475</v>
      </c>
      <c r="D36" s="168">
        <f>SUM(D31:D35)</f>
        <v>0</v>
      </c>
      <c r="E36" s="72">
        <f t="shared" si="2"/>
        <v>-38000000</v>
      </c>
      <c r="F36" s="73">
        <f t="shared" si="2"/>
        <v>-38000000</v>
      </c>
      <c r="G36" s="73">
        <f t="shared" si="2"/>
        <v>1343382</v>
      </c>
      <c r="H36" s="73">
        <f t="shared" si="2"/>
        <v>-467946</v>
      </c>
      <c r="I36" s="73">
        <f t="shared" si="2"/>
        <v>-7573980</v>
      </c>
      <c r="J36" s="73">
        <f t="shared" si="2"/>
        <v>-6698544</v>
      </c>
      <c r="K36" s="73">
        <f t="shared" si="2"/>
        <v>-4518168</v>
      </c>
      <c r="L36" s="73">
        <f t="shared" si="2"/>
        <v>-391412</v>
      </c>
      <c r="M36" s="73">
        <f t="shared" si="2"/>
        <v>-8599374</v>
      </c>
      <c r="N36" s="73">
        <f t="shared" si="2"/>
        <v>-13508954</v>
      </c>
      <c r="O36" s="73">
        <f t="shared" si="2"/>
        <v>99210</v>
      </c>
      <c r="P36" s="73">
        <f t="shared" si="2"/>
        <v>-15055952</v>
      </c>
      <c r="Q36" s="73">
        <f t="shared" si="2"/>
        <v>-7380611</v>
      </c>
      <c r="R36" s="73">
        <f t="shared" si="2"/>
        <v>-22337353</v>
      </c>
      <c r="S36" s="73">
        <f t="shared" si="2"/>
        <v>-662870</v>
      </c>
      <c r="T36" s="73">
        <f t="shared" si="2"/>
        <v>-443541</v>
      </c>
      <c r="U36" s="73">
        <f t="shared" si="2"/>
        <v>-59388297</v>
      </c>
      <c r="V36" s="73">
        <f t="shared" si="2"/>
        <v>-60494708</v>
      </c>
      <c r="W36" s="73">
        <f t="shared" si="2"/>
        <v>-103039559</v>
      </c>
      <c r="X36" s="73">
        <f t="shared" si="2"/>
        <v>-38000000</v>
      </c>
      <c r="Y36" s="73">
        <f t="shared" si="2"/>
        <v>-65039559</v>
      </c>
      <c r="Z36" s="170">
        <f>+IF(X36&lt;&gt;0,+(Y36/X36)*100,0)</f>
        <v>171.1567342105263</v>
      </c>
      <c r="AA36" s="74">
        <f>SUM(AA31:AA35)</f>
        <v>-38000000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-16756408</v>
      </c>
      <c r="D38" s="153">
        <f>+D17+D27+D36</f>
        <v>0</v>
      </c>
      <c r="E38" s="99">
        <f t="shared" si="3"/>
        <v>10001000</v>
      </c>
      <c r="F38" s="100">
        <f t="shared" si="3"/>
        <v>101099950</v>
      </c>
      <c r="G38" s="100">
        <f t="shared" si="3"/>
        <v>89551868</v>
      </c>
      <c r="H38" s="100">
        <f t="shared" si="3"/>
        <v>-24374929</v>
      </c>
      <c r="I38" s="100">
        <f t="shared" si="3"/>
        <v>-16875172</v>
      </c>
      <c r="J38" s="100">
        <f t="shared" si="3"/>
        <v>48301767</v>
      </c>
      <c r="K38" s="100">
        <f t="shared" si="3"/>
        <v>-9361401</v>
      </c>
      <c r="L38" s="100">
        <f t="shared" si="3"/>
        <v>55901099</v>
      </c>
      <c r="M38" s="100">
        <f t="shared" si="3"/>
        <v>-23798702</v>
      </c>
      <c r="N38" s="100">
        <f t="shared" si="3"/>
        <v>22740996</v>
      </c>
      <c r="O38" s="100">
        <f t="shared" si="3"/>
        <v>12105016</v>
      </c>
      <c r="P38" s="100">
        <f t="shared" si="3"/>
        <v>-36703656</v>
      </c>
      <c r="Q38" s="100">
        <f t="shared" si="3"/>
        <v>19904088</v>
      </c>
      <c r="R38" s="100">
        <f t="shared" si="3"/>
        <v>-4694552</v>
      </c>
      <c r="S38" s="100">
        <f t="shared" si="3"/>
        <v>-15101128</v>
      </c>
      <c r="T38" s="100">
        <f t="shared" si="3"/>
        <v>-13078294</v>
      </c>
      <c r="U38" s="100">
        <f t="shared" si="3"/>
        <v>-45293410</v>
      </c>
      <c r="V38" s="100">
        <f t="shared" si="3"/>
        <v>-73472832</v>
      </c>
      <c r="W38" s="100">
        <f t="shared" si="3"/>
        <v>-7124621</v>
      </c>
      <c r="X38" s="100">
        <f t="shared" si="3"/>
        <v>101099950</v>
      </c>
      <c r="Y38" s="100">
        <f t="shared" si="3"/>
        <v>-108224571</v>
      </c>
      <c r="Z38" s="137">
        <f>+IF(X38&lt;&gt;0,+(Y38/X38)*100,0)</f>
        <v>-107.04710635366288</v>
      </c>
      <c r="AA38" s="102">
        <f>+AA17+AA27+AA36</f>
        <v>101099950</v>
      </c>
    </row>
    <row r="39" spans="1:27" ht="13.5">
      <c r="A39" s="249" t="s">
        <v>200</v>
      </c>
      <c r="B39" s="182"/>
      <c r="C39" s="153">
        <v>49657662</v>
      </c>
      <c r="D39" s="153"/>
      <c r="E39" s="99">
        <v>90000000</v>
      </c>
      <c r="F39" s="100">
        <v>38200463</v>
      </c>
      <c r="G39" s="100">
        <v>38200463</v>
      </c>
      <c r="H39" s="100">
        <v>127752331</v>
      </c>
      <c r="I39" s="100">
        <v>103377402</v>
      </c>
      <c r="J39" s="100">
        <v>38200463</v>
      </c>
      <c r="K39" s="100">
        <v>86502230</v>
      </c>
      <c r="L39" s="100">
        <v>77140829</v>
      </c>
      <c r="M39" s="100">
        <v>133041928</v>
      </c>
      <c r="N39" s="100">
        <v>86502230</v>
      </c>
      <c r="O39" s="100">
        <v>109243226</v>
      </c>
      <c r="P39" s="100">
        <v>121348242</v>
      </c>
      <c r="Q39" s="100">
        <v>84644586</v>
      </c>
      <c r="R39" s="100">
        <v>109243226</v>
      </c>
      <c r="S39" s="100">
        <v>104548674</v>
      </c>
      <c r="T39" s="100">
        <v>89447546</v>
      </c>
      <c r="U39" s="100">
        <v>76369252</v>
      </c>
      <c r="V39" s="100">
        <v>104548674</v>
      </c>
      <c r="W39" s="100">
        <v>38200463</v>
      </c>
      <c r="X39" s="100">
        <v>38200463</v>
      </c>
      <c r="Y39" s="100"/>
      <c r="Z39" s="137"/>
      <c r="AA39" s="102">
        <v>38200463</v>
      </c>
    </row>
    <row r="40" spans="1:27" ht="13.5">
      <c r="A40" s="269" t="s">
        <v>201</v>
      </c>
      <c r="B40" s="256"/>
      <c r="C40" s="257">
        <v>32901254</v>
      </c>
      <c r="D40" s="257"/>
      <c r="E40" s="258">
        <v>100001000</v>
      </c>
      <c r="F40" s="259">
        <v>139300413</v>
      </c>
      <c r="G40" s="259">
        <v>127752331</v>
      </c>
      <c r="H40" s="259">
        <v>103377402</v>
      </c>
      <c r="I40" s="259">
        <v>86502230</v>
      </c>
      <c r="J40" s="259">
        <v>86502230</v>
      </c>
      <c r="K40" s="259">
        <v>77140829</v>
      </c>
      <c r="L40" s="259">
        <v>133041928</v>
      </c>
      <c r="M40" s="259">
        <v>109243226</v>
      </c>
      <c r="N40" s="259">
        <v>109243226</v>
      </c>
      <c r="O40" s="259">
        <v>121348242</v>
      </c>
      <c r="P40" s="259">
        <v>84644586</v>
      </c>
      <c r="Q40" s="259">
        <v>104548674</v>
      </c>
      <c r="R40" s="259">
        <v>121348242</v>
      </c>
      <c r="S40" s="259">
        <v>89447546</v>
      </c>
      <c r="T40" s="259">
        <v>76369252</v>
      </c>
      <c r="U40" s="259">
        <v>31075842</v>
      </c>
      <c r="V40" s="259">
        <v>31075842</v>
      </c>
      <c r="W40" s="259">
        <v>31075842</v>
      </c>
      <c r="X40" s="259">
        <v>139300413</v>
      </c>
      <c r="Y40" s="259">
        <v>-108224571</v>
      </c>
      <c r="Z40" s="260">
        <v>-77.69</v>
      </c>
      <c r="AA40" s="261">
        <v>139300413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101128268</v>
      </c>
      <c r="D5" s="200">
        <f t="shared" si="0"/>
        <v>0</v>
      </c>
      <c r="E5" s="106">
        <f t="shared" si="0"/>
        <v>138927364</v>
      </c>
      <c r="F5" s="106">
        <f t="shared" si="0"/>
        <v>143005289</v>
      </c>
      <c r="G5" s="106">
        <f t="shared" si="0"/>
        <v>2382759</v>
      </c>
      <c r="H5" s="106">
        <f t="shared" si="0"/>
        <v>967223</v>
      </c>
      <c r="I5" s="106">
        <f t="shared" si="0"/>
        <v>1942176</v>
      </c>
      <c r="J5" s="106">
        <f t="shared" si="0"/>
        <v>5292158</v>
      </c>
      <c r="K5" s="106">
        <f t="shared" si="0"/>
        <v>2361975</v>
      </c>
      <c r="L5" s="106">
        <f t="shared" si="0"/>
        <v>9530232</v>
      </c>
      <c r="M5" s="106">
        <f t="shared" si="0"/>
        <v>9665661</v>
      </c>
      <c r="N5" s="106">
        <f t="shared" si="0"/>
        <v>21557868</v>
      </c>
      <c r="O5" s="106">
        <f t="shared" si="0"/>
        <v>5861817</v>
      </c>
      <c r="P5" s="106">
        <f t="shared" si="0"/>
        <v>4684000</v>
      </c>
      <c r="Q5" s="106">
        <f t="shared" si="0"/>
        <v>11116138</v>
      </c>
      <c r="R5" s="106">
        <f t="shared" si="0"/>
        <v>21661955</v>
      </c>
      <c r="S5" s="106">
        <f t="shared" si="0"/>
        <v>10484596</v>
      </c>
      <c r="T5" s="106">
        <f t="shared" si="0"/>
        <v>4791488</v>
      </c>
      <c r="U5" s="106">
        <f t="shared" si="0"/>
        <v>37843831</v>
      </c>
      <c r="V5" s="106">
        <f t="shared" si="0"/>
        <v>53119915</v>
      </c>
      <c r="W5" s="106">
        <f t="shared" si="0"/>
        <v>101631896</v>
      </c>
      <c r="X5" s="106">
        <f t="shared" si="0"/>
        <v>143005289</v>
      </c>
      <c r="Y5" s="106">
        <f t="shared" si="0"/>
        <v>-41373393</v>
      </c>
      <c r="Z5" s="201">
        <f>+IF(X5&lt;&gt;0,+(Y5/X5)*100,0)</f>
        <v>-28.931372601190997</v>
      </c>
      <c r="AA5" s="199">
        <f>SUM(AA11:AA18)</f>
        <v>143005289</v>
      </c>
    </row>
    <row r="6" spans="1:27" ht="13.5">
      <c r="A6" s="291" t="s">
        <v>205</v>
      </c>
      <c r="B6" s="142"/>
      <c r="C6" s="62">
        <v>35570388</v>
      </c>
      <c r="D6" s="156"/>
      <c r="E6" s="60">
        <v>52535985</v>
      </c>
      <c r="F6" s="60">
        <v>51681363</v>
      </c>
      <c r="G6" s="60"/>
      <c r="H6" s="60"/>
      <c r="I6" s="60">
        <v>727917</v>
      </c>
      <c r="J6" s="60">
        <v>727917</v>
      </c>
      <c r="K6" s="60"/>
      <c r="L6" s="60">
        <v>3363842</v>
      </c>
      <c r="M6" s="60">
        <v>1884461</v>
      </c>
      <c r="N6" s="60">
        <v>5248303</v>
      </c>
      <c r="O6" s="60">
        <v>3565030</v>
      </c>
      <c r="P6" s="60">
        <v>1997413</v>
      </c>
      <c r="Q6" s="60">
        <v>3669326</v>
      </c>
      <c r="R6" s="60">
        <v>9231769</v>
      </c>
      <c r="S6" s="60">
        <v>5350508</v>
      </c>
      <c r="T6" s="60">
        <v>3630259</v>
      </c>
      <c r="U6" s="60">
        <v>17049031</v>
      </c>
      <c r="V6" s="60">
        <v>26029798</v>
      </c>
      <c r="W6" s="60">
        <v>41237787</v>
      </c>
      <c r="X6" s="60">
        <v>51681363</v>
      </c>
      <c r="Y6" s="60">
        <v>-10443576</v>
      </c>
      <c r="Z6" s="140">
        <v>-20.21</v>
      </c>
      <c r="AA6" s="155">
        <v>51681363</v>
      </c>
    </row>
    <row r="7" spans="1:27" ht="13.5">
      <c r="A7" s="291" t="s">
        <v>206</v>
      </c>
      <c r="B7" s="142"/>
      <c r="C7" s="62">
        <v>2383872</v>
      </c>
      <c r="D7" s="156"/>
      <c r="E7" s="60">
        <v>10000000</v>
      </c>
      <c r="F7" s="60">
        <v>11323697</v>
      </c>
      <c r="G7" s="60"/>
      <c r="H7" s="60"/>
      <c r="I7" s="60"/>
      <c r="J7" s="60"/>
      <c r="K7" s="60"/>
      <c r="L7" s="60"/>
      <c r="M7" s="60">
        <v>1600000</v>
      </c>
      <c r="N7" s="60">
        <v>1600000</v>
      </c>
      <c r="O7" s="60"/>
      <c r="P7" s="60"/>
      <c r="Q7" s="60">
        <v>2177921</v>
      </c>
      <c r="R7" s="60">
        <v>2177921</v>
      </c>
      <c r="S7" s="60">
        <v>98324</v>
      </c>
      <c r="T7" s="60">
        <v>513374</v>
      </c>
      <c r="U7" s="60">
        <v>3258654</v>
      </c>
      <c r="V7" s="60">
        <v>3870352</v>
      </c>
      <c r="W7" s="60">
        <v>7648273</v>
      </c>
      <c r="X7" s="60">
        <v>11323697</v>
      </c>
      <c r="Y7" s="60">
        <v>-3675424</v>
      </c>
      <c r="Z7" s="140">
        <v>-32.46</v>
      </c>
      <c r="AA7" s="155">
        <v>11323697</v>
      </c>
    </row>
    <row r="8" spans="1:27" ht="13.5">
      <c r="A8" s="291" t="s">
        <v>207</v>
      </c>
      <c r="B8" s="142"/>
      <c r="C8" s="62">
        <v>23107546</v>
      </c>
      <c r="D8" s="156"/>
      <c r="E8" s="60">
        <v>34964400</v>
      </c>
      <c r="F8" s="60">
        <v>34114206</v>
      </c>
      <c r="G8" s="60">
        <v>2382759</v>
      </c>
      <c r="H8" s="60"/>
      <c r="I8" s="60">
        <v>1214259</v>
      </c>
      <c r="J8" s="60">
        <v>3597018</v>
      </c>
      <c r="K8" s="60">
        <v>2361975</v>
      </c>
      <c r="L8" s="60">
        <v>2726569</v>
      </c>
      <c r="M8" s="60">
        <v>1037843</v>
      </c>
      <c r="N8" s="60">
        <v>6126387</v>
      </c>
      <c r="O8" s="60"/>
      <c r="P8" s="60">
        <v>253880</v>
      </c>
      <c r="Q8" s="60"/>
      <c r="R8" s="60">
        <v>253880</v>
      </c>
      <c r="S8" s="60">
        <v>1213209</v>
      </c>
      <c r="T8" s="60"/>
      <c r="U8" s="60">
        <v>5940762</v>
      </c>
      <c r="V8" s="60">
        <v>7153971</v>
      </c>
      <c r="W8" s="60">
        <v>17131256</v>
      </c>
      <c r="X8" s="60">
        <v>34114206</v>
      </c>
      <c r="Y8" s="60">
        <v>-16982950</v>
      </c>
      <c r="Z8" s="140">
        <v>-49.78</v>
      </c>
      <c r="AA8" s="155">
        <v>34114206</v>
      </c>
    </row>
    <row r="9" spans="1:27" ht="13.5">
      <c r="A9" s="291" t="s">
        <v>208</v>
      </c>
      <c r="B9" s="142"/>
      <c r="C9" s="62">
        <v>24244370</v>
      </c>
      <c r="D9" s="156"/>
      <c r="E9" s="60">
        <v>27996506</v>
      </c>
      <c r="F9" s="60">
        <v>28701323</v>
      </c>
      <c r="G9" s="60"/>
      <c r="H9" s="60">
        <v>956290</v>
      </c>
      <c r="I9" s="60"/>
      <c r="J9" s="60">
        <v>956290</v>
      </c>
      <c r="K9" s="60"/>
      <c r="L9" s="60"/>
      <c r="M9" s="60">
        <v>4599497</v>
      </c>
      <c r="N9" s="60">
        <v>4599497</v>
      </c>
      <c r="O9" s="60"/>
      <c r="P9" s="60">
        <v>1167239</v>
      </c>
      <c r="Q9" s="60">
        <v>3654794</v>
      </c>
      <c r="R9" s="60">
        <v>4822033</v>
      </c>
      <c r="S9" s="60">
        <v>3758764</v>
      </c>
      <c r="T9" s="60">
        <v>107947</v>
      </c>
      <c r="U9" s="60">
        <v>8876410</v>
      </c>
      <c r="V9" s="60">
        <v>12743121</v>
      </c>
      <c r="W9" s="60">
        <v>23120941</v>
      </c>
      <c r="X9" s="60">
        <v>28701323</v>
      </c>
      <c r="Y9" s="60">
        <v>-5580382</v>
      </c>
      <c r="Z9" s="140">
        <v>-19.44</v>
      </c>
      <c r="AA9" s="155">
        <v>28701323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85306176</v>
      </c>
      <c r="D11" s="294">
        <f t="shared" si="1"/>
        <v>0</v>
      </c>
      <c r="E11" s="295">
        <f t="shared" si="1"/>
        <v>125496891</v>
      </c>
      <c r="F11" s="295">
        <f t="shared" si="1"/>
        <v>125820589</v>
      </c>
      <c r="G11" s="295">
        <f t="shared" si="1"/>
        <v>2382759</v>
      </c>
      <c r="H11" s="295">
        <f t="shared" si="1"/>
        <v>956290</v>
      </c>
      <c r="I11" s="295">
        <f t="shared" si="1"/>
        <v>1942176</v>
      </c>
      <c r="J11" s="295">
        <f t="shared" si="1"/>
        <v>5281225</v>
      </c>
      <c r="K11" s="295">
        <f t="shared" si="1"/>
        <v>2361975</v>
      </c>
      <c r="L11" s="295">
        <f t="shared" si="1"/>
        <v>6090411</v>
      </c>
      <c r="M11" s="295">
        <f t="shared" si="1"/>
        <v>9121801</v>
      </c>
      <c r="N11" s="295">
        <f t="shared" si="1"/>
        <v>17574187</v>
      </c>
      <c r="O11" s="295">
        <f t="shared" si="1"/>
        <v>3565030</v>
      </c>
      <c r="P11" s="295">
        <f t="shared" si="1"/>
        <v>3418532</v>
      </c>
      <c r="Q11" s="295">
        <f t="shared" si="1"/>
        <v>9502041</v>
      </c>
      <c r="R11" s="295">
        <f t="shared" si="1"/>
        <v>16485603</v>
      </c>
      <c r="S11" s="295">
        <f t="shared" si="1"/>
        <v>10420805</v>
      </c>
      <c r="T11" s="295">
        <f t="shared" si="1"/>
        <v>4251580</v>
      </c>
      <c r="U11" s="295">
        <f t="shared" si="1"/>
        <v>35124857</v>
      </c>
      <c r="V11" s="295">
        <f t="shared" si="1"/>
        <v>49797242</v>
      </c>
      <c r="W11" s="295">
        <f t="shared" si="1"/>
        <v>89138257</v>
      </c>
      <c r="X11" s="295">
        <f t="shared" si="1"/>
        <v>125820589</v>
      </c>
      <c r="Y11" s="295">
        <f t="shared" si="1"/>
        <v>-36682332</v>
      </c>
      <c r="Z11" s="296">
        <f>+IF(X11&lt;&gt;0,+(Y11/X11)*100,0)</f>
        <v>-29.15447486897395</v>
      </c>
      <c r="AA11" s="297">
        <f>SUM(AA6:AA10)</f>
        <v>125820589</v>
      </c>
    </row>
    <row r="12" spans="1:27" ht="13.5">
      <c r="A12" s="298" t="s">
        <v>211</v>
      </c>
      <c r="B12" s="136"/>
      <c r="C12" s="62">
        <v>14271955</v>
      </c>
      <c r="D12" s="156"/>
      <c r="E12" s="60">
        <v>3430473</v>
      </c>
      <c r="F12" s="60">
        <v>6875700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1117345</v>
      </c>
      <c r="V12" s="60">
        <v>1117345</v>
      </c>
      <c r="W12" s="60">
        <v>1117345</v>
      </c>
      <c r="X12" s="60">
        <v>6875700</v>
      </c>
      <c r="Y12" s="60">
        <v>-5758355</v>
      </c>
      <c r="Z12" s="140">
        <v>-83.75</v>
      </c>
      <c r="AA12" s="155">
        <v>6875700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1550137</v>
      </c>
      <c r="D15" s="156"/>
      <c r="E15" s="60">
        <v>10000000</v>
      </c>
      <c r="F15" s="60">
        <v>10309000</v>
      </c>
      <c r="G15" s="60"/>
      <c r="H15" s="60">
        <v>10933</v>
      </c>
      <c r="I15" s="60"/>
      <c r="J15" s="60">
        <v>10933</v>
      </c>
      <c r="K15" s="60"/>
      <c r="L15" s="60">
        <v>3439821</v>
      </c>
      <c r="M15" s="60">
        <v>543860</v>
      </c>
      <c r="N15" s="60">
        <v>3983681</v>
      </c>
      <c r="O15" s="60">
        <v>2296787</v>
      </c>
      <c r="P15" s="60">
        <v>1265468</v>
      </c>
      <c r="Q15" s="60">
        <v>1614097</v>
      </c>
      <c r="R15" s="60">
        <v>5176352</v>
      </c>
      <c r="S15" s="60">
        <v>63791</v>
      </c>
      <c r="T15" s="60">
        <v>539908</v>
      </c>
      <c r="U15" s="60">
        <v>1601629</v>
      </c>
      <c r="V15" s="60">
        <v>2205328</v>
      </c>
      <c r="W15" s="60">
        <v>11376294</v>
      </c>
      <c r="X15" s="60">
        <v>10309000</v>
      </c>
      <c r="Y15" s="60">
        <v>1067294</v>
      </c>
      <c r="Z15" s="140">
        <v>10.35</v>
      </c>
      <c r="AA15" s="155">
        <v>10309000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35570388</v>
      </c>
      <c r="D36" s="156">
        <f t="shared" si="4"/>
        <v>0</v>
      </c>
      <c r="E36" s="60">
        <f t="shared" si="4"/>
        <v>52535985</v>
      </c>
      <c r="F36" s="60">
        <f t="shared" si="4"/>
        <v>51681363</v>
      </c>
      <c r="G36" s="60">
        <f t="shared" si="4"/>
        <v>0</v>
      </c>
      <c r="H36" s="60">
        <f t="shared" si="4"/>
        <v>0</v>
      </c>
      <c r="I36" s="60">
        <f t="shared" si="4"/>
        <v>727917</v>
      </c>
      <c r="J36" s="60">
        <f t="shared" si="4"/>
        <v>727917</v>
      </c>
      <c r="K36" s="60">
        <f t="shared" si="4"/>
        <v>0</v>
      </c>
      <c r="L36" s="60">
        <f t="shared" si="4"/>
        <v>3363842</v>
      </c>
      <c r="M36" s="60">
        <f t="shared" si="4"/>
        <v>1884461</v>
      </c>
      <c r="N36" s="60">
        <f t="shared" si="4"/>
        <v>5248303</v>
      </c>
      <c r="O36" s="60">
        <f t="shared" si="4"/>
        <v>3565030</v>
      </c>
      <c r="P36" s="60">
        <f t="shared" si="4"/>
        <v>1997413</v>
      </c>
      <c r="Q36" s="60">
        <f t="shared" si="4"/>
        <v>3669326</v>
      </c>
      <c r="R36" s="60">
        <f t="shared" si="4"/>
        <v>9231769</v>
      </c>
      <c r="S36" s="60">
        <f t="shared" si="4"/>
        <v>5350508</v>
      </c>
      <c r="T36" s="60">
        <f t="shared" si="4"/>
        <v>3630259</v>
      </c>
      <c r="U36" s="60">
        <f t="shared" si="4"/>
        <v>17049031</v>
      </c>
      <c r="V36" s="60">
        <f t="shared" si="4"/>
        <v>26029798</v>
      </c>
      <c r="W36" s="60">
        <f t="shared" si="4"/>
        <v>41237787</v>
      </c>
      <c r="X36" s="60">
        <f t="shared" si="4"/>
        <v>51681363</v>
      </c>
      <c r="Y36" s="60">
        <f t="shared" si="4"/>
        <v>-10443576</v>
      </c>
      <c r="Z36" s="140">
        <f aca="true" t="shared" si="5" ref="Z36:Z49">+IF(X36&lt;&gt;0,+(Y36/X36)*100,0)</f>
        <v>-20.20762494208986</v>
      </c>
      <c r="AA36" s="155">
        <f>AA6+AA21</f>
        <v>51681363</v>
      </c>
    </row>
    <row r="37" spans="1:27" ht="13.5">
      <c r="A37" s="291" t="s">
        <v>206</v>
      </c>
      <c r="B37" s="142"/>
      <c r="C37" s="62">
        <f t="shared" si="4"/>
        <v>2383872</v>
      </c>
      <c r="D37" s="156">
        <f t="shared" si="4"/>
        <v>0</v>
      </c>
      <c r="E37" s="60">
        <f t="shared" si="4"/>
        <v>10000000</v>
      </c>
      <c r="F37" s="60">
        <f t="shared" si="4"/>
        <v>11323697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1600000</v>
      </c>
      <c r="N37" s="60">
        <f t="shared" si="4"/>
        <v>1600000</v>
      </c>
      <c r="O37" s="60">
        <f t="shared" si="4"/>
        <v>0</v>
      </c>
      <c r="P37" s="60">
        <f t="shared" si="4"/>
        <v>0</v>
      </c>
      <c r="Q37" s="60">
        <f t="shared" si="4"/>
        <v>2177921</v>
      </c>
      <c r="R37" s="60">
        <f t="shared" si="4"/>
        <v>2177921</v>
      </c>
      <c r="S37" s="60">
        <f t="shared" si="4"/>
        <v>98324</v>
      </c>
      <c r="T37" s="60">
        <f t="shared" si="4"/>
        <v>513374</v>
      </c>
      <c r="U37" s="60">
        <f t="shared" si="4"/>
        <v>3258654</v>
      </c>
      <c r="V37" s="60">
        <f t="shared" si="4"/>
        <v>3870352</v>
      </c>
      <c r="W37" s="60">
        <f t="shared" si="4"/>
        <v>7648273</v>
      </c>
      <c r="X37" s="60">
        <f t="shared" si="4"/>
        <v>11323697</v>
      </c>
      <c r="Y37" s="60">
        <f t="shared" si="4"/>
        <v>-3675424</v>
      </c>
      <c r="Z37" s="140">
        <f t="shared" si="5"/>
        <v>-32.45780949454935</v>
      </c>
      <c r="AA37" s="155">
        <f>AA7+AA22</f>
        <v>11323697</v>
      </c>
    </row>
    <row r="38" spans="1:27" ht="13.5">
      <c r="A38" s="291" t="s">
        <v>207</v>
      </c>
      <c r="B38" s="142"/>
      <c r="C38" s="62">
        <f t="shared" si="4"/>
        <v>23107546</v>
      </c>
      <c r="D38" s="156">
        <f t="shared" si="4"/>
        <v>0</v>
      </c>
      <c r="E38" s="60">
        <f t="shared" si="4"/>
        <v>34964400</v>
      </c>
      <c r="F38" s="60">
        <f t="shared" si="4"/>
        <v>34114206</v>
      </c>
      <c r="G38" s="60">
        <f t="shared" si="4"/>
        <v>2382759</v>
      </c>
      <c r="H38" s="60">
        <f t="shared" si="4"/>
        <v>0</v>
      </c>
      <c r="I38" s="60">
        <f t="shared" si="4"/>
        <v>1214259</v>
      </c>
      <c r="J38" s="60">
        <f t="shared" si="4"/>
        <v>3597018</v>
      </c>
      <c r="K38" s="60">
        <f t="shared" si="4"/>
        <v>2361975</v>
      </c>
      <c r="L38" s="60">
        <f t="shared" si="4"/>
        <v>2726569</v>
      </c>
      <c r="M38" s="60">
        <f t="shared" si="4"/>
        <v>1037843</v>
      </c>
      <c r="N38" s="60">
        <f t="shared" si="4"/>
        <v>6126387</v>
      </c>
      <c r="O38" s="60">
        <f t="shared" si="4"/>
        <v>0</v>
      </c>
      <c r="P38" s="60">
        <f t="shared" si="4"/>
        <v>253880</v>
      </c>
      <c r="Q38" s="60">
        <f t="shared" si="4"/>
        <v>0</v>
      </c>
      <c r="R38" s="60">
        <f t="shared" si="4"/>
        <v>253880</v>
      </c>
      <c r="S38" s="60">
        <f t="shared" si="4"/>
        <v>1213209</v>
      </c>
      <c r="T38" s="60">
        <f t="shared" si="4"/>
        <v>0</v>
      </c>
      <c r="U38" s="60">
        <f t="shared" si="4"/>
        <v>5940762</v>
      </c>
      <c r="V38" s="60">
        <f t="shared" si="4"/>
        <v>7153971</v>
      </c>
      <c r="W38" s="60">
        <f t="shared" si="4"/>
        <v>17131256</v>
      </c>
      <c r="X38" s="60">
        <f t="shared" si="4"/>
        <v>34114206</v>
      </c>
      <c r="Y38" s="60">
        <f t="shared" si="4"/>
        <v>-16982950</v>
      </c>
      <c r="Z38" s="140">
        <f t="shared" si="5"/>
        <v>-49.78263307667193</v>
      </c>
      <c r="AA38" s="155">
        <f>AA8+AA23</f>
        <v>34114206</v>
      </c>
    </row>
    <row r="39" spans="1:27" ht="13.5">
      <c r="A39" s="291" t="s">
        <v>208</v>
      </c>
      <c r="B39" s="142"/>
      <c r="C39" s="62">
        <f t="shared" si="4"/>
        <v>24244370</v>
      </c>
      <c r="D39" s="156">
        <f t="shared" si="4"/>
        <v>0</v>
      </c>
      <c r="E39" s="60">
        <f t="shared" si="4"/>
        <v>27996506</v>
      </c>
      <c r="F39" s="60">
        <f t="shared" si="4"/>
        <v>28701323</v>
      </c>
      <c r="G39" s="60">
        <f t="shared" si="4"/>
        <v>0</v>
      </c>
      <c r="H39" s="60">
        <f t="shared" si="4"/>
        <v>956290</v>
      </c>
      <c r="I39" s="60">
        <f t="shared" si="4"/>
        <v>0</v>
      </c>
      <c r="J39" s="60">
        <f t="shared" si="4"/>
        <v>956290</v>
      </c>
      <c r="K39" s="60">
        <f t="shared" si="4"/>
        <v>0</v>
      </c>
      <c r="L39" s="60">
        <f t="shared" si="4"/>
        <v>0</v>
      </c>
      <c r="M39" s="60">
        <f t="shared" si="4"/>
        <v>4599497</v>
      </c>
      <c r="N39" s="60">
        <f t="shared" si="4"/>
        <v>4599497</v>
      </c>
      <c r="O39" s="60">
        <f t="shared" si="4"/>
        <v>0</v>
      </c>
      <c r="P39" s="60">
        <f t="shared" si="4"/>
        <v>1167239</v>
      </c>
      <c r="Q39" s="60">
        <f t="shared" si="4"/>
        <v>3654794</v>
      </c>
      <c r="R39" s="60">
        <f t="shared" si="4"/>
        <v>4822033</v>
      </c>
      <c r="S39" s="60">
        <f t="shared" si="4"/>
        <v>3758764</v>
      </c>
      <c r="T39" s="60">
        <f t="shared" si="4"/>
        <v>107947</v>
      </c>
      <c r="U39" s="60">
        <f t="shared" si="4"/>
        <v>8876410</v>
      </c>
      <c r="V39" s="60">
        <f t="shared" si="4"/>
        <v>12743121</v>
      </c>
      <c r="W39" s="60">
        <f t="shared" si="4"/>
        <v>23120941</v>
      </c>
      <c r="X39" s="60">
        <f t="shared" si="4"/>
        <v>28701323</v>
      </c>
      <c r="Y39" s="60">
        <f t="shared" si="4"/>
        <v>-5580382</v>
      </c>
      <c r="Z39" s="140">
        <f t="shared" si="5"/>
        <v>-19.442943448983172</v>
      </c>
      <c r="AA39" s="155">
        <f>AA9+AA24</f>
        <v>28701323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85306176</v>
      </c>
      <c r="D41" s="294">
        <f t="shared" si="6"/>
        <v>0</v>
      </c>
      <c r="E41" s="295">
        <f t="shared" si="6"/>
        <v>125496891</v>
      </c>
      <c r="F41" s="295">
        <f t="shared" si="6"/>
        <v>125820589</v>
      </c>
      <c r="G41" s="295">
        <f t="shared" si="6"/>
        <v>2382759</v>
      </c>
      <c r="H41" s="295">
        <f t="shared" si="6"/>
        <v>956290</v>
      </c>
      <c r="I41" s="295">
        <f t="shared" si="6"/>
        <v>1942176</v>
      </c>
      <c r="J41" s="295">
        <f t="shared" si="6"/>
        <v>5281225</v>
      </c>
      <c r="K41" s="295">
        <f t="shared" si="6"/>
        <v>2361975</v>
      </c>
      <c r="L41" s="295">
        <f t="shared" si="6"/>
        <v>6090411</v>
      </c>
      <c r="M41" s="295">
        <f t="shared" si="6"/>
        <v>9121801</v>
      </c>
      <c r="N41" s="295">
        <f t="shared" si="6"/>
        <v>17574187</v>
      </c>
      <c r="O41" s="295">
        <f t="shared" si="6"/>
        <v>3565030</v>
      </c>
      <c r="P41" s="295">
        <f t="shared" si="6"/>
        <v>3418532</v>
      </c>
      <c r="Q41" s="295">
        <f t="shared" si="6"/>
        <v>9502041</v>
      </c>
      <c r="R41" s="295">
        <f t="shared" si="6"/>
        <v>16485603</v>
      </c>
      <c r="S41" s="295">
        <f t="shared" si="6"/>
        <v>10420805</v>
      </c>
      <c r="T41" s="295">
        <f t="shared" si="6"/>
        <v>4251580</v>
      </c>
      <c r="U41" s="295">
        <f t="shared" si="6"/>
        <v>35124857</v>
      </c>
      <c r="V41" s="295">
        <f t="shared" si="6"/>
        <v>49797242</v>
      </c>
      <c r="W41" s="295">
        <f t="shared" si="6"/>
        <v>89138257</v>
      </c>
      <c r="X41" s="295">
        <f t="shared" si="6"/>
        <v>125820589</v>
      </c>
      <c r="Y41" s="295">
        <f t="shared" si="6"/>
        <v>-36682332</v>
      </c>
      <c r="Z41" s="296">
        <f t="shared" si="5"/>
        <v>-29.15447486897395</v>
      </c>
      <c r="AA41" s="297">
        <f>SUM(AA36:AA40)</f>
        <v>125820589</v>
      </c>
    </row>
    <row r="42" spans="1:27" ht="13.5">
      <c r="A42" s="298" t="s">
        <v>211</v>
      </c>
      <c r="B42" s="136"/>
      <c r="C42" s="95">
        <f aca="true" t="shared" si="7" ref="C42:Y48">C12+C27</f>
        <v>14271955</v>
      </c>
      <c r="D42" s="129">
        <f t="shared" si="7"/>
        <v>0</v>
      </c>
      <c r="E42" s="54">
        <f t="shared" si="7"/>
        <v>3430473</v>
      </c>
      <c r="F42" s="54">
        <f t="shared" si="7"/>
        <v>6875700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1117345</v>
      </c>
      <c r="V42" s="54">
        <f t="shared" si="7"/>
        <v>1117345</v>
      </c>
      <c r="W42" s="54">
        <f t="shared" si="7"/>
        <v>1117345</v>
      </c>
      <c r="X42" s="54">
        <f t="shared" si="7"/>
        <v>6875700</v>
      </c>
      <c r="Y42" s="54">
        <f t="shared" si="7"/>
        <v>-5758355</v>
      </c>
      <c r="Z42" s="184">
        <f t="shared" si="5"/>
        <v>-83.74936370115043</v>
      </c>
      <c r="AA42" s="130">
        <f aca="true" t="shared" si="8" ref="AA42:AA48">AA12+AA27</f>
        <v>6875700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1550137</v>
      </c>
      <c r="D45" s="129">
        <f t="shared" si="7"/>
        <v>0</v>
      </c>
      <c r="E45" s="54">
        <f t="shared" si="7"/>
        <v>10000000</v>
      </c>
      <c r="F45" s="54">
        <f t="shared" si="7"/>
        <v>10309000</v>
      </c>
      <c r="G45" s="54">
        <f t="shared" si="7"/>
        <v>0</v>
      </c>
      <c r="H45" s="54">
        <f t="shared" si="7"/>
        <v>10933</v>
      </c>
      <c r="I45" s="54">
        <f t="shared" si="7"/>
        <v>0</v>
      </c>
      <c r="J45" s="54">
        <f t="shared" si="7"/>
        <v>10933</v>
      </c>
      <c r="K45" s="54">
        <f t="shared" si="7"/>
        <v>0</v>
      </c>
      <c r="L45" s="54">
        <f t="shared" si="7"/>
        <v>3439821</v>
      </c>
      <c r="M45" s="54">
        <f t="shared" si="7"/>
        <v>543860</v>
      </c>
      <c r="N45" s="54">
        <f t="shared" si="7"/>
        <v>3983681</v>
      </c>
      <c r="O45" s="54">
        <f t="shared" si="7"/>
        <v>2296787</v>
      </c>
      <c r="P45" s="54">
        <f t="shared" si="7"/>
        <v>1265468</v>
      </c>
      <c r="Q45" s="54">
        <f t="shared" si="7"/>
        <v>1614097</v>
      </c>
      <c r="R45" s="54">
        <f t="shared" si="7"/>
        <v>5176352</v>
      </c>
      <c r="S45" s="54">
        <f t="shared" si="7"/>
        <v>63791</v>
      </c>
      <c r="T45" s="54">
        <f t="shared" si="7"/>
        <v>539908</v>
      </c>
      <c r="U45" s="54">
        <f t="shared" si="7"/>
        <v>1601629</v>
      </c>
      <c r="V45" s="54">
        <f t="shared" si="7"/>
        <v>2205328</v>
      </c>
      <c r="W45" s="54">
        <f t="shared" si="7"/>
        <v>11376294</v>
      </c>
      <c r="X45" s="54">
        <f t="shared" si="7"/>
        <v>10309000</v>
      </c>
      <c r="Y45" s="54">
        <f t="shared" si="7"/>
        <v>1067294</v>
      </c>
      <c r="Z45" s="184">
        <f t="shared" si="5"/>
        <v>10.35303133184596</v>
      </c>
      <c r="AA45" s="130">
        <f t="shared" si="8"/>
        <v>10309000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101128268</v>
      </c>
      <c r="D49" s="218">
        <f t="shared" si="9"/>
        <v>0</v>
      </c>
      <c r="E49" s="220">
        <f t="shared" si="9"/>
        <v>138927364</v>
      </c>
      <c r="F49" s="220">
        <f t="shared" si="9"/>
        <v>143005289</v>
      </c>
      <c r="G49" s="220">
        <f t="shared" si="9"/>
        <v>2382759</v>
      </c>
      <c r="H49" s="220">
        <f t="shared" si="9"/>
        <v>967223</v>
      </c>
      <c r="I49" s="220">
        <f t="shared" si="9"/>
        <v>1942176</v>
      </c>
      <c r="J49" s="220">
        <f t="shared" si="9"/>
        <v>5292158</v>
      </c>
      <c r="K49" s="220">
        <f t="shared" si="9"/>
        <v>2361975</v>
      </c>
      <c r="L49" s="220">
        <f t="shared" si="9"/>
        <v>9530232</v>
      </c>
      <c r="M49" s="220">
        <f t="shared" si="9"/>
        <v>9665661</v>
      </c>
      <c r="N49" s="220">
        <f t="shared" si="9"/>
        <v>21557868</v>
      </c>
      <c r="O49" s="220">
        <f t="shared" si="9"/>
        <v>5861817</v>
      </c>
      <c r="P49" s="220">
        <f t="shared" si="9"/>
        <v>4684000</v>
      </c>
      <c r="Q49" s="220">
        <f t="shared" si="9"/>
        <v>11116138</v>
      </c>
      <c r="R49" s="220">
        <f t="shared" si="9"/>
        <v>21661955</v>
      </c>
      <c r="S49" s="220">
        <f t="shared" si="9"/>
        <v>10484596</v>
      </c>
      <c r="T49" s="220">
        <f t="shared" si="9"/>
        <v>4791488</v>
      </c>
      <c r="U49" s="220">
        <f t="shared" si="9"/>
        <v>37843831</v>
      </c>
      <c r="V49" s="220">
        <f t="shared" si="9"/>
        <v>53119915</v>
      </c>
      <c r="W49" s="220">
        <f t="shared" si="9"/>
        <v>101631896</v>
      </c>
      <c r="X49" s="220">
        <f t="shared" si="9"/>
        <v>143005289</v>
      </c>
      <c r="Y49" s="220">
        <f t="shared" si="9"/>
        <v>-41373393</v>
      </c>
      <c r="Z49" s="221">
        <f t="shared" si="5"/>
        <v>-28.931372601190997</v>
      </c>
      <c r="AA49" s="222">
        <f>SUM(AA41:AA48)</f>
        <v>143005289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56472940</v>
      </c>
      <c r="D51" s="129">
        <f t="shared" si="10"/>
        <v>0</v>
      </c>
      <c r="E51" s="54">
        <f t="shared" si="10"/>
        <v>78081164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14972400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18363980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12846500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5568000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41053322</v>
      </c>
      <c r="D56" s="156"/>
      <c r="E56" s="60">
        <v>4680860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41053322</v>
      </c>
      <c r="D57" s="294">
        <f t="shared" si="11"/>
        <v>0</v>
      </c>
      <c r="E57" s="295">
        <f t="shared" si="11"/>
        <v>56431740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19669070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15419618</v>
      </c>
      <c r="D61" s="156"/>
      <c r="E61" s="60">
        <v>1980354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1272842</v>
      </c>
      <c r="H66" s="275">
        <v>3459623</v>
      </c>
      <c r="I66" s="275">
        <v>4812678</v>
      </c>
      <c r="J66" s="275">
        <v>9545143</v>
      </c>
      <c r="K66" s="275">
        <v>7444861</v>
      </c>
      <c r="L66" s="275">
        <v>3661086</v>
      </c>
      <c r="M66" s="275">
        <v>7897951</v>
      </c>
      <c r="N66" s="275">
        <v>19003898</v>
      </c>
      <c r="O66" s="275">
        <v>4124497</v>
      </c>
      <c r="P66" s="275">
        <v>5862249</v>
      </c>
      <c r="Q66" s="275">
        <v>6181355</v>
      </c>
      <c r="R66" s="275">
        <v>16168101</v>
      </c>
      <c r="S66" s="275">
        <v>4690980</v>
      </c>
      <c r="T66" s="275">
        <v>8514768</v>
      </c>
      <c r="U66" s="275">
        <v>11502434</v>
      </c>
      <c r="V66" s="275">
        <v>24708182</v>
      </c>
      <c r="W66" s="275">
        <v>69425324</v>
      </c>
      <c r="X66" s="275"/>
      <c r="Y66" s="275">
        <v>69425324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56032000</v>
      </c>
      <c r="D68" s="156"/>
      <c r="E68" s="60">
        <v>78081164</v>
      </c>
      <c r="F68" s="60">
        <v>78730000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78730000</v>
      </c>
      <c r="Y68" s="60">
        <v>-78730000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56032000</v>
      </c>
      <c r="D69" s="218">
        <f t="shared" si="12"/>
        <v>0</v>
      </c>
      <c r="E69" s="220">
        <f t="shared" si="12"/>
        <v>78081164</v>
      </c>
      <c r="F69" s="220">
        <f t="shared" si="12"/>
        <v>78730000</v>
      </c>
      <c r="G69" s="220">
        <f t="shared" si="12"/>
        <v>1272842</v>
      </c>
      <c r="H69" s="220">
        <f t="shared" si="12"/>
        <v>3459623</v>
      </c>
      <c r="I69" s="220">
        <f t="shared" si="12"/>
        <v>4812678</v>
      </c>
      <c r="J69" s="220">
        <f t="shared" si="12"/>
        <v>9545143</v>
      </c>
      <c r="K69" s="220">
        <f t="shared" si="12"/>
        <v>7444861</v>
      </c>
      <c r="L69" s="220">
        <f t="shared" si="12"/>
        <v>3661086</v>
      </c>
      <c r="M69" s="220">
        <f t="shared" si="12"/>
        <v>7897951</v>
      </c>
      <c r="N69" s="220">
        <f t="shared" si="12"/>
        <v>19003898</v>
      </c>
      <c r="O69" s="220">
        <f t="shared" si="12"/>
        <v>4124497</v>
      </c>
      <c r="P69" s="220">
        <f t="shared" si="12"/>
        <v>5862249</v>
      </c>
      <c r="Q69" s="220">
        <f t="shared" si="12"/>
        <v>6181355</v>
      </c>
      <c r="R69" s="220">
        <f t="shared" si="12"/>
        <v>16168101</v>
      </c>
      <c r="S69" s="220">
        <f t="shared" si="12"/>
        <v>4690980</v>
      </c>
      <c r="T69" s="220">
        <f t="shared" si="12"/>
        <v>8514768</v>
      </c>
      <c r="U69" s="220">
        <f t="shared" si="12"/>
        <v>11502434</v>
      </c>
      <c r="V69" s="220">
        <f t="shared" si="12"/>
        <v>24708182</v>
      </c>
      <c r="W69" s="220">
        <f t="shared" si="12"/>
        <v>69425324</v>
      </c>
      <c r="X69" s="220">
        <f t="shared" si="12"/>
        <v>78730000</v>
      </c>
      <c r="Y69" s="220">
        <f t="shared" si="12"/>
        <v>-9304676</v>
      </c>
      <c r="Z69" s="221">
        <f>+IF(X69&lt;&gt;0,+(Y69/X69)*100,0)</f>
        <v>-11.818463101740125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85306176</v>
      </c>
      <c r="D5" s="357">
        <f t="shared" si="0"/>
        <v>0</v>
      </c>
      <c r="E5" s="356">
        <f t="shared" si="0"/>
        <v>125496891</v>
      </c>
      <c r="F5" s="358">
        <f t="shared" si="0"/>
        <v>125820589</v>
      </c>
      <c r="G5" s="358">
        <f t="shared" si="0"/>
        <v>2382759</v>
      </c>
      <c r="H5" s="356">
        <f t="shared" si="0"/>
        <v>956290</v>
      </c>
      <c r="I5" s="356">
        <f t="shared" si="0"/>
        <v>1942176</v>
      </c>
      <c r="J5" s="358">
        <f t="shared" si="0"/>
        <v>5281225</v>
      </c>
      <c r="K5" s="358">
        <f t="shared" si="0"/>
        <v>2361975</v>
      </c>
      <c r="L5" s="356">
        <f t="shared" si="0"/>
        <v>6090411</v>
      </c>
      <c r="M5" s="356">
        <f t="shared" si="0"/>
        <v>9121801</v>
      </c>
      <c r="N5" s="358">
        <f t="shared" si="0"/>
        <v>17574187</v>
      </c>
      <c r="O5" s="358">
        <f t="shared" si="0"/>
        <v>3565030</v>
      </c>
      <c r="P5" s="356">
        <f t="shared" si="0"/>
        <v>3418532</v>
      </c>
      <c r="Q5" s="356">
        <f t="shared" si="0"/>
        <v>9502041</v>
      </c>
      <c r="R5" s="358">
        <f t="shared" si="0"/>
        <v>16485603</v>
      </c>
      <c r="S5" s="358">
        <f t="shared" si="0"/>
        <v>10420805</v>
      </c>
      <c r="T5" s="356">
        <f t="shared" si="0"/>
        <v>4251580</v>
      </c>
      <c r="U5" s="356">
        <f t="shared" si="0"/>
        <v>35124857</v>
      </c>
      <c r="V5" s="358">
        <f t="shared" si="0"/>
        <v>49797242</v>
      </c>
      <c r="W5" s="358">
        <f t="shared" si="0"/>
        <v>89138257</v>
      </c>
      <c r="X5" s="356">
        <f t="shared" si="0"/>
        <v>125820589</v>
      </c>
      <c r="Y5" s="358">
        <f t="shared" si="0"/>
        <v>-36682332</v>
      </c>
      <c r="Z5" s="359">
        <f>+IF(X5&lt;&gt;0,+(Y5/X5)*100,0)</f>
        <v>-29.15447486897395</v>
      </c>
      <c r="AA5" s="360">
        <f>+AA6+AA8+AA11+AA13+AA15</f>
        <v>125820589</v>
      </c>
    </row>
    <row r="6" spans="1:27" ht="13.5">
      <c r="A6" s="361" t="s">
        <v>205</v>
      </c>
      <c r="B6" s="142"/>
      <c r="C6" s="60">
        <f>+C7</f>
        <v>35570388</v>
      </c>
      <c r="D6" s="340">
        <f aca="true" t="shared" si="1" ref="D6:AA6">+D7</f>
        <v>0</v>
      </c>
      <c r="E6" s="60">
        <f t="shared" si="1"/>
        <v>52535985</v>
      </c>
      <c r="F6" s="59">
        <f t="shared" si="1"/>
        <v>51681363</v>
      </c>
      <c r="G6" s="59">
        <f t="shared" si="1"/>
        <v>0</v>
      </c>
      <c r="H6" s="60">
        <f t="shared" si="1"/>
        <v>0</v>
      </c>
      <c r="I6" s="60">
        <f t="shared" si="1"/>
        <v>727917</v>
      </c>
      <c r="J6" s="59">
        <f t="shared" si="1"/>
        <v>727917</v>
      </c>
      <c r="K6" s="59">
        <f t="shared" si="1"/>
        <v>0</v>
      </c>
      <c r="L6" s="60">
        <f t="shared" si="1"/>
        <v>3363842</v>
      </c>
      <c r="M6" s="60">
        <f t="shared" si="1"/>
        <v>1884461</v>
      </c>
      <c r="N6" s="59">
        <f t="shared" si="1"/>
        <v>5248303</v>
      </c>
      <c r="O6" s="59">
        <f t="shared" si="1"/>
        <v>3565030</v>
      </c>
      <c r="P6" s="60">
        <f t="shared" si="1"/>
        <v>1997413</v>
      </c>
      <c r="Q6" s="60">
        <f t="shared" si="1"/>
        <v>3669326</v>
      </c>
      <c r="R6" s="59">
        <f t="shared" si="1"/>
        <v>9231769</v>
      </c>
      <c r="S6" s="59">
        <f t="shared" si="1"/>
        <v>5350508</v>
      </c>
      <c r="T6" s="60">
        <f t="shared" si="1"/>
        <v>3630259</v>
      </c>
      <c r="U6" s="60">
        <f t="shared" si="1"/>
        <v>17049031</v>
      </c>
      <c r="V6" s="59">
        <f t="shared" si="1"/>
        <v>26029798</v>
      </c>
      <c r="W6" s="59">
        <f t="shared" si="1"/>
        <v>41237787</v>
      </c>
      <c r="X6" s="60">
        <f t="shared" si="1"/>
        <v>51681363</v>
      </c>
      <c r="Y6" s="59">
        <f t="shared" si="1"/>
        <v>-10443576</v>
      </c>
      <c r="Z6" s="61">
        <f>+IF(X6&lt;&gt;0,+(Y6/X6)*100,0)</f>
        <v>-20.20762494208986</v>
      </c>
      <c r="AA6" s="62">
        <f t="shared" si="1"/>
        <v>51681363</v>
      </c>
    </row>
    <row r="7" spans="1:27" ht="13.5">
      <c r="A7" s="291" t="s">
        <v>229</v>
      </c>
      <c r="B7" s="142"/>
      <c r="C7" s="60">
        <v>35570388</v>
      </c>
      <c r="D7" s="340"/>
      <c r="E7" s="60">
        <v>52535985</v>
      </c>
      <c r="F7" s="59">
        <v>51681363</v>
      </c>
      <c r="G7" s="59"/>
      <c r="H7" s="60"/>
      <c r="I7" s="60">
        <v>727917</v>
      </c>
      <c r="J7" s="59">
        <v>727917</v>
      </c>
      <c r="K7" s="59"/>
      <c r="L7" s="60">
        <v>3363842</v>
      </c>
      <c r="M7" s="60">
        <v>1884461</v>
      </c>
      <c r="N7" s="59">
        <v>5248303</v>
      </c>
      <c r="O7" s="59">
        <v>3565030</v>
      </c>
      <c r="P7" s="60">
        <v>1997413</v>
      </c>
      <c r="Q7" s="60">
        <v>3669326</v>
      </c>
      <c r="R7" s="59">
        <v>9231769</v>
      </c>
      <c r="S7" s="59">
        <v>5350508</v>
      </c>
      <c r="T7" s="60">
        <v>3630259</v>
      </c>
      <c r="U7" s="60">
        <v>17049031</v>
      </c>
      <c r="V7" s="59">
        <v>26029798</v>
      </c>
      <c r="W7" s="59">
        <v>41237787</v>
      </c>
      <c r="X7" s="60">
        <v>51681363</v>
      </c>
      <c r="Y7" s="59">
        <v>-10443576</v>
      </c>
      <c r="Z7" s="61">
        <v>-20.21</v>
      </c>
      <c r="AA7" s="62">
        <v>51681363</v>
      </c>
    </row>
    <row r="8" spans="1:27" ht="13.5">
      <c r="A8" s="361" t="s">
        <v>206</v>
      </c>
      <c r="B8" s="142"/>
      <c r="C8" s="60">
        <f aca="true" t="shared" si="2" ref="C8:Y8">SUM(C9:C10)</f>
        <v>2383872</v>
      </c>
      <c r="D8" s="340">
        <f t="shared" si="2"/>
        <v>0</v>
      </c>
      <c r="E8" s="60">
        <f t="shared" si="2"/>
        <v>10000000</v>
      </c>
      <c r="F8" s="59">
        <f t="shared" si="2"/>
        <v>11323697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1600000</v>
      </c>
      <c r="N8" s="59">
        <f t="shared" si="2"/>
        <v>1600000</v>
      </c>
      <c r="O8" s="59">
        <f t="shared" si="2"/>
        <v>0</v>
      </c>
      <c r="P8" s="60">
        <f t="shared" si="2"/>
        <v>0</v>
      </c>
      <c r="Q8" s="60">
        <f t="shared" si="2"/>
        <v>2177921</v>
      </c>
      <c r="R8" s="59">
        <f t="shared" si="2"/>
        <v>2177921</v>
      </c>
      <c r="S8" s="59">
        <f t="shared" si="2"/>
        <v>98324</v>
      </c>
      <c r="T8" s="60">
        <f t="shared" si="2"/>
        <v>513374</v>
      </c>
      <c r="U8" s="60">
        <f t="shared" si="2"/>
        <v>3258654</v>
      </c>
      <c r="V8" s="59">
        <f t="shared" si="2"/>
        <v>3870352</v>
      </c>
      <c r="W8" s="59">
        <f t="shared" si="2"/>
        <v>7648273</v>
      </c>
      <c r="X8" s="60">
        <f t="shared" si="2"/>
        <v>11323697</v>
      </c>
      <c r="Y8" s="59">
        <f t="shared" si="2"/>
        <v>-3675424</v>
      </c>
      <c r="Z8" s="61">
        <f>+IF(X8&lt;&gt;0,+(Y8/X8)*100,0)</f>
        <v>-32.45780949454935</v>
      </c>
      <c r="AA8" s="62">
        <f>SUM(AA9:AA10)</f>
        <v>11323697</v>
      </c>
    </row>
    <row r="9" spans="1:27" ht="13.5">
      <c r="A9" s="291" t="s">
        <v>230</v>
      </c>
      <c r="B9" s="142"/>
      <c r="C9" s="60">
        <v>2383872</v>
      </c>
      <c r="D9" s="340"/>
      <c r="E9" s="60">
        <v>10000000</v>
      </c>
      <c r="F9" s="59">
        <v>11323697</v>
      </c>
      <c r="G9" s="59"/>
      <c r="H9" s="60"/>
      <c r="I9" s="60"/>
      <c r="J9" s="59"/>
      <c r="K9" s="59"/>
      <c r="L9" s="60"/>
      <c r="M9" s="60">
        <v>1600000</v>
      </c>
      <c r="N9" s="59">
        <v>1600000</v>
      </c>
      <c r="O9" s="59"/>
      <c r="P9" s="60"/>
      <c r="Q9" s="60">
        <v>2177921</v>
      </c>
      <c r="R9" s="59">
        <v>2177921</v>
      </c>
      <c r="S9" s="59">
        <v>98324</v>
      </c>
      <c r="T9" s="60">
        <v>513374</v>
      </c>
      <c r="U9" s="60">
        <v>3258654</v>
      </c>
      <c r="V9" s="59">
        <v>3870352</v>
      </c>
      <c r="W9" s="59">
        <v>7648273</v>
      </c>
      <c r="X9" s="60">
        <v>11323697</v>
      </c>
      <c r="Y9" s="59">
        <v>-3675424</v>
      </c>
      <c r="Z9" s="61">
        <v>-32.46</v>
      </c>
      <c r="AA9" s="62">
        <v>11323697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23107546</v>
      </c>
      <c r="D11" s="363">
        <f aca="true" t="shared" si="3" ref="D11:AA11">+D12</f>
        <v>0</v>
      </c>
      <c r="E11" s="362">
        <f t="shared" si="3"/>
        <v>34964400</v>
      </c>
      <c r="F11" s="364">
        <f t="shared" si="3"/>
        <v>34114206</v>
      </c>
      <c r="G11" s="364">
        <f t="shared" si="3"/>
        <v>2382759</v>
      </c>
      <c r="H11" s="362">
        <f t="shared" si="3"/>
        <v>0</v>
      </c>
      <c r="I11" s="362">
        <f t="shared" si="3"/>
        <v>1214259</v>
      </c>
      <c r="J11" s="364">
        <f t="shared" si="3"/>
        <v>3597018</v>
      </c>
      <c r="K11" s="364">
        <f t="shared" si="3"/>
        <v>2361975</v>
      </c>
      <c r="L11" s="362">
        <f t="shared" si="3"/>
        <v>2726569</v>
      </c>
      <c r="M11" s="362">
        <f t="shared" si="3"/>
        <v>1037843</v>
      </c>
      <c r="N11" s="364">
        <f t="shared" si="3"/>
        <v>6126387</v>
      </c>
      <c r="O11" s="364">
        <f t="shared" si="3"/>
        <v>0</v>
      </c>
      <c r="P11" s="362">
        <f t="shared" si="3"/>
        <v>253880</v>
      </c>
      <c r="Q11" s="362">
        <f t="shared" si="3"/>
        <v>0</v>
      </c>
      <c r="R11" s="364">
        <f t="shared" si="3"/>
        <v>253880</v>
      </c>
      <c r="S11" s="364">
        <f t="shared" si="3"/>
        <v>1213209</v>
      </c>
      <c r="T11" s="362">
        <f t="shared" si="3"/>
        <v>0</v>
      </c>
      <c r="U11" s="362">
        <f t="shared" si="3"/>
        <v>5940762</v>
      </c>
      <c r="V11" s="364">
        <f t="shared" si="3"/>
        <v>7153971</v>
      </c>
      <c r="W11" s="364">
        <f t="shared" si="3"/>
        <v>17131256</v>
      </c>
      <c r="X11" s="362">
        <f t="shared" si="3"/>
        <v>34114206</v>
      </c>
      <c r="Y11" s="364">
        <f t="shared" si="3"/>
        <v>-16982950</v>
      </c>
      <c r="Z11" s="365">
        <f>+IF(X11&lt;&gt;0,+(Y11/X11)*100,0)</f>
        <v>-49.78263307667193</v>
      </c>
      <c r="AA11" s="366">
        <f t="shared" si="3"/>
        <v>34114206</v>
      </c>
    </row>
    <row r="12" spans="1:27" ht="13.5">
      <c r="A12" s="291" t="s">
        <v>232</v>
      </c>
      <c r="B12" s="136"/>
      <c r="C12" s="60">
        <v>23107546</v>
      </c>
      <c r="D12" s="340"/>
      <c r="E12" s="60">
        <v>34964400</v>
      </c>
      <c r="F12" s="59">
        <v>34114206</v>
      </c>
      <c r="G12" s="59">
        <v>2382759</v>
      </c>
      <c r="H12" s="60"/>
      <c r="I12" s="60">
        <v>1214259</v>
      </c>
      <c r="J12" s="59">
        <v>3597018</v>
      </c>
      <c r="K12" s="59">
        <v>2361975</v>
      </c>
      <c r="L12" s="60">
        <v>2726569</v>
      </c>
      <c r="M12" s="60">
        <v>1037843</v>
      </c>
      <c r="N12" s="59">
        <v>6126387</v>
      </c>
      <c r="O12" s="59"/>
      <c r="P12" s="60">
        <v>253880</v>
      </c>
      <c r="Q12" s="60"/>
      <c r="R12" s="59">
        <v>253880</v>
      </c>
      <c r="S12" s="59">
        <v>1213209</v>
      </c>
      <c r="T12" s="60"/>
      <c r="U12" s="60">
        <v>5940762</v>
      </c>
      <c r="V12" s="59">
        <v>7153971</v>
      </c>
      <c r="W12" s="59">
        <v>17131256</v>
      </c>
      <c r="X12" s="60">
        <v>34114206</v>
      </c>
      <c r="Y12" s="59">
        <v>-16982950</v>
      </c>
      <c r="Z12" s="61">
        <v>-49.78</v>
      </c>
      <c r="AA12" s="62">
        <v>34114206</v>
      </c>
    </row>
    <row r="13" spans="1:27" ht="13.5">
      <c r="A13" s="361" t="s">
        <v>208</v>
      </c>
      <c r="B13" s="136"/>
      <c r="C13" s="275">
        <f>+C14</f>
        <v>24244370</v>
      </c>
      <c r="D13" s="341">
        <f aca="true" t="shared" si="4" ref="D13:AA13">+D14</f>
        <v>0</v>
      </c>
      <c r="E13" s="275">
        <f t="shared" si="4"/>
        <v>27996506</v>
      </c>
      <c r="F13" s="342">
        <f t="shared" si="4"/>
        <v>28701323</v>
      </c>
      <c r="G13" s="342">
        <f t="shared" si="4"/>
        <v>0</v>
      </c>
      <c r="H13" s="275">
        <f t="shared" si="4"/>
        <v>956290</v>
      </c>
      <c r="I13" s="275">
        <f t="shared" si="4"/>
        <v>0</v>
      </c>
      <c r="J13" s="342">
        <f t="shared" si="4"/>
        <v>956290</v>
      </c>
      <c r="K13" s="342">
        <f t="shared" si="4"/>
        <v>0</v>
      </c>
      <c r="L13" s="275">
        <f t="shared" si="4"/>
        <v>0</v>
      </c>
      <c r="M13" s="275">
        <f t="shared" si="4"/>
        <v>4599497</v>
      </c>
      <c r="N13" s="342">
        <f t="shared" si="4"/>
        <v>4599497</v>
      </c>
      <c r="O13" s="342">
        <f t="shared" si="4"/>
        <v>0</v>
      </c>
      <c r="P13" s="275">
        <f t="shared" si="4"/>
        <v>1167239</v>
      </c>
      <c r="Q13" s="275">
        <f t="shared" si="4"/>
        <v>3654794</v>
      </c>
      <c r="R13" s="342">
        <f t="shared" si="4"/>
        <v>4822033</v>
      </c>
      <c r="S13" s="342">
        <f t="shared" si="4"/>
        <v>3758764</v>
      </c>
      <c r="T13" s="275">
        <f t="shared" si="4"/>
        <v>107947</v>
      </c>
      <c r="U13" s="275">
        <f t="shared" si="4"/>
        <v>8876410</v>
      </c>
      <c r="V13" s="342">
        <f t="shared" si="4"/>
        <v>12743121</v>
      </c>
      <c r="W13" s="342">
        <f t="shared" si="4"/>
        <v>23120941</v>
      </c>
      <c r="X13" s="275">
        <f t="shared" si="4"/>
        <v>28701323</v>
      </c>
      <c r="Y13" s="342">
        <f t="shared" si="4"/>
        <v>-5580382</v>
      </c>
      <c r="Z13" s="335">
        <f>+IF(X13&lt;&gt;0,+(Y13/X13)*100,0)</f>
        <v>-19.442943448983172</v>
      </c>
      <c r="AA13" s="273">
        <f t="shared" si="4"/>
        <v>28701323</v>
      </c>
    </row>
    <row r="14" spans="1:27" ht="13.5">
      <c r="A14" s="291" t="s">
        <v>233</v>
      </c>
      <c r="B14" s="136"/>
      <c r="C14" s="60">
        <v>24244370</v>
      </c>
      <c r="D14" s="340"/>
      <c r="E14" s="60">
        <v>27996506</v>
      </c>
      <c r="F14" s="59">
        <v>28701323</v>
      </c>
      <c r="G14" s="59"/>
      <c r="H14" s="60">
        <v>956290</v>
      </c>
      <c r="I14" s="60"/>
      <c r="J14" s="59">
        <v>956290</v>
      </c>
      <c r="K14" s="59"/>
      <c r="L14" s="60"/>
      <c r="M14" s="60">
        <v>4599497</v>
      </c>
      <c r="N14" s="59">
        <v>4599497</v>
      </c>
      <c r="O14" s="59"/>
      <c r="P14" s="60">
        <v>1167239</v>
      </c>
      <c r="Q14" s="60">
        <v>3654794</v>
      </c>
      <c r="R14" s="59">
        <v>4822033</v>
      </c>
      <c r="S14" s="59">
        <v>3758764</v>
      </c>
      <c r="T14" s="60">
        <v>107947</v>
      </c>
      <c r="U14" s="60">
        <v>8876410</v>
      </c>
      <c r="V14" s="59">
        <v>12743121</v>
      </c>
      <c r="W14" s="59">
        <v>23120941</v>
      </c>
      <c r="X14" s="60">
        <v>28701323</v>
      </c>
      <c r="Y14" s="59">
        <v>-5580382</v>
      </c>
      <c r="Z14" s="61">
        <v>-19.44</v>
      </c>
      <c r="AA14" s="62">
        <v>28701323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14271955</v>
      </c>
      <c r="D22" s="344">
        <f t="shared" si="6"/>
        <v>0</v>
      </c>
      <c r="E22" s="343">
        <f t="shared" si="6"/>
        <v>3430473</v>
      </c>
      <c r="F22" s="345">
        <f t="shared" si="6"/>
        <v>6875700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1117345</v>
      </c>
      <c r="V22" s="345">
        <f t="shared" si="6"/>
        <v>1117345</v>
      </c>
      <c r="W22" s="345">
        <f t="shared" si="6"/>
        <v>1117345</v>
      </c>
      <c r="X22" s="343">
        <f t="shared" si="6"/>
        <v>6875700</v>
      </c>
      <c r="Y22" s="345">
        <f t="shared" si="6"/>
        <v>-5758355</v>
      </c>
      <c r="Z22" s="336">
        <f>+IF(X22&lt;&gt;0,+(Y22/X22)*100,0)</f>
        <v>-83.74936370115043</v>
      </c>
      <c r="AA22" s="350">
        <f>SUM(AA23:AA32)</f>
        <v>6875700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8912590</v>
      </c>
      <c r="D24" s="340"/>
      <c r="E24" s="60">
        <v>3430473</v>
      </c>
      <c r="F24" s="59">
        <v>4030473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4030473</v>
      </c>
      <c r="Y24" s="59">
        <v>-4030473</v>
      </c>
      <c r="Z24" s="61">
        <v>-100</v>
      </c>
      <c r="AA24" s="62">
        <v>4030473</v>
      </c>
    </row>
    <row r="25" spans="1:27" ht="13.5">
      <c r="A25" s="361" t="s">
        <v>239</v>
      </c>
      <c r="B25" s="142"/>
      <c r="C25" s="60">
        <v>5000000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359365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2845227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1117345</v>
      </c>
      <c r="V32" s="59">
        <v>1117345</v>
      </c>
      <c r="W32" s="59">
        <v>1117345</v>
      </c>
      <c r="X32" s="60">
        <v>2845227</v>
      </c>
      <c r="Y32" s="59">
        <v>-1727882</v>
      </c>
      <c r="Z32" s="61">
        <v>-60.73</v>
      </c>
      <c r="AA32" s="62">
        <v>2845227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1550137</v>
      </c>
      <c r="D40" s="344">
        <f t="shared" si="9"/>
        <v>0</v>
      </c>
      <c r="E40" s="343">
        <f t="shared" si="9"/>
        <v>10000000</v>
      </c>
      <c r="F40" s="345">
        <f t="shared" si="9"/>
        <v>10309000</v>
      </c>
      <c r="G40" s="345">
        <f t="shared" si="9"/>
        <v>0</v>
      </c>
      <c r="H40" s="343">
        <f t="shared" si="9"/>
        <v>10933</v>
      </c>
      <c r="I40" s="343">
        <f t="shared" si="9"/>
        <v>0</v>
      </c>
      <c r="J40" s="345">
        <f t="shared" si="9"/>
        <v>10933</v>
      </c>
      <c r="K40" s="345">
        <f t="shared" si="9"/>
        <v>0</v>
      </c>
      <c r="L40" s="343">
        <f t="shared" si="9"/>
        <v>3439821</v>
      </c>
      <c r="M40" s="343">
        <f t="shared" si="9"/>
        <v>543860</v>
      </c>
      <c r="N40" s="345">
        <f t="shared" si="9"/>
        <v>3983681</v>
      </c>
      <c r="O40" s="345">
        <f t="shared" si="9"/>
        <v>2296787</v>
      </c>
      <c r="P40" s="343">
        <f t="shared" si="9"/>
        <v>1265468</v>
      </c>
      <c r="Q40" s="343">
        <f t="shared" si="9"/>
        <v>1614097</v>
      </c>
      <c r="R40" s="345">
        <f t="shared" si="9"/>
        <v>5176352</v>
      </c>
      <c r="S40" s="345">
        <f t="shared" si="9"/>
        <v>63791</v>
      </c>
      <c r="T40" s="343">
        <f t="shared" si="9"/>
        <v>539908</v>
      </c>
      <c r="U40" s="343">
        <f t="shared" si="9"/>
        <v>1601629</v>
      </c>
      <c r="V40" s="345">
        <f t="shared" si="9"/>
        <v>2205328</v>
      </c>
      <c r="W40" s="345">
        <f t="shared" si="9"/>
        <v>11376294</v>
      </c>
      <c r="X40" s="343">
        <f t="shared" si="9"/>
        <v>10309000</v>
      </c>
      <c r="Y40" s="345">
        <f t="shared" si="9"/>
        <v>1067294</v>
      </c>
      <c r="Z40" s="336">
        <f>+IF(X40&lt;&gt;0,+(Y40/X40)*100,0)</f>
        <v>10.35303133184596</v>
      </c>
      <c r="AA40" s="350">
        <f>SUM(AA41:AA49)</f>
        <v>10309000</v>
      </c>
    </row>
    <row r="41" spans="1:27" ht="13.5">
      <c r="A41" s="361" t="s">
        <v>248</v>
      </c>
      <c r="B41" s="142"/>
      <c r="C41" s="362">
        <v>136200</v>
      </c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>
        <v>3400000</v>
      </c>
      <c r="M41" s="362">
        <v>543860</v>
      </c>
      <c r="N41" s="364">
        <v>3943860</v>
      </c>
      <c r="O41" s="364"/>
      <c r="P41" s="362"/>
      <c r="Q41" s="362"/>
      <c r="R41" s="364"/>
      <c r="S41" s="364"/>
      <c r="T41" s="362"/>
      <c r="U41" s="362"/>
      <c r="V41" s="364"/>
      <c r="W41" s="364">
        <v>3943860</v>
      </c>
      <c r="X41" s="362">
        <v>5000000</v>
      </c>
      <c r="Y41" s="364">
        <v>-1056140</v>
      </c>
      <c r="Z41" s="365">
        <v>-21.12</v>
      </c>
      <c r="AA41" s="366">
        <v>5000000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39821</v>
      </c>
      <c r="M43" s="305"/>
      <c r="N43" s="370">
        <v>39821</v>
      </c>
      <c r="O43" s="370"/>
      <c r="P43" s="305">
        <v>1262062</v>
      </c>
      <c r="Q43" s="305"/>
      <c r="R43" s="370">
        <v>1262062</v>
      </c>
      <c r="S43" s="370"/>
      <c r="T43" s="305"/>
      <c r="U43" s="305"/>
      <c r="V43" s="370"/>
      <c r="W43" s="370">
        <v>1301883</v>
      </c>
      <c r="X43" s="305"/>
      <c r="Y43" s="370">
        <v>1301883</v>
      </c>
      <c r="Z43" s="371"/>
      <c r="AA43" s="303"/>
    </row>
    <row r="44" spans="1:27" ht="13.5">
      <c r="A44" s="361" t="s">
        <v>251</v>
      </c>
      <c r="B44" s="136"/>
      <c r="C44" s="60">
        <v>1384777</v>
      </c>
      <c r="D44" s="368"/>
      <c r="E44" s="54"/>
      <c r="F44" s="53"/>
      <c r="G44" s="53"/>
      <c r="H44" s="54">
        <v>10933</v>
      </c>
      <c r="I44" s="54"/>
      <c r="J44" s="53">
        <v>10933</v>
      </c>
      <c r="K44" s="53"/>
      <c r="L44" s="54"/>
      <c r="M44" s="54"/>
      <c r="N44" s="53"/>
      <c r="O44" s="53">
        <v>2296787</v>
      </c>
      <c r="P44" s="54">
        <v>3406</v>
      </c>
      <c r="Q44" s="54">
        <v>1614097</v>
      </c>
      <c r="R44" s="53">
        <v>3914290</v>
      </c>
      <c r="S44" s="53">
        <v>63791</v>
      </c>
      <c r="T44" s="54">
        <v>539908</v>
      </c>
      <c r="U44" s="54">
        <v>1601629</v>
      </c>
      <c r="V44" s="53">
        <v>2205328</v>
      </c>
      <c r="W44" s="53">
        <v>6130551</v>
      </c>
      <c r="X44" s="54"/>
      <c r="Y44" s="53">
        <v>6130551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>
        <v>309000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309000</v>
      </c>
      <c r="Y46" s="53">
        <v>-309000</v>
      </c>
      <c r="Z46" s="94">
        <v>-100</v>
      </c>
      <c r="AA46" s="95">
        <v>309000</v>
      </c>
    </row>
    <row r="47" spans="1:27" ht="13.5">
      <c r="A47" s="361" t="s">
        <v>254</v>
      </c>
      <c r="B47" s="136"/>
      <c r="C47" s="60">
        <v>29160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5000000</v>
      </c>
      <c r="F49" s="53">
        <v>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5000000</v>
      </c>
      <c r="Y49" s="53">
        <v>-5000000</v>
      </c>
      <c r="Z49" s="94">
        <v>-100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101128268</v>
      </c>
      <c r="D60" s="346">
        <f t="shared" si="14"/>
        <v>0</v>
      </c>
      <c r="E60" s="219">
        <f t="shared" si="14"/>
        <v>138927364</v>
      </c>
      <c r="F60" s="264">
        <f t="shared" si="14"/>
        <v>143005289</v>
      </c>
      <c r="G60" s="264">
        <f t="shared" si="14"/>
        <v>2382759</v>
      </c>
      <c r="H60" s="219">
        <f t="shared" si="14"/>
        <v>967223</v>
      </c>
      <c r="I60" s="219">
        <f t="shared" si="14"/>
        <v>1942176</v>
      </c>
      <c r="J60" s="264">
        <f t="shared" si="14"/>
        <v>5292158</v>
      </c>
      <c r="K60" s="264">
        <f t="shared" si="14"/>
        <v>2361975</v>
      </c>
      <c r="L60" s="219">
        <f t="shared" si="14"/>
        <v>9530232</v>
      </c>
      <c r="M60" s="219">
        <f t="shared" si="14"/>
        <v>9665661</v>
      </c>
      <c r="N60" s="264">
        <f t="shared" si="14"/>
        <v>21557868</v>
      </c>
      <c r="O60" s="264">
        <f t="shared" si="14"/>
        <v>5861817</v>
      </c>
      <c r="P60" s="219">
        <f t="shared" si="14"/>
        <v>4684000</v>
      </c>
      <c r="Q60" s="219">
        <f t="shared" si="14"/>
        <v>11116138</v>
      </c>
      <c r="R60" s="264">
        <f t="shared" si="14"/>
        <v>21661955</v>
      </c>
      <c r="S60" s="264">
        <f t="shared" si="14"/>
        <v>10484596</v>
      </c>
      <c r="T60" s="219">
        <f t="shared" si="14"/>
        <v>4791488</v>
      </c>
      <c r="U60" s="219">
        <f t="shared" si="14"/>
        <v>37843831</v>
      </c>
      <c r="V60" s="264">
        <f t="shared" si="14"/>
        <v>53119915</v>
      </c>
      <c r="W60" s="264">
        <f t="shared" si="14"/>
        <v>101631896</v>
      </c>
      <c r="X60" s="219">
        <f t="shared" si="14"/>
        <v>143005289</v>
      </c>
      <c r="Y60" s="264">
        <f t="shared" si="14"/>
        <v>-41373393</v>
      </c>
      <c r="Z60" s="337">
        <f>+IF(X60&lt;&gt;0,+(Y60/X60)*100,0)</f>
        <v>-28.931372601190997</v>
      </c>
      <c r="AA60" s="232">
        <f>+AA57+AA54+AA51+AA40+AA37+AA34+AA22+AA5</f>
        <v>143005289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2016-08-08T14:25:20Z</dcterms:created>
  <dcterms:modified xsi:type="dcterms:W3CDTF">2016-08-08T14:25:27Z</dcterms:modified>
  <cp:category/>
  <cp:version/>
  <cp:contentType/>
  <cp:contentStatus/>
</cp:coreProperties>
</file>