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<sst xmlns="http://schemas.openxmlformats.org/spreadsheetml/2006/main" count="857" uniqueCount="303">
  <si>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Drakenstein(WC023)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</si>
  <si>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</si>
  <si>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</si>
  <si>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</si>
  <si>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</si>
  <si>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</si>
  <si>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</si>
  <si>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</si>
  <si>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</si>
  <si>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</si>
  <si>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</si>
  <si>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</si>
  <si>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</si>
  <si>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</si>
  <si>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</si>
  <si>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</si>
  <si>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</si>
  <si>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</si>
  <si>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</si>
  <si>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</si>
  <si>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</si>
  <si>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</si>
  <si>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</si>
  <si>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</si>
  <si>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</si>
  <si>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</si>
  <si>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</si>
  <si>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</si>
  <si>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</si>
  <si>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</si>
  <si>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</si>
  <si>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</si>
  <si>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</si>
  <si>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</si>
  <si>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</si>
  <si>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</si>
  <si>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</si>
  <si>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</si>
  <si>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</si>
  <si>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</si>
  <si>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</si>
  <si>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</si>
  <si>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</si>
  <si>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</si>
  <si>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</si>
  <si>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</si>
  <si>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</si>
  <si>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</si>
  <si>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</si>
  <si>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</si>
  <si>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</si>
  <si>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</si>
  <si>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</si>
  <si>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</si>
  <si>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</si>
  <si>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</si>
  <si>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</si>
  <si>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</si>
  <si>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</si>
  <si>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</si>
  <si>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</si>
  <si>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</si>
  <si>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</si>
  <si>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</si>
  <si>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</si>
  <si>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</si>
  <si>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</si>
  <si>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</si>
  <si>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</si>
  <si>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</si>
  <si>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Drakenstein(WC023)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</si>
  <si>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</si>
  <si>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</si>
  <si>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</si>
  <si>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</si>
  <si>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</si>
  <si>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</si>
  <si>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</si>
  <si>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</si>
  <si>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</si>
  <si>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</si>
  <si>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</si>
  <si>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</si>
  <si>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</si>
  <si>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</si>
  <si>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</si>
  <si>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</si>
  <si>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</si>
  <si>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</si>
  <si>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</si>
  <si>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</si>
  <si>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</si>
  <si>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</si>
  <si>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</si>
  <si>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</si>
  <si>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</si>
  <si>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</si>
  <si>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</si>
  <si>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</si>
  <si>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</si>
  <si>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Drakenstein(WC023)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</si>
  <si>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</si>
  <si>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</si>
  <si>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</si>
  <si>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</si>
  <si>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</si>
  <si>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</si>
  <si>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</si>
  <si>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</si>
  <si>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</si>
  <si>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</si>
  <si>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</si>
  <si>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</si>
  <si>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</si>
  <si>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</si>
  <si>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</si>
  <si>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</si>
  <si>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</si>
  <si>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</si>
  <si>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</si>
  <si>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</si>
  <si>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</si>
  <si>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</si>
  <si>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</si>
  <si>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</si>
  <si>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</si>
  <si>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</si>
  <si>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</si>
  <si>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</si>
  <si>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Drakenstein(WC023)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</si>
  <si>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</si>
  <si>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</si>
  <si>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</si>
  <si>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</si>
  <si>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</si>
  <si>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</si>
  <si>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</si>
  <si>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</si>
  <si>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</si>
  <si>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</si>
  <si>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Drakenstein(WC023)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</si>
  <si>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</si>
  <si>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</si>
  <si>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</si>
  <si>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</si>
  <si>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</si>
  <si>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</si>
  <si>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</si>
  <si>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</si>
  <si>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</si>
  <si>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</si>
  <si>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</si>
  <si>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</si>
  <si>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</si>
  <si>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</si>
  <si>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</si>
  <si>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</si>
  <si>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</si>
  <si>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</si>
  <si>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</si>
  <si>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</si>
  <si>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</si>
  <si>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</si>
  <si>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</si>
  <si>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</si>
  <si>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</si>
  <si>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</si>
  <si>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</si>
  <si>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</si>
  <si>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</si>
  <si>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</si>
  <si>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</si>
  <si>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</si>
  <si>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</si>
  <si>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Drakenstein(WC023)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</si>
  <si>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</si>
  <si>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</si>
  <si>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</si>
  <si>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</si>
  <si>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</si>
  <si>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</si>
  <si>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</si>
  <si>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</si>
  <si>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</si>
  <si>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</si>
  <si>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</si>
  <si>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</si>
  <si>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</si>
  <si>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</si>
  <si>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</si>
  <si>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</si>
  <si>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</si>
  <si>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</si>
  <si>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</si>
  <si>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</si>
  <si>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</si>
  <si>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</si>
  <si>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</si>
  <si>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</si>
  <si>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</si>
  <si>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</si>
  <si>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</si>
  <si>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Drakenstein(WC023)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</si>
  <si>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</si>
  <si>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</si>
  <si>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</si>
  <si>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</si>
  <si>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</si>
  <si>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</si>
  <si>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</si>
  <si>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</si>
  <si>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</si>
  <si>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</si>
  <si>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</si>
  <si>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</si>
  <si>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</si>
  <si>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</si>
  <si>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</si>
  <si>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</si>
  <si>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</si>
  <si>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</si>
  <si>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</si>
  <si>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</si>
  <si>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</si>
  <si>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</si>
  <si>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</si>
  <si>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</si>
  <si>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Drakenstein(WC023)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</si>
  <si>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</si>
  <si>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</si>
  <si>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</si>
  <si>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</si>
  <si>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</si>
  <si>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</si>
  <si>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</si>
  <si>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</si>
  <si>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</si>
  <si>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</si>
  <si>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</si>
  <si>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</si>
  <si>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</si>
  <si>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</si>
  <si>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</si>
  <si>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</si>
  <si>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</si>
  <si>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</si>
  <si>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</si>
  <si>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</si>
  <si>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</si>
  <si>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</si>
  <si>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</si>
  <si>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</si>
  <si>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</si>
  <si>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</si>
  <si>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</si>
  <si>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</si>
  <si>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</si>
  <si>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</si>
  <si>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</si>
  <si>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</si>
  <si>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</si>
  <si>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</si>
  <si>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</si>
  <si>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Drakenstein(WC023)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</si>
  <si>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</si>
  <si>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</si>
  <si>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Western Cape: Drakenstein(WC023)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</si>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</sst>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195502129</v>
      </c>
      <c r="C5" s="19">
        <v>0</v>
      </c>
      <c r="D5" s="59">
        <v>211881872</v>
      </c>
      <c r="E5" s="60">
        <v>213056166</v>
      </c>
      <c r="F5" s="60">
        <v>258242089</v>
      </c>
      <c r="G5" s="60">
        <v>-41111833</v>
      </c>
      <c r="H5" s="60">
        <v>-4874176</v>
      </c>
      <c r="I5" s="60">
        <v>212256080</v>
      </c>
      <c r="J5" s="60">
        <v>-1413577</v>
      </c>
      <c r="K5" s="60">
        <v>-674207</v>
      </c>
      <c r="L5" s="60">
        <v>517522</v>
      </c>
      <c r="M5" s="60">
        <v>-1570262</v>
      </c>
      <c r="N5" s="60">
        <v>1245903</v>
      </c>
      <c r="O5" s="60">
        <v>-615221</v>
      </c>
      <c r="P5" s="60">
        <v>-1157623</v>
      </c>
      <c r="Q5" s="60">
        <v>-526941</v>
      </c>
      <c r="R5" s="60">
        <v>-1167802</v>
      </c>
      <c r="S5" s="60">
        <v>-318527</v>
      </c>
      <c r="T5" s="60">
        <v>-948860</v>
      </c>
      <c r="U5" s="60">
        <v>-2435189</v>
      </c>
      <c r="V5" s="60">
        <v>207723688</v>
      </c>
      <c r="W5" s="60">
        <v>211881873</v>
      </c>
      <c r="X5" s="60">
        <v>-4158185</v>
      </c>
      <c r="Y5" s="61">
        <v>-1.96</v>
      </c>
      <c r="Z5" s="62">
        <v>213056166</v>
      </c>
    </row>
    <row r="6" spans="1:26" ht="13.5">
      <c r="A6" s="58" t="s">
        <v>32</v>
      </c>
      <c r="B6" s="19">
        <v>1053365772</v>
      </c>
      <c r="C6" s="19">
        <v>0</v>
      </c>
      <c r="D6" s="59">
        <v>1274811671</v>
      </c>
      <c r="E6" s="60">
        <v>1293754170</v>
      </c>
      <c r="F6" s="60">
        <v>237371807</v>
      </c>
      <c r="G6" s="60">
        <v>77258116</v>
      </c>
      <c r="H6" s="60">
        <v>118745831</v>
      </c>
      <c r="I6" s="60">
        <v>433375754</v>
      </c>
      <c r="J6" s="60">
        <v>98555832</v>
      </c>
      <c r="K6" s="60">
        <v>88060062</v>
      </c>
      <c r="L6" s="60">
        <v>94140241</v>
      </c>
      <c r="M6" s="60">
        <v>280756135</v>
      </c>
      <c r="N6" s="60">
        <v>84522169</v>
      </c>
      <c r="O6" s="60">
        <v>115281216</v>
      </c>
      <c r="P6" s="60">
        <v>102748965</v>
      </c>
      <c r="Q6" s="60">
        <v>302552350</v>
      </c>
      <c r="R6" s="60">
        <v>96776522</v>
      </c>
      <c r="S6" s="60">
        <v>88702427</v>
      </c>
      <c r="T6" s="60">
        <v>89139051</v>
      </c>
      <c r="U6" s="60">
        <v>274618000</v>
      </c>
      <c r="V6" s="60">
        <v>1291302239</v>
      </c>
      <c r="W6" s="60">
        <v>1274811675</v>
      </c>
      <c r="X6" s="60">
        <v>16490564</v>
      </c>
      <c r="Y6" s="61">
        <v>1.29</v>
      </c>
      <c r="Z6" s="62">
        <v>1293754170</v>
      </c>
    </row>
    <row r="7" spans="1:26" ht="13.5">
      <c r="A7" s="58" t="s">
        <v>33</v>
      </c>
      <c r="B7" s="19">
        <v>13767556</v>
      </c>
      <c r="C7" s="19">
        <v>0</v>
      </c>
      <c r="D7" s="59">
        <v>10984880</v>
      </c>
      <c r="E7" s="60">
        <v>13984880</v>
      </c>
      <c r="F7" s="60">
        <v>0</v>
      </c>
      <c r="G7" s="60">
        <v>7560</v>
      </c>
      <c r="H7" s="60">
        <v>3660690</v>
      </c>
      <c r="I7" s="60">
        <v>3668250</v>
      </c>
      <c r="J7" s="60">
        <v>1862914</v>
      </c>
      <c r="K7" s="60">
        <v>302958</v>
      </c>
      <c r="L7" s="60">
        <v>1529233</v>
      </c>
      <c r="M7" s="60">
        <v>3695105</v>
      </c>
      <c r="N7" s="60">
        <v>1776834</v>
      </c>
      <c r="O7" s="60">
        <v>1414577</v>
      </c>
      <c r="P7" s="60">
        <v>1360281</v>
      </c>
      <c r="Q7" s="60">
        <v>4551692</v>
      </c>
      <c r="R7" s="60">
        <v>1225754</v>
      </c>
      <c r="S7" s="60">
        <v>2932724</v>
      </c>
      <c r="T7" s="60">
        <v>3185825</v>
      </c>
      <c r="U7" s="60">
        <v>7344303</v>
      </c>
      <c r="V7" s="60">
        <v>19259350</v>
      </c>
      <c r="W7" s="60">
        <v>10984879</v>
      </c>
      <c r="X7" s="60">
        <v>8274471</v>
      </c>
      <c r="Y7" s="61">
        <v>75.33</v>
      </c>
      <c r="Z7" s="62">
        <v>13984880</v>
      </c>
    </row>
    <row r="8" spans="1:26" ht="13.5">
      <c r="A8" s="58" t="s">
        <v>34</v>
      </c>
      <c r="B8" s="19">
        <v>144062584</v>
      </c>
      <c r="C8" s="19">
        <v>0</v>
      </c>
      <c r="D8" s="59">
        <v>182871423</v>
      </c>
      <c r="E8" s="60">
        <v>205721158</v>
      </c>
      <c r="F8" s="60">
        <v>-81490</v>
      </c>
      <c r="G8" s="60">
        <v>0</v>
      </c>
      <c r="H8" s="60">
        <v>15832333</v>
      </c>
      <c r="I8" s="60">
        <v>15750843</v>
      </c>
      <c r="J8" s="60">
        <v>6325645</v>
      </c>
      <c r="K8" s="60">
        <v>6597863</v>
      </c>
      <c r="L8" s="60">
        <v>26792292</v>
      </c>
      <c r="M8" s="60">
        <v>39715800</v>
      </c>
      <c r="N8" s="60">
        <v>6509835</v>
      </c>
      <c r="O8" s="60">
        <v>6007142</v>
      </c>
      <c r="P8" s="60">
        <v>7773986</v>
      </c>
      <c r="Q8" s="60">
        <v>20290963</v>
      </c>
      <c r="R8" s="60">
        <v>6575759</v>
      </c>
      <c r="S8" s="60">
        <v>7327448</v>
      </c>
      <c r="T8" s="60">
        <v>7320070</v>
      </c>
      <c r="U8" s="60">
        <v>21223277</v>
      </c>
      <c r="V8" s="60">
        <v>96980883</v>
      </c>
      <c r="W8" s="60">
        <v>182871424</v>
      </c>
      <c r="X8" s="60">
        <v>-85890541</v>
      </c>
      <c r="Y8" s="61">
        <v>-46.97</v>
      </c>
      <c r="Z8" s="62">
        <v>205721158</v>
      </c>
    </row>
    <row r="9" spans="1:26" ht="13.5">
      <c r="A9" s="58" t="s">
        <v>35</v>
      </c>
      <c r="B9" s="19">
        <v>128174443</v>
      </c>
      <c r="C9" s="19">
        <v>0</v>
      </c>
      <c r="D9" s="59">
        <v>147476349</v>
      </c>
      <c r="E9" s="60">
        <v>118383691</v>
      </c>
      <c r="F9" s="60">
        <v>4374177</v>
      </c>
      <c r="G9" s="60">
        <v>6038295</v>
      </c>
      <c r="H9" s="60">
        <v>9068583</v>
      </c>
      <c r="I9" s="60">
        <v>19481055</v>
      </c>
      <c r="J9" s="60">
        <v>1857003</v>
      </c>
      <c r="K9" s="60">
        <v>9591209</v>
      </c>
      <c r="L9" s="60">
        <v>7775133</v>
      </c>
      <c r="M9" s="60">
        <v>19223345</v>
      </c>
      <c r="N9" s="60">
        <v>5798816</v>
      </c>
      <c r="O9" s="60">
        <v>28792927</v>
      </c>
      <c r="P9" s="60">
        <v>6902006</v>
      </c>
      <c r="Q9" s="60">
        <v>41493749</v>
      </c>
      <c r="R9" s="60">
        <v>6298784</v>
      </c>
      <c r="S9" s="60">
        <v>6554963</v>
      </c>
      <c r="T9" s="60">
        <v>6134502</v>
      </c>
      <c r="U9" s="60">
        <v>18988249</v>
      </c>
      <c r="V9" s="60">
        <v>99186398</v>
      </c>
      <c r="W9" s="60">
        <v>147476345</v>
      </c>
      <c r="X9" s="60">
        <v>-48289947</v>
      </c>
      <c r="Y9" s="61">
        <v>-32.74</v>
      </c>
      <c r="Z9" s="62">
        <v>118383691</v>
      </c>
    </row>
    <row r="10" spans="1:26" ht="25.5">
      <c r="A10" s="63" t="s">
        <v>278</v>
      </c>
      <c r="B10" s="64">
        <f>SUM(B5:B9)</f>
        <v>1534872484</v>
      </c>
      <c r="C10" s="64">
        <f>SUM(C5:C9)</f>
        <v>0</v>
      </c>
      <c r="D10" s="65">
        <f aca="true" t="shared" si="0" ref="D10:Z10">SUM(D5:D9)</f>
        <v>1828026195</v>
      </c>
      <c r="E10" s="66">
        <f t="shared" si="0"/>
        <v>1844900065</v>
      </c>
      <c r="F10" s="66">
        <f t="shared" si="0"/>
        <v>499906583</v>
      </c>
      <c r="G10" s="66">
        <f t="shared" si="0"/>
        <v>42192138</v>
      </c>
      <c r="H10" s="66">
        <f t="shared" si="0"/>
        <v>142433261</v>
      </c>
      <c r="I10" s="66">
        <f t="shared" si="0"/>
        <v>684531982</v>
      </c>
      <c r="J10" s="66">
        <f t="shared" si="0"/>
        <v>107187817</v>
      </c>
      <c r="K10" s="66">
        <f t="shared" si="0"/>
        <v>103877885</v>
      </c>
      <c r="L10" s="66">
        <f t="shared" si="0"/>
        <v>130754421</v>
      </c>
      <c r="M10" s="66">
        <f t="shared" si="0"/>
        <v>341820123</v>
      </c>
      <c r="N10" s="66">
        <f t="shared" si="0"/>
        <v>99853557</v>
      </c>
      <c r="O10" s="66">
        <f t="shared" si="0"/>
        <v>150880641</v>
      </c>
      <c r="P10" s="66">
        <f t="shared" si="0"/>
        <v>117627615</v>
      </c>
      <c r="Q10" s="66">
        <f t="shared" si="0"/>
        <v>368361813</v>
      </c>
      <c r="R10" s="66">
        <f t="shared" si="0"/>
        <v>109709017</v>
      </c>
      <c r="S10" s="66">
        <f t="shared" si="0"/>
        <v>105199035</v>
      </c>
      <c r="T10" s="66">
        <f t="shared" si="0"/>
        <v>104830588</v>
      </c>
      <c r="U10" s="66">
        <f t="shared" si="0"/>
        <v>319738640</v>
      </c>
      <c r="V10" s="66">
        <f t="shared" si="0"/>
        <v>1714452558</v>
      </c>
      <c r="W10" s="66">
        <f t="shared" si="0"/>
        <v>1828026196</v>
      </c>
      <c r="X10" s="66">
        <f t="shared" si="0"/>
        <v>-113573638</v>
      </c>
      <c r="Y10" s="67">
        <f>+IF(W10&lt;&gt;0,(X10/W10)*100,0)</f>
        <v>-6.2129108569951805</v>
      </c>
      <c r="Z10" s="68">
        <f t="shared" si="0"/>
        <v>1844900065</v>
      </c>
    </row>
    <row r="11" spans="1:26" ht="13.5">
      <c r="A11" s="58" t="s">
        <v>37</v>
      </c>
      <c r="B11" s="19">
        <v>412476111</v>
      </c>
      <c r="C11" s="19">
        <v>0</v>
      </c>
      <c r="D11" s="59">
        <v>441003939</v>
      </c>
      <c r="E11" s="60">
        <v>440219046</v>
      </c>
      <c r="F11" s="60">
        <v>29512933</v>
      </c>
      <c r="G11" s="60">
        <v>3374358</v>
      </c>
      <c r="H11" s="60">
        <v>63167628</v>
      </c>
      <c r="I11" s="60">
        <v>96054919</v>
      </c>
      <c r="J11" s="60">
        <v>34750631</v>
      </c>
      <c r="K11" s="60">
        <v>52617323</v>
      </c>
      <c r="L11" s="60">
        <v>36947232</v>
      </c>
      <c r="M11" s="60">
        <v>124315186</v>
      </c>
      <c r="N11" s="60">
        <v>32650424</v>
      </c>
      <c r="O11" s="60">
        <v>35666378</v>
      </c>
      <c r="P11" s="60">
        <v>29691313</v>
      </c>
      <c r="Q11" s="60">
        <v>98008115</v>
      </c>
      <c r="R11" s="60">
        <v>1861653</v>
      </c>
      <c r="S11" s="60">
        <v>63500166</v>
      </c>
      <c r="T11" s="60">
        <v>23570648</v>
      </c>
      <c r="U11" s="60">
        <v>88932467</v>
      </c>
      <c r="V11" s="60">
        <v>407310687</v>
      </c>
      <c r="W11" s="60">
        <v>441003937</v>
      </c>
      <c r="X11" s="60">
        <v>-33693250</v>
      </c>
      <c r="Y11" s="61">
        <v>-7.64</v>
      </c>
      <c r="Z11" s="62">
        <v>440219046</v>
      </c>
    </row>
    <row r="12" spans="1:26" ht="13.5">
      <c r="A12" s="58" t="s">
        <v>38</v>
      </c>
      <c r="B12" s="19">
        <v>19975559</v>
      </c>
      <c r="C12" s="19">
        <v>0</v>
      </c>
      <c r="D12" s="59">
        <v>21346235</v>
      </c>
      <c r="E12" s="60">
        <v>21346235</v>
      </c>
      <c r="F12" s="60">
        <v>803720</v>
      </c>
      <c r="G12" s="60">
        <v>401042</v>
      </c>
      <c r="H12" s="60">
        <v>802843</v>
      </c>
      <c r="I12" s="60">
        <v>2007605</v>
      </c>
      <c r="J12" s="60">
        <v>807058</v>
      </c>
      <c r="K12" s="60">
        <v>794652</v>
      </c>
      <c r="L12" s="60">
        <v>801371</v>
      </c>
      <c r="M12" s="60">
        <v>2403081</v>
      </c>
      <c r="N12" s="60">
        <v>1502882</v>
      </c>
      <c r="O12" s="60">
        <v>1129014</v>
      </c>
      <c r="P12" s="60">
        <v>1744566</v>
      </c>
      <c r="Q12" s="60">
        <v>4376462</v>
      </c>
      <c r="R12" s="60">
        <v>0</v>
      </c>
      <c r="S12" s="60">
        <v>4742509</v>
      </c>
      <c r="T12" s="60">
        <v>1753934</v>
      </c>
      <c r="U12" s="60">
        <v>6496443</v>
      </c>
      <c r="V12" s="60">
        <v>15283591</v>
      </c>
      <c r="W12" s="60">
        <v>21346237</v>
      </c>
      <c r="X12" s="60">
        <v>-6062646</v>
      </c>
      <c r="Y12" s="61">
        <v>-28.4</v>
      </c>
      <c r="Z12" s="62">
        <v>21346235</v>
      </c>
    </row>
    <row r="13" spans="1:26" ht="13.5">
      <c r="A13" s="58" t="s">
        <v>279</v>
      </c>
      <c r="B13" s="19">
        <v>168108362</v>
      </c>
      <c r="C13" s="19">
        <v>0</v>
      </c>
      <c r="D13" s="59">
        <v>178720762</v>
      </c>
      <c r="E13" s="60">
        <v>178720770</v>
      </c>
      <c r="F13" s="60">
        <v>0</v>
      </c>
      <c r="G13" s="60">
        <v>0</v>
      </c>
      <c r="H13" s="60">
        <v>1245</v>
      </c>
      <c r="I13" s="60">
        <v>1245</v>
      </c>
      <c r="J13" s="60">
        <v>3269466</v>
      </c>
      <c r="K13" s="60">
        <v>3269466</v>
      </c>
      <c r="L13" s="60">
        <v>-1245</v>
      </c>
      <c r="M13" s="60">
        <v>6537687</v>
      </c>
      <c r="N13" s="60">
        <v>0</v>
      </c>
      <c r="O13" s="60">
        <v>0</v>
      </c>
      <c r="P13" s="60">
        <v>31271</v>
      </c>
      <c r="Q13" s="60">
        <v>31271</v>
      </c>
      <c r="R13" s="60">
        <v>3282276</v>
      </c>
      <c r="S13" s="60">
        <v>0</v>
      </c>
      <c r="T13" s="60">
        <v>3282121</v>
      </c>
      <c r="U13" s="60">
        <v>6564397</v>
      </c>
      <c r="V13" s="60">
        <v>13134600</v>
      </c>
      <c r="W13" s="60">
        <v>178720762</v>
      </c>
      <c r="X13" s="60">
        <v>-165586162</v>
      </c>
      <c r="Y13" s="61">
        <v>-92.65</v>
      </c>
      <c r="Z13" s="62">
        <v>178720770</v>
      </c>
    </row>
    <row r="14" spans="1:26" ht="13.5">
      <c r="A14" s="58" t="s">
        <v>40</v>
      </c>
      <c r="B14" s="19">
        <v>61024590</v>
      </c>
      <c r="C14" s="19">
        <v>0</v>
      </c>
      <c r="D14" s="59">
        <v>69128338</v>
      </c>
      <c r="E14" s="60">
        <v>78967769</v>
      </c>
      <c r="F14" s="60">
        <v>0</v>
      </c>
      <c r="G14" s="60">
        <v>0</v>
      </c>
      <c r="H14" s="60">
        <v>17541943</v>
      </c>
      <c r="I14" s="60">
        <v>17541943</v>
      </c>
      <c r="J14" s="60">
        <v>5847315</v>
      </c>
      <c r="K14" s="60">
        <v>5847315</v>
      </c>
      <c r="L14" s="60">
        <v>5877102</v>
      </c>
      <c r="M14" s="60">
        <v>17571732</v>
      </c>
      <c r="N14" s="60">
        <v>5847315</v>
      </c>
      <c r="O14" s="60">
        <v>5847315</v>
      </c>
      <c r="P14" s="60">
        <v>5847315</v>
      </c>
      <c r="Q14" s="60">
        <v>17541945</v>
      </c>
      <c r="R14" s="60">
        <v>5847315</v>
      </c>
      <c r="S14" s="60">
        <v>5931719</v>
      </c>
      <c r="T14" s="60">
        <v>10542438</v>
      </c>
      <c r="U14" s="60">
        <v>22321472</v>
      </c>
      <c r="V14" s="60">
        <v>74977092</v>
      </c>
      <c r="W14" s="60">
        <v>69128338</v>
      </c>
      <c r="X14" s="60">
        <v>5848754</v>
      </c>
      <c r="Y14" s="61">
        <v>8.46</v>
      </c>
      <c r="Z14" s="62">
        <v>78967769</v>
      </c>
    </row>
    <row r="15" spans="1:26" ht="13.5">
      <c r="A15" s="58" t="s">
        <v>41</v>
      </c>
      <c r="B15" s="19">
        <v>543064879</v>
      </c>
      <c r="C15" s="19">
        <v>0</v>
      </c>
      <c r="D15" s="59">
        <v>615903666</v>
      </c>
      <c r="E15" s="60">
        <v>583828403</v>
      </c>
      <c r="F15" s="60">
        <v>0</v>
      </c>
      <c r="G15" s="60">
        <v>71485654</v>
      </c>
      <c r="H15" s="60">
        <v>65981555</v>
      </c>
      <c r="I15" s="60">
        <v>137467209</v>
      </c>
      <c r="J15" s="60">
        <v>43844523</v>
      </c>
      <c r="K15" s="60">
        <v>46818474</v>
      </c>
      <c r="L15" s="60">
        <v>48403581</v>
      </c>
      <c r="M15" s="60">
        <v>139066578</v>
      </c>
      <c r="N15" s="60">
        <v>44475451</v>
      </c>
      <c r="O15" s="60">
        <v>46981557</v>
      </c>
      <c r="P15" s="60">
        <v>51385949</v>
      </c>
      <c r="Q15" s="60">
        <v>142842957</v>
      </c>
      <c r="R15" s="60">
        <v>43725210</v>
      </c>
      <c r="S15" s="60">
        <v>41269870</v>
      </c>
      <c r="T15" s="60">
        <v>41556363</v>
      </c>
      <c r="U15" s="60">
        <v>126551443</v>
      </c>
      <c r="V15" s="60">
        <v>545928187</v>
      </c>
      <c r="W15" s="60">
        <v>615903666</v>
      </c>
      <c r="X15" s="60">
        <v>-69975479</v>
      </c>
      <c r="Y15" s="61">
        <v>-11.36</v>
      </c>
      <c r="Z15" s="62">
        <v>583828403</v>
      </c>
    </row>
    <row r="16" spans="1:26" ht="13.5">
      <c r="A16" s="69" t="s">
        <v>42</v>
      </c>
      <c r="B16" s="19">
        <v>2068000</v>
      </c>
      <c r="C16" s="19">
        <v>0</v>
      </c>
      <c r="D16" s="59">
        <v>694500</v>
      </c>
      <c r="E16" s="60">
        <v>694500</v>
      </c>
      <c r="F16" s="60">
        <v>0</v>
      </c>
      <c r="G16" s="60">
        <v>0</v>
      </c>
      <c r="H16" s="60">
        <v>0</v>
      </c>
      <c r="I16" s="60">
        <v>0</v>
      </c>
      <c r="J16" s="60">
        <v>143000</v>
      </c>
      <c r="K16" s="60">
        <v>0</v>
      </c>
      <c r="L16" s="60">
        <v>0</v>
      </c>
      <c r="M16" s="60">
        <v>143000</v>
      </c>
      <c r="N16" s="60">
        <v>0</v>
      </c>
      <c r="O16" s="60">
        <v>0</v>
      </c>
      <c r="P16" s="60">
        <v>268089</v>
      </c>
      <c r="Q16" s="60">
        <v>268089</v>
      </c>
      <c r="R16" s="60">
        <v>123000</v>
      </c>
      <c r="S16" s="60">
        <v>48000</v>
      </c>
      <c r="T16" s="60">
        <v>178500</v>
      </c>
      <c r="U16" s="60">
        <v>349500</v>
      </c>
      <c r="V16" s="60">
        <v>760589</v>
      </c>
      <c r="W16" s="60">
        <v>694500</v>
      </c>
      <c r="X16" s="60">
        <v>66089</v>
      </c>
      <c r="Y16" s="61">
        <v>9.52</v>
      </c>
      <c r="Z16" s="62">
        <v>694500</v>
      </c>
    </row>
    <row r="17" spans="1:26" ht="13.5">
      <c r="A17" s="58" t="s">
        <v>43</v>
      </c>
      <c r="B17" s="19">
        <v>411980657</v>
      </c>
      <c r="C17" s="19">
        <v>0</v>
      </c>
      <c r="D17" s="59">
        <v>581067842</v>
      </c>
      <c r="E17" s="60">
        <v>645154104</v>
      </c>
      <c r="F17" s="60">
        <v>46588228</v>
      </c>
      <c r="G17" s="60">
        <v>-22216808</v>
      </c>
      <c r="H17" s="60">
        <v>71995718</v>
      </c>
      <c r="I17" s="60">
        <v>96367138</v>
      </c>
      <c r="J17" s="60">
        <v>30229590</v>
      </c>
      <c r="K17" s="60">
        <v>37249478</v>
      </c>
      <c r="L17" s="60">
        <v>37928354</v>
      </c>
      <c r="M17" s="60">
        <v>105407422</v>
      </c>
      <c r="N17" s="60">
        <v>28664973</v>
      </c>
      <c r="O17" s="60">
        <v>33425852</v>
      </c>
      <c r="P17" s="60">
        <v>34702373</v>
      </c>
      <c r="Q17" s="60">
        <v>96793198</v>
      </c>
      <c r="R17" s="60">
        <v>36264644</v>
      </c>
      <c r="S17" s="60">
        <v>49498474</v>
      </c>
      <c r="T17" s="60">
        <v>64912969</v>
      </c>
      <c r="U17" s="60">
        <v>150676087</v>
      </c>
      <c r="V17" s="60">
        <v>449243845</v>
      </c>
      <c r="W17" s="60">
        <v>581067839</v>
      </c>
      <c r="X17" s="60">
        <v>-131823994</v>
      </c>
      <c r="Y17" s="61">
        <v>-22.69</v>
      </c>
      <c r="Z17" s="62">
        <v>645154104</v>
      </c>
    </row>
    <row r="18" spans="1:26" ht="13.5">
      <c r="A18" s="70" t="s">
        <v>44</v>
      </c>
      <c r="B18" s="71">
        <f>SUM(B11:B17)</f>
        <v>1618698158</v>
      </c>
      <c r="C18" s="71">
        <f>SUM(C11:C17)</f>
        <v>0</v>
      </c>
      <c r="D18" s="72">
        <f aca="true" t="shared" si="1" ref="D18:Z18">SUM(D11:D17)</f>
        <v>1907865282</v>
      </c>
      <c r="E18" s="73">
        <f t="shared" si="1"/>
        <v>1948930827</v>
      </c>
      <c r="F18" s="73">
        <f t="shared" si="1"/>
        <v>76904881</v>
      </c>
      <c r="G18" s="73">
        <f t="shared" si="1"/>
        <v>53044246</v>
      </c>
      <c r="H18" s="73">
        <f t="shared" si="1"/>
        <v>219490932</v>
      </c>
      <c r="I18" s="73">
        <f t="shared" si="1"/>
        <v>349440059</v>
      </c>
      <c r="J18" s="73">
        <f t="shared" si="1"/>
        <v>118891583</v>
      </c>
      <c r="K18" s="73">
        <f t="shared" si="1"/>
        <v>146596708</v>
      </c>
      <c r="L18" s="73">
        <f t="shared" si="1"/>
        <v>129956395</v>
      </c>
      <c r="M18" s="73">
        <f t="shared" si="1"/>
        <v>395444686</v>
      </c>
      <c r="N18" s="73">
        <f t="shared" si="1"/>
        <v>113141045</v>
      </c>
      <c r="O18" s="73">
        <f t="shared" si="1"/>
        <v>123050116</v>
      </c>
      <c r="P18" s="73">
        <f t="shared" si="1"/>
        <v>123670876</v>
      </c>
      <c r="Q18" s="73">
        <f t="shared" si="1"/>
        <v>359862037</v>
      </c>
      <c r="R18" s="73">
        <f t="shared" si="1"/>
        <v>91104098</v>
      </c>
      <c r="S18" s="73">
        <f t="shared" si="1"/>
        <v>164990738</v>
      </c>
      <c r="T18" s="73">
        <f t="shared" si="1"/>
        <v>145796973</v>
      </c>
      <c r="U18" s="73">
        <f t="shared" si="1"/>
        <v>401891809</v>
      </c>
      <c r="V18" s="73">
        <f t="shared" si="1"/>
        <v>1506638591</v>
      </c>
      <c r="W18" s="73">
        <f t="shared" si="1"/>
        <v>1907865279</v>
      </c>
      <c r="X18" s="73">
        <f t="shared" si="1"/>
        <v>-401226688</v>
      </c>
      <c r="Y18" s="67">
        <f>+IF(W18&lt;&gt;0,(X18/W18)*100,0)</f>
        <v>-21.030137317153827</v>
      </c>
      <c r="Z18" s="74">
        <f t="shared" si="1"/>
        <v>1948930827</v>
      </c>
    </row>
    <row r="19" spans="1:26" ht="13.5">
      <c r="A19" s="70" t="s">
        <v>45</v>
      </c>
      <c r="B19" s="75">
        <f>+B10-B18</f>
        <v>-83825674</v>
      </c>
      <c r="C19" s="75">
        <f>+C10-C18</f>
        <v>0</v>
      </c>
      <c r="D19" s="76">
        <f aca="true" t="shared" si="2" ref="D19:Z19">+D10-D18</f>
        <v>-79839087</v>
      </c>
      <c r="E19" s="77">
        <f t="shared" si="2"/>
        <v>-104030762</v>
      </c>
      <c r="F19" s="77">
        <f t="shared" si="2"/>
        <v>423001702</v>
      </c>
      <c r="G19" s="77">
        <f t="shared" si="2"/>
        <v>-10852108</v>
      </c>
      <c r="H19" s="77">
        <f t="shared" si="2"/>
        <v>-77057671</v>
      </c>
      <c r="I19" s="77">
        <f t="shared" si="2"/>
        <v>335091923</v>
      </c>
      <c r="J19" s="77">
        <f t="shared" si="2"/>
        <v>-11703766</v>
      </c>
      <c r="K19" s="77">
        <f t="shared" si="2"/>
        <v>-42718823</v>
      </c>
      <c r="L19" s="77">
        <f t="shared" si="2"/>
        <v>798026</v>
      </c>
      <c r="M19" s="77">
        <f t="shared" si="2"/>
        <v>-53624563</v>
      </c>
      <c r="N19" s="77">
        <f t="shared" si="2"/>
        <v>-13287488</v>
      </c>
      <c r="O19" s="77">
        <f t="shared" si="2"/>
        <v>27830525</v>
      </c>
      <c r="P19" s="77">
        <f t="shared" si="2"/>
        <v>-6043261</v>
      </c>
      <c r="Q19" s="77">
        <f t="shared" si="2"/>
        <v>8499776</v>
      </c>
      <c r="R19" s="77">
        <f t="shared" si="2"/>
        <v>18604919</v>
      </c>
      <c r="S19" s="77">
        <f t="shared" si="2"/>
        <v>-59791703</v>
      </c>
      <c r="T19" s="77">
        <f t="shared" si="2"/>
        <v>-40966385</v>
      </c>
      <c r="U19" s="77">
        <f t="shared" si="2"/>
        <v>-82153169</v>
      </c>
      <c r="V19" s="77">
        <f t="shared" si="2"/>
        <v>207813967</v>
      </c>
      <c r="W19" s="77">
        <f>IF(E10=E18,0,W10-W18)</f>
        <v>-79839083</v>
      </c>
      <c r="X19" s="77">
        <f t="shared" si="2"/>
        <v>287653050</v>
      </c>
      <c r="Y19" s="78">
        <f>+IF(W19&lt;&gt;0,(X19/W19)*100,0)</f>
        <v>-360.2910243846363</v>
      </c>
      <c r="Z19" s="79">
        <f t="shared" si="2"/>
        <v>-104030762</v>
      </c>
    </row>
    <row r="20" spans="1:26" ht="13.5">
      <c r="A20" s="58" t="s">
        <v>46</v>
      </c>
      <c r="B20" s="19">
        <v>51208743</v>
      </c>
      <c r="C20" s="19">
        <v>0</v>
      </c>
      <c r="D20" s="59">
        <v>51306577</v>
      </c>
      <c r="E20" s="60">
        <v>89252514</v>
      </c>
      <c r="F20" s="60">
        <v>0</v>
      </c>
      <c r="G20" s="60">
        <v>0</v>
      </c>
      <c r="H20" s="60">
        <v>0</v>
      </c>
      <c r="I20" s="60">
        <v>0</v>
      </c>
      <c r="J20" s="60">
        <v>1900000</v>
      </c>
      <c r="K20" s="60">
        <v>0</v>
      </c>
      <c r="L20" s="60">
        <v>20216909</v>
      </c>
      <c r="M20" s="60">
        <v>22116909</v>
      </c>
      <c r="N20" s="60">
        <v>1408718</v>
      </c>
      <c r="O20" s="60">
        <v>7148082</v>
      </c>
      <c r="P20" s="60">
        <v>5653716</v>
      </c>
      <c r="Q20" s="60">
        <v>14210516</v>
      </c>
      <c r="R20" s="60">
        <v>5406809</v>
      </c>
      <c r="S20" s="60">
        <v>4531098</v>
      </c>
      <c r="T20" s="60">
        <v>22330698</v>
      </c>
      <c r="U20" s="60">
        <v>32268605</v>
      </c>
      <c r="V20" s="60">
        <v>68596030</v>
      </c>
      <c r="W20" s="60">
        <v>51306577</v>
      </c>
      <c r="X20" s="60">
        <v>17289453</v>
      </c>
      <c r="Y20" s="61">
        <v>33.7</v>
      </c>
      <c r="Z20" s="62">
        <v>89252514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-32616931</v>
      </c>
      <c r="C22" s="86">
        <f>SUM(C19:C21)</f>
        <v>0</v>
      </c>
      <c r="D22" s="87">
        <f aca="true" t="shared" si="3" ref="D22:Z22">SUM(D19:D21)</f>
        <v>-28532510</v>
      </c>
      <c r="E22" s="88">
        <f t="shared" si="3"/>
        <v>-14778248</v>
      </c>
      <c r="F22" s="88">
        <f t="shared" si="3"/>
        <v>423001702</v>
      </c>
      <c r="G22" s="88">
        <f t="shared" si="3"/>
        <v>-10852108</v>
      </c>
      <c r="H22" s="88">
        <f t="shared" si="3"/>
        <v>-77057671</v>
      </c>
      <c r="I22" s="88">
        <f t="shared" si="3"/>
        <v>335091923</v>
      </c>
      <c r="J22" s="88">
        <f t="shared" si="3"/>
        <v>-9803766</v>
      </c>
      <c r="K22" s="88">
        <f t="shared" si="3"/>
        <v>-42718823</v>
      </c>
      <c r="L22" s="88">
        <f t="shared" si="3"/>
        <v>21014935</v>
      </c>
      <c r="M22" s="88">
        <f t="shared" si="3"/>
        <v>-31507654</v>
      </c>
      <c r="N22" s="88">
        <f t="shared" si="3"/>
        <v>-11878770</v>
      </c>
      <c r="O22" s="88">
        <f t="shared" si="3"/>
        <v>34978607</v>
      </c>
      <c r="P22" s="88">
        <f t="shared" si="3"/>
        <v>-389545</v>
      </c>
      <c r="Q22" s="88">
        <f t="shared" si="3"/>
        <v>22710292</v>
      </c>
      <c r="R22" s="88">
        <f t="shared" si="3"/>
        <v>24011728</v>
      </c>
      <c r="S22" s="88">
        <f t="shared" si="3"/>
        <v>-55260605</v>
      </c>
      <c r="T22" s="88">
        <f t="shared" si="3"/>
        <v>-18635687</v>
      </c>
      <c r="U22" s="88">
        <f t="shared" si="3"/>
        <v>-49884564</v>
      </c>
      <c r="V22" s="88">
        <f t="shared" si="3"/>
        <v>276409997</v>
      </c>
      <c r="W22" s="88">
        <f t="shared" si="3"/>
        <v>-28532506</v>
      </c>
      <c r="X22" s="88">
        <f t="shared" si="3"/>
        <v>304942503</v>
      </c>
      <c r="Y22" s="89">
        <f>+IF(W22&lt;&gt;0,(X22/W22)*100,0)</f>
        <v>-1068.7547143598251</v>
      </c>
      <c r="Z22" s="90">
        <f t="shared" si="3"/>
        <v>-14778248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-32616931</v>
      </c>
      <c r="C24" s="75">
        <f>SUM(C22:C23)</f>
        <v>0</v>
      </c>
      <c r="D24" s="76">
        <f aca="true" t="shared" si="4" ref="D24:Z24">SUM(D22:D23)</f>
        <v>-28532510</v>
      </c>
      <c r="E24" s="77">
        <f t="shared" si="4"/>
        <v>-14778248</v>
      </c>
      <c r="F24" s="77">
        <f t="shared" si="4"/>
        <v>423001702</v>
      </c>
      <c r="G24" s="77">
        <f t="shared" si="4"/>
        <v>-10852108</v>
      </c>
      <c r="H24" s="77">
        <f t="shared" si="4"/>
        <v>-77057671</v>
      </c>
      <c r="I24" s="77">
        <f t="shared" si="4"/>
        <v>335091923</v>
      </c>
      <c r="J24" s="77">
        <f t="shared" si="4"/>
        <v>-9803766</v>
      </c>
      <c r="K24" s="77">
        <f t="shared" si="4"/>
        <v>-42718823</v>
      </c>
      <c r="L24" s="77">
        <f t="shared" si="4"/>
        <v>21014935</v>
      </c>
      <c r="M24" s="77">
        <f t="shared" si="4"/>
        <v>-31507654</v>
      </c>
      <c r="N24" s="77">
        <f t="shared" si="4"/>
        <v>-11878770</v>
      </c>
      <c r="O24" s="77">
        <f t="shared" si="4"/>
        <v>34978607</v>
      </c>
      <c r="P24" s="77">
        <f t="shared" si="4"/>
        <v>-389545</v>
      </c>
      <c r="Q24" s="77">
        <f t="shared" si="4"/>
        <v>22710292</v>
      </c>
      <c r="R24" s="77">
        <f t="shared" si="4"/>
        <v>24011728</v>
      </c>
      <c r="S24" s="77">
        <f t="shared" si="4"/>
        <v>-55260605</v>
      </c>
      <c r="T24" s="77">
        <f t="shared" si="4"/>
        <v>-18635687</v>
      </c>
      <c r="U24" s="77">
        <f t="shared" si="4"/>
        <v>-49884564</v>
      </c>
      <c r="V24" s="77">
        <f t="shared" si="4"/>
        <v>276409997</v>
      </c>
      <c r="W24" s="77">
        <f t="shared" si="4"/>
        <v>-28532506</v>
      </c>
      <c r="X24" s="77">
        <f t="shared" si="4"/>
        <v>304942503</v>
      </c>
      <c r="Y24" s="78">
        <f>+IF(W24&lt;&gt;0,(X24/W24)*100,0)</f>
        <v>-1068.7547143598251</v>
      </c>
      <c r="Z24" s="79">
        <f t="shared" si="4"/>
        <v>-14778248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215403680</v>
      </c>
      <c r="C27" s="22">
        <v>0</v>
      </c>
      <c r="D27" s="99">
        <v>375837493</v>
      </c>
      <c r="E27" s="100">
        <v>541613442</v>
      </c>
      <c r="F27" s="100">
        <v>652416</v>
      </c>
      <c r="G27" s="100">
        <v>8187941</v>
      </c>
      <c r="H27" s="100">
        <v>22171564</v>
      </c>
      <c r="I27" s="100">
        <v>31011921</v>
      </c>
      <c r="J27" s="100">
        <v>32356108</v>
      </c>
      <c r="K27" s="100">
        <v>29495578</v>
      </c>
      <c r="L27" s="100">
        <v>38309267</v>
      </c>
      <c r="M27" s="100">
        <v>100160953</v>
      </c>
      <c r="N27" s="100">
        <v>5646632</v>
      </c>
      <c r="O27" s="100">
        <v>20823612</v>
      </c>
      <c r="P27" s="100">
        <v>31399936</v>
      </c>
      <c r="Q27" s="100">
        <v>57870180</v>
      </c>
      <c r="R27" s="100">
        <v>27475313</v>
      </c>
      <c r="S27" s="100">
        <v>33348930</v>
      </c>
      <c r="T27" s="100">
        <v>68151508</v>
      </c>
      <c r="U27" s="100">
        <v>128975751</v>
      </c>
      <c r="V27" s="100">
        <v>318018805</v>
      </c>
      <c r="W27" s="100">
        <v>541613442</v>
      </c>
      <c r="X27" s="100">
        <v>-223594637</v>
      </c>
      <c r="Y27" s="101">
        <v>-41.28</v>
      </c>
      <c r="Z27" s="102">
        <v>541613442</v>
      </c>
    </row>
    <row r="28" spans="1:26" ht="13.5">
      <c r="A28" s="103" t="s">
        <v>46</v>
      </c>
      <c r="B28" s="19">
        <v>64885854</v>
      </c>
      <c r="C28" s="19">
        <v>0</v>
      </c>
      <c r="D28" s="59">
        <v>51306577</v>
      </c>
      <c r="E28" s="60">
        <v>89323828</v>
      </c>
      <c r="F28" s="60">
        <v>0</v>
      </c>
      <c r="G28" s="60">
        <v>2031578</v>
      </c>
      <c r="H28" s="60">
        <v>250478</v>
      </c>
      <c r="I28" s="60">
        <v>2282056</v>
      </c>
      <c r="J28" s="60">
        <v>4615247</v>
      </c>
      <c r="K28" s="60">
        <v>6561480</v>
      </c>
      <c r="L28" s="60">
        <v>8313340</v>
      </c>
      <c r="M28" s="60">
        <v>19490067</v>
      </c>
      <c r="N28" s="60">
        <v>2235651</v>
      </c>
      <c r="O28" s="60">
        <v>3122808</v>
      </c>
      <c r="P28" s="60">
        <v>5653716</v>
      </c>
      <c r="Q28" s="60">
        <v>11012175</v>
      </c>
      <c r="R28" s="60">
        <v>5406809</v>
      </c>
      <c r="S28" s="60">
        <v>4563884</v>
      </c>
      <c r="T28" s="60">
        <v>14194864</v>
      </c>
      <c r="U28" s="60">
        <v>24165557</v>
      </c>
      <c r="V28" s="60">
        <v>56949855</v>
      </c>
      <c r="W28" s="60">
        <v>89323828</v>
      </c>
      <c r="X28" s="60">
        <v>-32373973</v>
      </c>
      <c r="Y28" s="61">
        <v>-36.24</v>
      </c>
      <c r="Z28" s="62">
        <v>89323828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123185425</v>
      </c>
      <c r="C30" s="19">
        <v>0</v>
      </c>
      <c r="D30" s="59">
        <v>294530916</v>
      </c>
      <c r="E30" s="60">
        <v>414335021</v>
      </c>
      <c r="F30" s="60">
        <v>652416</v>
      </c>
      <c r="G30" s="60">
        <v>6149280</v>
      </c>
      <c r="H30" s="60">
        <v>20667866</v>
      </c>
      <c r="I30" s="60">
        <v>27469562</v>
      </c>
      <c r="J30" s="60">
        <v>26364993</v>
      </c>
      <c r="K30" s="60">
        <v>19399409</v>
      </c>
      <c r="L30" s="60">
        <v>27821766</v>
      </c>
      <c r="M30" s="60">
        <v>73586168</v>
      </c>
      <c r="N30" s="60">
        <v>2932107</v>
      </c>
      <c r="O30" s="60">
        <v>16065779</v>
      </c>
      <c r="P30" s="60">
        <v>22486793</v>
      </c>
      <c r="Q30" s="60">
        <v>41484679</v>
      </c>
      <c r="R30" s="60">
        <v>20820809</v>
      </c>
      <c r="S30" s="60">
        <v>26827025</v>
      </c>
      <c r="T30" s="60">
        <v>48946217</v>
      </c>
      <c r="U30" s="60">
        <v>96594051</v>
      </c>
      <c r="V30" s="60">
        <v>239134460</v>
      </c>
      <c r="W30" s="60">
        <v>414335021</v>
      </c>
      <c r="X30" s="60">
        <v>-175200561</v>
      </c>
      <c r="Y30" s="61">
        <v>-42.28</v>
      </c>
      <c r="Z30" s="62">
        <v>414335021</v>
      </c>
    </row>
    <row r="31" spans="1:26" ht="13.5">
      <c r="A31" s="58" t="s">
        <v>53</v>
      </c>
      <c r="B31" s="19">
        <v>27332398</v>
      </c>
      <c r="C31" s="19">
        <v>0</v>
      </c>
      <c r="D31" s="59">
        <v>30000000</v>
      </c>
      <c r="E31" s="60">
        <v>37954593</v>
      </c>
      <c r="F31" s="60">
        <v>0</v>
      </c>
      <c r="G31" s="60">
        <v>7083</v>
      </c>
      <c r="H31" s="60">
        <v>1253220</v>
      </c>
      <c r="I31" s="60">
        <v>1260303</v>
      </c>
      <c r="J31" s="60">
        <v>1375868</v>
      </c>
      <c r="K31" s="60">
        <v>3534690</v>
      </c>
      <c r="L31" s="60">
        <v>2174162</v>
      </c>
      <c r="M31" s="60">
        <v>7084720</v>
      </c>
      <c r="N31" s="60">
        <v>478873</v>
      </c>
      <c r="O31" s="60">
        <v>1635025</v>
      </c>
      <c r="P31" s="60">
        <v>3259425</v>
      </c>
      <c r="Q31" s="60">
        <v>5373323</v>
      </c>
      <c r="R31" s="60">
        <v>1247696</v>
      </c>
      <c r="S31" s="60">
        <v>1958019</v>
      </c>
      <c r="T31" s="60">
        <v>5010427</v>
      </c>
      <c r="U31" s="60">
        <v>8216142</v>
      </c>
      <c r="V31" s="60">
        <v>21934488</v>
      </c>
      <c r="W31" s="60">
        <v>37954593</v>
      </c>
      <c r="X31" s="60">
        <v>-16020105</v>
      </c>
      <c r="Y31" s="61">
        <v>-42.21</v>
      </c>
      <c r="Z31" s="62">
        <v>37954593</v>
      </c>
    </row>
    <row r="32" spans="1:26" ht="13.5">
      <c r="A32" s="70" t="s">
        <v>54</v>
      </c>
      <c r="B32" s="22">
        <f>SUM(B28:B31)</f>
        <v>215403677</v>
      </c>
      <c r="C32" s="22">
        <f>SUM(C28:C31)</f>
        <v>0</v>
      </c>
      <c r="D32" s="99">
        <f aca="true" t="shared" si="5" ref="D32:Z32">SUM(D28:D31)</f>
        <v>375837493</v>
      </c>
      <c r="E32" s="100">
        <f t="shared" si="5"/>
        <v>541613442</v>
      </c>
      <c r="F32" s="100">
        <f t="shared" si="5"/>
        <v>652416</v>
      </c>
      <c r="G32" s="100">
        <f t="shared" si="5"/>
        <v>8187941</v>
      </c>
      <c r="H32" s="100">
        <f t="shared" si="5"/>
        <v>22171564</v>
      </c>
      <c r="I32" s="100">
        <f t="shared" si="5"/>
        <v>31011921</v>
      </c>
      <c r="J32" s="100">
        <f t="shared" si="5"/>
        <v>32356108</v>
      </c>
      <c r="K32" s="100">
        <f t="shared" si="5"/>
        <v>29495579</v>
      </c>
      <c r="L32" s="100">
        <f t="shared" si="5"/>
        <v>38309268</v>
      </c>
      <c r="M32" s="100">
        <f t="shared" si="5"/>
        <v>100160955</v>
      </c>
      <c r="N32" s="100">
        <f t="shared" si="5"/>
        <v>5646631</v>
      </c>
      <c r="O32" s="100">
        <f t="shared" si="5"/>
        <v>20823612</v>
      </c>
      <c r="P32" s="100">
        <f t="shared" si="5"/>
        <v>31399934</v>
      </c>
      <c r="Q32" s="100">
        <f t="shared" si="5"/>
        <v>57870177</v>
      </c>
      <c r="R32" s="100">
        <f t="shared" si="5"/>
        <v>27475314</v>
      </c>
      <c r="S32" s="100">
        <f t="shared" si="5"/>
        <v>33348928</v>
      </c>
      <c r="T32" s="100">
        <f t="shared" si="5"/>
        <v>68151508</v>
      </c>
      <c r="U32" s="100">
        <f t="shared" si="5"/>
        <v>128975750</v>
      </c>
      <c r="V32" s="100">
        <f t="shared" si="5"/>
        <v>318018803</v>
      </c>
      <c r="W32" s="100">
        <f t="shared" si="5"/>
        <v>541613442</v>
      </c>
      <c r="X32" s="100">
        <f t="shared" si="5"/>
        <v>-223594639</v>
      </c>
      <c r="Y32" s="101">
        <f>+IF(W32&lt;&gt;0,(X32/W32)*100,0)</f>
        <v>-41.283066789173226</v>
      </c>
      <c r="Z32" s="102">
        <f t="shared" si="5"/>
        <v>541613442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542234155</v>
      </c>
      <c r="C35" s="19">
        <v>0</v>
      </c>
      <c r="D35" s="59">
        <v>541329359</v>
      </c>
      <c r="E35" s="60">
        <v>513566018</v>
      </c>
      <c r="F35" s="60">
        <v>549410936</v>
      </c>
      <c r="G35" s="60">
        <v>577187041</v>
      </c>
      <c r="H35" s="60">
        <v>620458054</v>
      </c>
      <c r="I35" s="60">
        <v>620458054</v>
      </c>
      <c r="J35" s="60">
        <v>555803102</v>
      </c>
      <c r="K35" s="60">
        <v>523401989</v>
      </c>
      <c r="L35" s="60">
        <v>438771281</v>
      </c>
      <c r="M35" s="60">
        <v>438771281</v>
      </c>
      <c r="N35" s="60">
        <v>679446299</v>
      </c>
      <c r="O35" s="60">
        <v>653713943</v>
      </c>
      <c r="P35" s="60">
        <v>645651092</v>
      </c>
      <c r="Q35" s="60">
        <v>645651092</v>
      </c>
      <c r="R35" s="60">
        <v>600868176</v>
      </c>
      <c r="S35" s="60">
        <v>819220462</v>
      </c>
      <c r="T35" s="60">
        <v>628262908</v>
      </c>
      <c r="U35" s="60">
        <v>628262908</v>
      </c>
      <c r="V35" s="60">
        <v>628262908</v>
      </c>
      <c r="W35" s="60">
        <v>513566018</v>
      </c>
      <c r="X35" s="60">
        <v>114696890</v>
      </c>
      <c r="Y35" s="61">
        <v>22.33</v>
      </c>
      <c r="Z35" s="62">
        <v>513566018</v>
      </c>
    </row>
    <row r="36" spans="1:26" ht="13.5">
      <c r="A36" s="58" t="s">
        <v>57</v>
      </c>
      <c r="B36" s="19">
        <v>4616589329</v>
      </c>
      <c r="C36" s="19">
        <v>0</v>
      </c>
      <c r="D36" s="59">
        <v>4815306469</v>
      </c>
      <c r="E36" s="60">
        <v>4977473998</v>
      </c>
      <c r="F36" s="60">
        <v>4759818470</v>
      </c>
      <c r="G36" s="60">
        <v>4628570352</v>
      </c>
      <c r="H36" s="60">
        <v>4650741916</v>
      </c>
      <c r="I36" s="60">
        <v>4650741916</v>
      </c>
      <c r="J36" s="60">
        <v>4683098024</v>
      </c>
      <c r="K36" s="60">
        <v>4712593601</v>
      </c>
      <c r="L36" s="60">
        <v>4843766474</v>
      </c>
      <c r="M36" s="60">
        <v>4843766474</v>
      </c>
      <c r="N36" s="60">
        <v>4753130534</v>
      </c>
      <c r="O36" s="60">
        <v>4773880494</v>
      </c>
      <c r="P36" s="60">
        <v>4814756848</v>
      </c>
      <c r="Q36" s="60">
        <v>4814756848</v>
      </c>
      <c r="R36" s="60">
        <v>4832776380</v>
      </c>
      <c r="S36" s="60">
        <v>4866083970</v>
      </c>
      <c r="T36" s="60">
        <v>4934066232</v>
      </c>
      <c r="U36" s="60">
        <v>4934066232</v>
      </c>
      <c r="V36" s="60">
        <v>4934066232</v>
      </c>
      <c r="W36" s="60">
        <v>4977473998</v>
      </c>
      <c r="X36" s="60">
        <v>-43407766</v>
      </c>
      <c r="Y36" s="61">
        <v>-0.87</v>
      </c>
      <c r="Z36" s="62">
        <v>4977473998</v>
      </c>
    </row>
    <row r="37" spans="1:26" ht="13.5">
      <c r="A37" s="58" t="s">
        <v>58</v>
      </c>
      <c r="B37" s="19">
        <v>491303047</v>
      </c>
      <c r="C37" s="19">
        <v>0</v>
      </c>
      <c r="D37" s="59">
        <v>392538231</v>
      </c>
      <c r="E37" s="60">
        <v>392538231</v>
      </c>
      <c r="F37" s="60">
        <v>483920051</v>
      </c>
      <c r="G37" s="60">
        <v>545067549</v>
      </c>
      <c r="H37" s="60">
        <v>513781545</v>
      </c>
      <c r="I37" s="60">
        <v>513781545</v>
      </c>
      <c r="J37" s="60">
        <v>499388887</v>
      </c>
      <c r="K37" s="60">
        <v>521924298</v>
      </c>
      <c r="L37" s="60">
        <v>482213004</v>
      </c>
      <c r="M37" s="60">
        <v>482213004</v>
      </c>
      <c r="N37" s="60">
        <v>544459860</v>
      </c>
      <c r="O37" s="60">
        <v>514689152</v>
      </c>
      <c r="P37" s="60">
        <v>605330603</v>
      </c>
      <c r="Q37" s="60">
        <v>605330603</v>
      </c>
      <c r="R37" s="60">
        <v>508680206</v>
      </c>
      <c r="S37" s="60">
        <v>536791692</v>
      </c>
      <c r="T37" s="60">
        <v>454148968</v>
      </c>
      <c r="U37" s="60">
        <v>454148968</v>
      </c>
      <c r="V37" s="60">
        <v>454148968</v>
      </c>
      <c r="W37" s="60">
        <v>392538231</v>
      </c>
      <c r="X37" s="60">
        <v>61610737</v>
      </c>
      <c r="Y37" s="61">
        <v>15.7</v>
      </c>
      <c r="Z37" s="62">
        <v>392538231</v>
      </c>
    </row>
    <row r="38" spans="1:26" ht="13.5">
      <c r="A38" s="58" t="s">
        <v>59</v>
      </c>
      <c r="B38" s="19">
        <v>839570687</v>
      </c>
      <c r="C38" s="19">
        <v>0</v>
      </c>
      <c r="D38" s="59">
        <v>1066783933</v>
      </c>
      <c r="E38" s="60">
        <v>1066783933</v>
      </c>
      <c r="F38" s="60">
        <v>834972283</v>
      </c>
      <c r="G38" s="60">
        <v>834252737</v>
      </c>
      <c r="H38" s="60">
        <v>834252737</v>
      </c>
      <c r="I38" s="60">
        <v>834252737</v>
      </c>
      <c r="J38" s="60">
        <v>834252737</v>
      </c>
      <c r="K38" s="60">
        <v>834252737</v>
      </c>
      <c r="L38" s="60">
        <v>834252737</v>
      </c>
      <c r="M38" s="60">
        <v>834252737</v>
      </c>
      <c r="N38" s="60">
        <v>766034772</v>
      </c>
      <c r="O38" s="60">
        <v>755608283</v>
      </c>
      <c r="P38" s="60">
        <v>745146676</v>
      </c>
      <c r="Q38" s="60">
        <v>745146676</v>
      </c>
      <c r="R38" s="60">
        <v>740419142</v>
      </c>
      <c r="S38" s="60">
        <v>1018309702</v>
      </c>
      <c r="T38" s="60">
        <v>997195730</v>
      </c>
      <c r="U38" s="60">
        <v>997195730</v>
      </c>
      <c r="V38" s="60">
        <v>997195730</v>
      </c>
      <c r="W38" s="60">
        <v>1066783933</v>
      </c>
      <c r="X38" s="60">
        <v>-69588203</v>
      </c>
      <c r="Y38" s="61">
        <v>-6.52</v>
      </c>
      <c r="Z38" s="62">
        <v>1066783933</v>
      </c>
    </row>
    <row r="39" spans="1:26" ht="13.5">
      <c r="A39" s="58" t="s">
        <v>60</v>
      </c>
      <c r="B39" s="19">
        <v>3827949750</v>
      </c>
      <c r="C39" s="19">
        <v>0</v>
      </c>
      <c r="D39" s="59">
        <v>3897313664</v>
      </c>
      <c r="E39" s="60">
        <v>4031717850</v>
      </c>
      <c r="F39" s="60">
        <v>3990337072</v>
      </c>
      <c r="G39" s="60">
        <v>3826437107</v>
      </c>
      <c r="H39" s="60">
        <v>3923165688</v>
      </c>
      <c r="I39" s="60">
        <v>3923165688</v>
      </c>
      <c r="J39" s="60">
        <v>3905259502</v>
      </c>
      <c r="K39" s="60">
        <v>3879818555</v>
      </c>
      <c r="L39" s="60">
        <v>3966072014</v>
      </c>
      <c r="M39" s="60">
        <v>3966072014</v>
      </c>
      <c r="N39" s="60">
        <v>4122082201</v>
      </c>
      <c r="O39" s="60">
        <v>4157297002</v>
      </c>
      <c r="P39" s="60">
        <v>4109930661</v>
      </c>
      <c r="Q39" s="60">
        <v>4109930661</v>
      </c>
      <c r="R39" s="60">
        <v>4184545208</v>
      </c>
      <c r="S39" s="60">
        <v>4130203038</v>
      </c>
      <c r="T39" s="60">
        <v>4110984442</v>
      </c>
      <c r="U39" s="60">
        <v>4110984442</v>
      </c>
      <c r="V39" s="60">
        <v>4110984442</v>
      </c>
      <c r="W39" s="60">
        <v>4031717850</v>
      </c>
      <c r="X39" s="60">
        <v>79266592</v>
      </c>
      <c r="Y39" s="61">
        <v>1.97</v>
      </c>
      <c r="Z39" s="62">
        <v>4031717850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-86669127</v>
      </c>
      <c r="C42" s="19">
        <v>0</v>
      </c>
      <c r="D42" s="59">
        <v>246562461</v>
      </c>
      <c r="E42" s="60">
        <v>254077563</v>
      </c>
      <c r="F42" s="60">
        <v>134526553</v>
      </c>
      <c r="G42" s="60">
        <v>-13045559</v>
      </c>
      <c r="H42" s="60">
        <v>63147751</v>
      </c>
      <c r="I42" s="60">
        <v>184628745</v>
      </c>
      <c r="J42" s="60">
        <v>53990863</v>
      </c>
      <c r="K42" s="60">
        <v>-5676258</v>
      </c>
      <c r="L42" s="60">
        <v>-47152751</v>
      </c>
      <c r="M42" s="60">
        <v>1161854</v>
      </c>
      <c r="N42" s="60">
        <v>5054770</v>
      </c>
      <c r="O42" s="60">
        <v>2595059</v>
      </c>
      <c r="P42" s="60">
        <v>55885078</v>
      </c>
      <c r="Q42" s="60">
        <v>63534907</v>
      </c>
      <c r="R42" s="60">
        <v>85695616</v>
      </c>
      <c r="S42" s="60">
        <v>-18192326</v>
      </c>
      <c r="T42" s="60">
        <v>-24784051</v>
      </c>
      <c r="U42" s="60">
        <v>42719239</v>
      </c>
      <c r="V42" s="60">
        <v>292044745</v>
      </c>
      <c r="W42" s="60">
        <v>254077563</v>
      </c>
      <c r="X42" s="60">
        <v>37967182</v>
      </c>
      <c r="Y42" s="61">
        <v>14.94</v>
      </c>
      <c r="Z42" s="62">
        <v>254077563</v>
      </c>
    </row>
    <row r="43" spans="1:26" ht="13.5">
      <c r="A43" s="58" t="s">
        <v>63</v>
      </c>
      <c r="B43" s="19">
        <v>71295773</v>
      </c>
      <c r="C43" s="19">
        <v>0</v>
      </c>
      <c r="D43" s="59">
        <v>-364023367</v>
      </c>
      <c r="E43" s="60">
        <v>-529799318</v>
      </c>
      <c r="F43" s="60">
        <v>-652416</v>
      </c>
      <c r="G43" s="60">
        <v>-8187941</v>
      </c>
      <c r="H43" s="60">
        <v>-22171564</v>
      </c>
      <c r="I43" s="60">
        <v>-31011921</v>
      </c>
      <c r="J43" s="60">
        <v>-32356108</v>
      </c>
      <c r="K43" s="60">
        <v>-29495577</v>
      </c>
      <c r="L43" s="60">
        <v>-38309267</v>
      </c>
      <c r="M43" s="60">
        <v>-100160952</v>
      </c>
      <c r="N43" s="60">
        <v>-5646630</v>
      </c>
      <c r="O43" s="60">
        <v>-20823612</v>
      </c>
      <c r="P43" s="60">
        <v>-31399933</v>
      </c>
      <c r="Q43" s="60">
        <v>-57870175</v>
      </c>
      <c r="R43" s="60">
        <v>-27475313</v>
      </c>
      <c r="S43" s="60">
        <v>-33348928</v>
      </c>
      <c r="T43" s="60">
        <v>-68151510</v>
      </c>
      <c r="U43" s="60">
        <v>-128975751</v>
      </c>
      <c r="V43" s="60">
        <v>-318018799</v>
      </c>
      <c r="W43" s="60">
        <v>-529799318</v>
      </c>
      <c r="X43" s="60">
        <v>211780519</v>
      </c>
      <c r="Y43" s="61">
        <v>-39.97</v>
      </c>
      <c r="Z43" s="62">
        <v>-529799318</v>
      </c>
    </row>
    <row r="44" spans="1:26" ht="13.5">
      <c r="A44" s="58" t="s">
        <v>64</v>
      </c>
      <c r="B44" s="19">
        <v>92066055</v>
      </c>
      <c r="C44" s="19">
        <v>0</v>
      </c>
      <c r="D44" s="59">
        <v>162048690</v>
      </c>
      <c r="E44" s="60">
        <v>162048690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13133010</v>
      </c>
      <c r="S44" s="60">
        <v>281397906</v>
      </c>
      <c r="T44" s="60">
        <v>-68054573</v>
      </c>
      <c r="U44" s="60">
        <v>226476343</v>
      </c>
      <c r="V44" s="60">
        <v>226476343</v>
      </c>
      <c r="W44" s="60">
        <v>162048690</v>
      </c>
      <c r="X44" s="60">
        <v>64427653</v>
      </c>
      <c r="Y44" s="61">
        <v>39.76</v>
      </c>
      <c r="Z44" s="62">
        <v>162048690</v>
      </c>
    </row>
    <row r="45" spans="1:26" ht="13.5">
      <c r="A45" s="70" t="s">
        <v>65</v>
      </c>
      <c r="B45" s="22">
        <v>259525666</v>
      </c>
      <c r="C45" s="22">
        <v>0</v>
      </c>
      <c r="D45" s="99">
        <v>168752028</v>
      </c>
      <c r="E45" s="100">
        <v>140988679</v>
      </c>
      <c r="F45" s="100">
        <v>258038383</v>
      </c>
      <c r="G45" s="100">
        <v>236804883</v>
      </c>
      <c r="H45" s="100">
        <v>277781070</v>
      </c>
      <c r="I45" s="100">
        <v>277781070</v>
      </c>
      <c r="J45" s="100">
        <v>299415825</v>
      </c>
      <c r="K45" s="100">
        <v>264243990</v>
      </c>
      <c r="L45" s="100">
        <v>178781972</v>
      </c>
      <c r="M45" s="100">
        <v>178781972</v>
      </c>
      <c r="N45" s="100">
        <v>178190112</v>
      </c>
      <c r="O45" s="100">
        <v>159961559</v>
      </c>
      <c r="P45" s="100">
        <v>184446704</v>
      </c>
      <c r="Q45" s="100">
        <v>178190112</v>
      </c>
      <c r="R45" s="100">
        <v>255800017</v>
      </c>
      <c r="S45" s="100">
        <v>485656669</v>
      </c>
      <c r="T45" s="100">
        <v>324666535</v>
      </c>
      <c r="U45" s="100">
        <v>324666535</v>
      </c>
      <c r="V45" s="100">
        <v>324666535</v>
      </c>
      <c r="W45" s="100">
        <v>140988679</v>
      </c>
      <c r="X45" s="100">
        <v>183677856</v>
      </c>
      <c r="Y45" s="101">
        <v>130.28</v>
      </c>
      <c r="Z45" s="102">
        <v>140988679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93057799</v>
      </c>
      <c r="C49" s="52">
        <v>0</v>
      </c>
      <c r="D49" s="129">
        <v>14427126</v>
      </c>
      <c r="E49" s="54">
        <v>10207121</v>
      </c>
      <c r="F49" s="54">
        <v>0</v>
      </c>
      <c r="G49" s="54">
        <v>0</v>
      </c>
      <c r="H49" s="54">
        <v>0</v>
      </c>
      <c r="I49" s="54">
        <v>161836917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279528963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100.43804898069695</v>
      </c>
      <c r="C58" s="5">
        <f>IF(C67=0,0,+(C76/C67)*100)</f>
        <v>0</v>
      </c>
      <c r="D58" s="6">
        <f aca="true" t="shared" si="6" ref="D58:Z58">IF(D67=0,0,+(D76/D67)*100)</f>
        <v>96.82337794469804</v>
      </c>
      <c r="E58" s="7">
        <f t="shared" si="6"/>
        <v>96.01347099399088</v>
      </c>
      <c r="F58" s="7">
        <f t="shared" si="6"/>
        <v>41.9102487683849</v>
      </c>
      <c r="G58" s="7">
        <f t="shared" si="6"/>
        <v>201.66306424259454</v>
      </c>
      <c r="H58" s="7">
        <f t="shared" si="6"/>
        <v>125.51331658584601</v>
      </c>
      <c r="I58" s="7">
        <f t="shared" si="6"/>
        <v>65.95594220633704</v>
      </c>
      <c r="J58" s="7">
        <f t="shared" si="6"/>
        <v>167.62027253652934</v>
      </c>
      <c r="K58" s="7">
        <f t="shared" si="6"/>
        <v>98.25043346764939</v>
      </c>
      <c r="L58" s="7">
        <f t="shared" si="6"/>
        <v>151.7815720407681</v>
      </c>
      <c r="M58" s="7">
        <f t="shared" si="6"/>
        <v>140.12247125743366</v>
      </c>
      <c r="N58" s="7">
        <f t="shared" si="6"/>
        <v>118.06942759978854</v>
      </c>
      <c r="O58" s="7">
        <f t="shared" si="6"/>
        <v>91.37195446261207</v>
      </c>
      <c r="P58" s="7">
        <f t="shared" si="6"/>
        <v>91.17262699009555</v>
      </c>
      <c r="Q58" s="7">
        <f t="shared" si="6"/>
        <v>98.90591457500352</v>
      </c>
      <c r="R58" s="7">
        <f t="shared" si="6"/>
        <v>143.70103299172874</v>
      </c>
      <c r="S58" s="7">
        <f t="shared" si="6"/>
        <v>124.27415283501173</v>
      </c>
      <c r="T58" s="7">
        <f t="shared" si="6"/>
        <v>105.80381930581113</v>
      </c>
      <c r="U58" s="7">
        <f t="shared" si="6"/>
        <v>125.11718785138302</v>
      </c>
      <c r="V58" s="7">
        <f t="shared" si="6"/>
        <v>97.11519122105557</v>
      </c>
      <c r="W58" s="7">
        <f t="shared" si="6"/>
        <v>97.3066902252931</v>
      </c>
      <c r="X58" s="7">
        <f t="shared" si="6"/>
        <v>0</v>
      </c>
      <c r="Y58" s="7">
        <f t="shared" si="6"/>
        <v>0</v>
      </c>
      <c r="Z58" s="8">
        <f t="shared" si="6"/>
        <v>96.01347099399088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96.80000080173376</v>
      </c>
      <c r="E59" s="10">
        <f t="shared" si="7"/>
        <v>96.817749126417</v>
      </c>
      <c r="F59" s="10">
        <f t="shared" si="7"/>
        <v>27.707688238233374</v>
      </c>
      <c r="G59" s="10">
        <f t="shared" si="7"/>
        <v>0</v>
      </c>
      <c r="H59" s="10">
        <f t="shared" si="7"/>
        <v>-294.7741139573242</v>
      </c>
      <c r="I59" s="10">
        <f t="shared" si="7"/>
        <v>40.47830580798914</v>
      </c>
      <c r="J59" s="10">
        <f t="shared" si="7"/>
        <v>-2461.4731564523277</v>
      </c>
      <c r="K59" s="10">
        <f t="shared" si="7"/>
        <v>0</v>
      </c>
      <c r="L59" s="10">
        <f t="shared" si="7"/>
        <v>7686.5097068209225</v>
      </c>
      <c r="M59" s="10">
        <f t="shared" si="7"/>
        <v>-3399.5410847721387</v>
      </c>
      <c r="N59" s="10">
        <f t="shared" si="7"/>
        <v>832.1657840194332</v>
      </c>
      <c r="O59" s="10">
        <f t="shared" si="7"/>
        <v>-1095.3919344079752</v>
      </c>
      <c r="P59" s="10">
        <f t="shared" si="7"/>
        <v>-150.88538913590997</v>
      </c>
      <c r="Q59" s="10">
        <f t="shared" si="7"/>
        <v>-2083.139198695859</v>
      </c>
      <c r="R59" s="10">
        <f t="shared" si="7"/>
        <v>-1686.0075993955693</v>
      </c>
      <c r="S59" s="10">
        <f t="shared" si="7"/>
        <v>-2708.5216715500605</v>
      </c>
      <c r="T59" s="10">
        <f t="shared" si="7"/>
        <v>-233.07776180846383</v>
      </c>
      <c r="U59" s="10">
        <f t="shared" si="7"/>
        <v>-1297.3702157103664</v>
      </c>
      <c r="V59" s="10">
        <f t="shared" si="7"/>
        <v>99.32144218002351</v>
      </c>
      <c r="W59" s="10">
        <f t="shared" si="7"/>
        <v>97.35774343484306</v>
      </c>
      <c r="X59" s="10">
        <f t="shared" si="7"/>
        <v>0</v>
      </c>
      <c r="Y59" s="10">
        <f t="shared" si="7"/>
        <v>0</v>
      </c>
      <c r="Z59" s="11">
        <f t="shared" si="7"/>
        <v>96.817749126417</v>
      </c>
    </row>
    <row r="60" spans="1:26" ht="13.5">
      <c r="A60" s="38" t="s">
        <v>32</v>
      </c>
      <c r="B60" s="12">
        <f t="shared" si="7"/>
        <v>100.52291949733107</v>
      </c>
      <c r="C60" s="12">
        <f t="shared" si="7"/>
        <v>0</v>
      </c>
      <c r="D60" s="3">
        <f t="shared" si="7"/>
        <v>96.80000027235396</v>
      </c>
      <c r="E60" s="13">
        <f t="shared" si="7"/>
        <v>95.85091030083404</v>
      </c>
      <c r="F60" s="13">
        <f t="shared" si="7"/>
        <v>57.085211050358645</v>
      </c>
      <c r="G60" s="13">
        <f t="shared" si="7"/>
        <v>96.08261868565369</v>
      </c>
      <c r="H60" s="13">
        <f t="shared" si="7"/>
        <v>108.54896876337494</v>
      </c>
      <c r="I60" s="13">
        <f t="shared" si="7"/>
        <v>78.1384721859636</v>
      </c>
      <c r="J60" s="13">
        <f t="shared" si="7"/>
        <v>128.2237158730495</v>
      </c>
      <c r="K60" s="13">
        <f t="shared" si="7"/>
        <v>97.29249793169575</v>
      </c>
      <c r="L60" s="13">
        <f t="shared" si="7"/>
        <v>122.39664969627601</v>
      </c>
      <c r="M60" s="13">
        <f t="shared" si="7"/>
        <v>116.56816867065078</v>
      </c>
      <c r="N60" s="13">
        <f t="shared" si="7"/>
        <v>108.99567189289712</v>
      </c>
      <c r="O60" s="13">
        <f t="shared" si="7"/>
        <v>83.42718470284005</v>
      </c>
      <c r="P60" s="13">
        <f t="shared" si="7"/>
        <v>88.50842828441144</v>
      </c>
      <c r="Q60" s="13">
        <f t="shared" si="7"/>
        <v>92.29572105455469</v>
      </c>
      <c r="R60" s="13">
        <f t="shared" si="7"/>
        <v>119.76513167108858</v>
      </c>
      <c r="S60" s="13">
        <f t="shared" si="7"/>
        <v>110.32146843062141</v>
      </c>
      <c r="T60" s="13">
        <f t="shared" si="7"/>
        <v>101.81824349913708</v>
      </c>
      <c r="U60" s="13">
        <f t="shared" si="7"/>
        <v>110.8893681404715</v>
      </c>
      <c r="V60" s="13">
        <f t="shared" si="7"/>
        <v>96.77598925002717</v>
      </c>
      <c r="W60" s="13">
        <f t="shared" si="7"/>
        <v>97.27516411394647</v>
      </c>
      <c r="X60" s="13">
        <f t="shared" si="7"/>
        <v>0</v>
      </c>
      <c r="Y60" s="13">
        <f t="shared" si="7"/>
        <v>0</v>
      </c>
      <c r="Z60" s="14">
        <f t="shared" si="7"/>
        <v>95.85091030083404</v>
      </c>
    </row>
    <row r="61" spans="1:26" ht="13.5">
      <c r="A61" s="39" t="s">
        <v>103</v>
      </c>
      <c r="B61" s="12">
        <f t="shared" si="7"/>
        <v>96.6679789766588</v>
      </c>
      <c r="C61" s="12">
        <f t="shared" si="7"/>
        <v>0</v>
      </c>
      <c r="D61" s="3">
        <f t="shared" si="7"/>
        <v>96.80000003071213</v>
      </c>
      <c r="E61" s="13">
        <f t="shared" si="7"/>
        <v>96.27658029180904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97.8368622724808</v>
      </c>
      <c r="K61" s="13">
        <f t="shared" si="7"/>
        <v>97.26250608076039</v>
      </c>
      <c r="L61" s="13">
        <f t="shared" si="7"/>
        <v>100</v>
      </c>
      <c r="M61" s="13">
        <f t="shared" si="7"/>
        <v>98.31673915776766</v>
      </c>
      <c r="N61" s="13">
        <f t="shared" si="7"/>
        <v>100</v>
      </c>
      <c r="O61" s="13">
        <f t="shared" si="7"/>
        <v>78.58687026755781</v>
      </c>
      <c r="P61" s="13">
        <f t="shared" si="7"/>
        <v>96.54515077709107</v>
      </c>
      <c r="Q61" s="13">
        <f t="shared" si="7"/>
        <v>90.53802734366286</v>
      </c>
      <c r="R61" s="13">
        <f t="shared" si="7"/>
        <v>100</v>
      </c>
      <c r="S61" s="13">
        <f t="shared" si="7"/>
        <v>100.18810334808965</v>
      </c>
      <c r="T61" s="13">
        <f t="shared" si="7"/>
        <v>101.78959664989063</v>
      </c>
      <c r="U61" s="13">
        <f t="shared" si="7"/>
        <v>100.6550322739792</v>
      </c>
      <c r="V61" s="13">
        <f t="shared" si="7"/>
        <v>97.27761942618012</v>
      </c>
      <c r="W61" s="13">
        <f t="shared" si="7"/>
        <v>97.30616364919642</v>
      </c>
      <c r="X61" s="13">
        <f t="shared" si="7"/>
        <v>0</v>
      </c>
      <c r="Y61" s="13">
        <f t="shared" si="7"/>
        <v>0</v>
      </c>
      <c r="Z61" s="14">
        <f t="shared" si="7"/>
        <v>96.27658029180904</v>
      </c>
    </row>
    <row r="62" spans="1:26" ht="13.5">
      <c r="A62" s="39" t="s">
        <v>104</v>
      </c>
      <c r="B62" s="12">
        <f t="shared" si="7"/>
        <v>108.29080278375373</v>
      </c>
      <c r="C62" s="12">
        <f t="shared" si="7"/>
        <v>0</v>
      </c>
      <c r="D62" s="3">
        <f t="shared" si="7"/>
        <v>96.79999933193967</v>
      </c>
      <c r="E62" s="13">
        <f t="shared" si="7"/>
        <v>93.54088541542772</v>
      </c>
      <c r="F62" s="13">
        <f t="shared" si="7"/>
        <v>100</v>
      </c>
      <c r="G62" s="13">
        <f t="shared" si="7"/>
        <v>100.73768941833589</v>
      </c>
      <c r="H62" s="13">
        <f t="shared" si="7"/>
        <v>100</v>
      </c>
      <c r="I62" s="13">
        <f t="shared" si="7"/>
        <v>100.22010506185435</v>
      </c>
      <c r="J62" s="13">
        <f t="shared" si="7"/>
        <v>103.72836325201978</v>
      </c>
      <c r="K62" s="13">
        <f t="shared" si="7"/>
        <v>100</v>
      </c>
      <c r="L62" s="13">
        <f t="shared" si="7"/>
        <v>100</v>
      </c>
      <c r="M62" s="13">
        <f t="shared" si="7"/>
        <v>100.98031137565344</v>
      </c>
      <c r="N62" s="13">
        <f t="shared" si="7"/>
        <v>108.97536199103438</v>
      </c>
      <c r="O62" s="13">
        <f t="shared" si="7"/>
        <v>75.71986119724491</v>
      </c>
      <c r="P62" s="13">
        <f t="shared" si="7"/>
        <v>57.413838797872266</v>
      </c>
      <c r="Q62" s="13">
        <f t="shared" si="7"/>
        <v>80.26705114958746</v>
      </c>
      <c r="R62" s="13">
        <f t="shared" si="7"/>
        <v>108.97410861834396</v>
      </c>
      <c r="S62" s="13">
        <f t="shared" si="7"/>
        <v>99.3719185011224</v>
      </c>
      <c r="T62" s="13">
        <f t="shared" si="7"/>
        <v>90.43182688147836</v>
      </c>
      <c r="U62" s="13">
        <f t="shared" si="7"/>
        <v>100.265489135225</v>
      </c>
      <c r="V62" s="13">
        <f t="shared" si="7"/>
        <v>94.42140284325308</v>
      </c>
      <c r="W62" s="13">
        <f t="shared" si="7"/>
        <v>97.63568094917603</v>
      </c>
      <c r="X62" s="13">
        <f t="shared" si="7"/>
        <v>0</v>
      </c>
      <c r="Y62" s="13">
        <f t="shared" si="7"/>
        <v>0</v>
      </c>
      <c r="Z62" s="14">
        <f t="shared" si="7"/>
        <v>93.54088541542772</v>
      </c>
    </row>
    <row r="63" spans="1:26" ht="13.5">
      <c r="A63" s="39" t="s">
        <v>105</v>
      </c>
      <c r="B63" s="12">
        <f t="shared" si="7"/>
        <v>105.89184451979861</v>
      </c>
      <c r="C63" s="12">
        <f t="shared" si="7"/>
        <v>0</v>
      </c>
      <c r="D63" s="3">
        <f t="shared" si="7"/>
        <v>96.80000159297047</v>
      </c>
      <c r="E63" s="13">
        <f t="shared" si="7"/>
        <v>94.59254126287037</v>
      </c>
      <c r="F63" s="13">
        <f t="shared" si="7"/>
        <v>38.756902674564806</v>
      </c>
      <c r="G63" s="13">
        <f t="shared" si="7"/>
        <v>0</v>
      </c>
      <c r="H63" s="13">
        <f t="shared" si="7"/>
        <v>867.4382318007114</v>
      </c>
      <c r="I63" s="13">
        <f t="shared" si="7"/>
        <v>44.212736702507684</v>
      </c>
      <c r="J63" s="13">
        <f t="shared" si="7"/>
        <v>4859.293630658299</v>
      </c>
      <c r="K63" s="13">
        <f t="shared" si="7"/>
        <v>0</v>
      </c>
      <c r="L63" s="13">
        <f t="shared" si="7"/>
        <v>854.950893664105</v>
      </c>
      <c r="M63" s="13">
        <f t="shared" si="7"/>
        <v>1484.7752346899238</v>
      </c>
      <c r="N63" s="13">
        <f t="shared" si="7"/>
        <v>405.1338534990991</v>
      </c>
      <c r="O63" s="13">
        <f t="shared" si="7"/>
        <v>555.2707825289133</v>
      </c>
      <c r="P63" s="13">
        <f t="shared" si="7"/>
        <v>29.79021385009299</v>
      </c>
      <c r="Q63" s="13">
        <f t="shared" si="7"/>
        <v>188.7485056342702</v>
      </c>
      <c r="R63" s="13">
        <f t="shared" si="7"/>
        <v>1930.2617474874257</v>
      </c>
      <c r="S63" s="13">
        <f t="shared" si="7"/>
        <v>819.1339574765946</v>
      </c>
      <c r="T63" s="13">
        <f t="shared" si="7"/>
        <v>1353.2091330898218</v>
      </c>
      <c r="U63" s="13">
        <f t="shared" si="7"/>
        <v>1303.852595228187</v>
      </c>
      <c r="V63" s="13">
        <f t="shared" si="7"/>
        <v>97.25715888534553</v>
      </c>
      <c r="W63" s="13">
        <f t="shared" si="7"/>
        <v>96.80000163304518</v>
      </c>
      <c r="X63" s="13">
        <f t="shared" si="7"/>
        <v>0</v>
      </c>
      <c r="Y63" s="13">
        <f t="shared" si="7"/>
        <v>0</v>
      </c>
      <c r="Z63" s="14">
        <f t="shared" si="7"/>
        <v>94.59254126287037</v>
      </c>
    </row>
    <row r="64" spans="1:26" ht="13.5">
      <c r="A64" s="39" t="s">
        <v>106</v>
      </c>
      <c r="B64" s="12">
        <f t="shared" si="7"/>
        <v>122.92639281841011</v>
      </c>
      <c r="C64" s="12">
        <f t="shared" si="7"/>
        <v>0</v>
      </c>
      <c r="D64" s="3">
        <f t="shared" si="7"/>
        <v>96.80000173854762</v>
      </c>
      <c r="E64" s="13">
        <f t="shared" si="7"/>
        <v>96.62305614961785</v>
      </c>
      <c r="F64" s="13">
        <f t="shared" si="7"/>
        <v>1427.8058268203945</v>
      </c>
      <c r="G64" s="13">
        <f t="shared" si="7"/>
        <v>0</v>
      </c>
      <c r="H64" s="13">
        <f t="shared" si="7"/>
        <v>452.41193773341706</v>
      </c>
      <c r="I64" s="13">
        <f t="shared" si="7"/>
        <v>1037.5889924162543</v>
      </c>
      <c r="J64" s="13">
        <f t="shared" si="7"/>
        <v>25137.631353861194</v>
      </c>
      <c r="K64" s="13">
        <f t="shared" si="7"/>
        <v>0</v>
      </c>
      <c r="L64" s="13">
        <f t="shared" si="7"/>
        <v>599.5814263741573</v>
      </c>
      <c r="M64" s="13">
        <f t="shared" si="7"/>
        <v>1136.0687940157907</v>
      </c>
      <c r="N64" s="13">
        <f t="shared" si="7"/>
        <v>458.405949323737</v>
      </c>
      <c r="O64" s="13">
        <f t="shared" si="7"/>
        <v>561.7236629504531</v>
      </c>
      <c r="P64" s="13">
        <f t="shared" si="7"/>
        <v>114.35647803956563</v>
      </c>
      <c r="Q64" s="13">
        <f t="shared" si="7"/>
        <v>375.7082882317832</v>
      </c>
      <c r="R64" s="13">
        <f t="shared" si="7"/>
        <v>1269.4714409068363</v>
      </c>
      <c r="S64" s="13">
        <f t="shared" si="7"/>
        <v>770.9262634365044</v>
      </c>
      <c r="T64" s="13">
        <f t="shared" si="7"/>
        <v>283.39873487639346</v>
      </c>
      <c r="U64" s="13">
        <f t="shared" si="7"/>
        <v>873.9951606874046</v>
      </c>
      <c r="V64" s="13">
        <f t="shared" si="7"/>
        <v>883.9754315421449</v>
      </c>
      <c r="W64" s="13">
        <f t="shared" si="7"/>
        <v>96.79999778295306</v>
      </c>
      <c r="X64" s="13">
        <f t="shared" si="7"/>
        <v>0</v>
      </c>
      <c r="Y64" s="13">
        <f t="shared" si="7"/>
        <v>0</v>
      </c>
      <c r="Z64" s="14">
        <f t="shared" si="7"/>
        <v>96.62305614961785</v>
      </c>
    </row>
    <row r="65" spans="1:26" ht="13.5">
      <c r="A65" s="39" t="s">
        <v>107</v>
      </c>
      <c r="B65" s="12">
        <f t="shared" si="7"/>
        <v>93.0522643496577</v>
      </c>
      <c r="C65" s="12">
        <f t="shared" si="7"/>
        <v>0</v>
      </c>
      <c r="D65" s="3">
        <f t="shared" si="7"/>
        <v>96.80348294331624</v>
      </c>
      <c r="E65" s="13">
        <f t="shared" si="7"/>
        <v>96.80061868072065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100</v>
      </c>
      <c r="L65" s="13">
        <f t="shared" si="7"/>
        <v>100</v>
      </c>
      <c r="M65" s="13">
        <f t="shared" si="7"/>
        <v>66.66666666666666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0.02510715157083562</v>
      </c>
      <c r="W65" s="13">
        <f t="shared" si="7"/>
        <v>96.79507375053701</v>
      </c>
      <c r="X65" s="13">
        <f t="shared" si="7"/>
        <v>0</v>
      </c>
      <c r="Y65" s="13">
        <f t="shared" si="7"/>
        <v>0</v>
      </c>
      <c r="Z65" s="14">
        <f t="shared" si="7"/>
        <v>96.80061868072065</v>
      </c>
    </row>
    <row r="66" spans="1:26" ht="13.5">
      <c r="A66" s="40" t="s">
        <v>110</v>
      </c>
      <c r="B66" s="15">
        <f t="shared" si="7"/>
        <v>100.11039393735697</v>
      </c>
      <c r="C66" s="15">
        <f t="shared" si="7"/>
        <v>0</v>
      </c>
      <c r="D66" s="4">
        <f t="shared" si="7"/>
        <v>100.00001829649061</v>
      </c>
      <c r="E66" s="16">
        <f t="shared" si="7"/>
        <v>99.66350187445876</v>
      </c>
      <c r="F66" s="16">
        <f t="shared" si="7"/>
        <v>100.0000885541934</v>
      </c>
      <c r="G66" s="16">
        <f t="shared" si="7"/>
        <v>99.96989538646798</v>
      </c>
      <c r="H66" s="16">
        <f t="shared" si="7"/>
        <v>100</v>
      </c>
      <c r="I66" s="16">
        <f t="shared" si="7"/>
        <v>99.98951454743725</v>
      </c>
      <c r="J66" s="16">
        <f t="shared" si="7"/>
        <v>99.99996500194939</v>
      </c>
      <c r="K66" s="16">
        <f t="shared" si="7"/>
        <v>100</v>
      </c>
      <c r="L66" s="16">
        <f t="shared" si="7"/>
        <v>99.9647492475493</v>
      </c>
      <c r="M66" s="16">
        <f t="shared" si="7"/>
        <v>100.09336622244085</v>
      </c>
      <c r="N66" s="16">
        <f t="shared" si="7"/>
        <v>100</v>
      </c>
      <c r="O66" s="16">
        <f t="shared" si="7"/>
        <v>100.00007133293434</v>
      </c>
      <c r="P66" s="16">
        <f t="shared" si="7"/>
        <v>64.26322564413749</v>
      </c>
      <c r="Q66" s="16">
        <f t="shared" si="7"/>
        <v>88.2371664877144</v>
      </c>
      <c r="R66" s="16">
        <f t="shared" si="7"/>
        <v>100</v>
      </c>
      <c r="S66" s="16">
        <f t="shared" si="7"/>
        <v>100</v>
      </c>
      <c r="T66" s="16">
        <f t="shared" si="7"/>
        <v>99.99990624449187</v>
      </c>
      <c r="U66" s="16">
        <f t="shared" si="7"/>
        <v>99.99997186513609</v>
      </c>
      <c r="V66" s="16">
        <f t="shared" si="7"/>
        <v>95.50998267780356</v>
      </c>
      <c r="W66" s="16">
        <f t="shared" si="7"/>
        <v>100.00001829649227</v>
      </c>
      <c r="X66" s="16">
        <f t="shared" si="7"/>
        <v>0</v>
      </c>
      <c r="Y66" s="16">
        <f t="shared" si="7"/>
        <v>0</v>
      </c>
      <c r="Z66" s="17">
        <f t="shared" si="7"/>
        <v>99.66350187445876</v>
      </c>
    </row>
    <row r="67" spans="1:26" ht="13.5" hidden="1">
      <c r="A67" s="41" t="s">
        <v>286</v>
      </c>
      <c r="B67" s="24">
        <v>1260901005</v>
      </c>
      <c r="C67" s="24"/>
      <c r="D67" s="25">
        <v>1496286438</v>
      </c>
      <c r="E67" s="26">
        <v>1516440139</v>
      </c>
      <c r="F67" s="26">
        <v>496743668</v>
      </c>
      <c r="G67" s="26">
        <v>37461812</v>
      </c>
      <c r="H67" s="26">
        <v>115194992</v>
      </c>
      <c r="I67" s="26">
        <v>649400472</v>
      </c>
      <c r="J67" s="26">
        <v>94295176</v>
      </c>
      <c r="K67" s="26">
        <v>88551591</v>
      </c>
      <c r="L67" s="26">
        <v>95627062</v>
      </c>
      <c r="M67" s="26">
        <v>278473829</v>
      </c>
      <c r="N67" s="26">
        <v>87082515</v>
      </c>
      <c r="O67" s="26">
        <v>115921537</v>
      </c>
      <c r="P67" s="26">
        <v>102861644</v>
      </c>
      <c r="Q67" s="26">
        <v>305865696</v>
      </c>
      <c r="R67" s="26">
        <v>96699419</v>
      </c>
      <c r="S67" s="26">
        <v>89524356</v>
      </c>
      <c r="T67" s="26">
        <v>89139026</v>
      </c>
      <c r="U67" s="26">
        <v>275362801</v>
      </c>
      <c r="V67" s="26">
        <v>1509102798</v>
      </c>
      <c r="W67" s="26">
        <v>1496286442</v>
      </c>
      <c r="X67" s="26"/>
      <c r="Y67" s="25"/>
      <c r="Z67" s="27">
        <v>1516440139</v>
      </c>
    </row>
    <row r="68" spans="1:26" ht="13.5" hidden="1">
      <c r="A68" s="37" t="s">
        <v>31</v>
      </c>
      <c r="B68" s="19">
        <v>193848793</v>
      </c>
      <c r="C68" s="19"/>
      <c r="D68" s="20">
        <v>210543709</v>
      </c>
      <c r="E68" s="21">
        <v>211718003</v>
      </c>
      <c r="F68" s="21">
        <v>258242609</v>
      </c>
      <c r="G68" s="21">
        <v>-41111717</v>
      </c>
      <c r="H68" s="21">
        <v>-4873298</v>
      </c>
      <c r="I68" s="21">
        <v>212257594</v>
      </c>
      <c r="J68" s="21">
        <v>-1403354</v>
      </c>
      <c r="K68" s="21">
        <v>-834959</v>
      </c>
      <c r="L68" s="21">
        <v>374788</v>
      </c>
      <c r="M68" s="21">
        <v>-1863525</v>
      </c>
      <c r="N68" s="21">
        <v>1110674</v>
      </c>
      <c r="O68" s="21">
        <v>-761556</v>
      </c>
      <c r="P68" s="21">
        <v>-1286440</v>
      </c>
      <c r="Q68" s="21">
        <v>-937322</v>
      </c>
      <c r="R68" s="21">
        <v>-1295103</v>
      </c>
      <c r="S68" s="21">
        <v>-447776</v>
      </c>
      <c r="T68" s="21">
        <v>-1066629</v>
      </c>
      <c r="U68" s="21">
        <v>-2809508</v>
      </c>
      <c r="V68" s="21">
        <v>206647239</v>
      </c>
      <c r="W68" s="21">
        <v>210543710</v>
      </c>
      <c r="X68" s="21"/>
      <c r="Y68" s="20"/>
      <c r="Z68" s="23">
        <v>211718003</v>
      </c>
    </row>
    <row r="69" spans="1:26" ht="13.5" hidden="1">
      <c r="A69" s="38" t="s">
        <v>32</v>
      </c>
      <c r="B69" s="19">
        <v>1053365772</v>
      </c>
      <c r="C69" s="19"/>
      <c r="D69" s="20">
        <v>1274811671</v>
      </c>
      <c r="E69" s="21">
        <v>1293754170</v>
      </c>
      <c r="F69" s="21">
        <v>237371807</v>
      </c>
      <c r="G69" s="21">
        <v>77258116</v>
      </c>
      <c r="H69" s="21">
        <v>118745831</v>
      </c>
      <c r="I69" s="21">
        <v>433375754</v>
      </c>
      <c r="J69" s="21">
        <v>98555832</v>
      </c>
      <c r="K69" s="21">
        <v>88060062</v>
      </c>
      <c r="L69" s="21">
        <v>94140241</v>
      </c>
      <c r="M69" s="21">
        <v>280756135</v>
      </c>
      <c r="N69" s="21">
        <v>84522169</v>
      </c>
      <c r="O69" s="21">
        <v>115281216</v>
      </c>
      <c r="P69" s="21">
        <v>102748965</v>
      </c>
      <c r="Q69" s="21">
        <v>302552350</v>
      </c>
      <c r="R69" s="21">
        <v>96776522</v>
      </c>
      <c r="S69" s="21">
        <v>88702427</v>
      </c>
      <c r="T69" s="21">
        <v>89139051</v>
      </c>
      <c r="U69" s="21">
        <v>274618000</v>
      </c>
      <c r="V69" s="21">
        <v>1291302239</v>
      </c>
      <c r="W69" s="21">
        <v>1274811675</v>
      </c>
      <c r="X69" s="21"/>
      <c r="Y69" s="20"/>
      <c r="Z69" s="23">
        <v>1293754170</v>
      </c>
    </row>
    <row r="70" spans="1:26" ht="13.5" hidden="1">
      <c r="A70" s="39" t="s">
        <v>103</v>
      </c>
      <c r="B70" s="19">
        <v>777064875</v>
      </c>
      <c r="C70" s="19"/>
      <c r="D70" s="20">
        <v>937740259</v>
      </c>
      <c r="E70" s="21">
        <v>947768470</v>
      </c>
      <c r="F70" s="21">
        <v>62935629</v>
      </c>
      <c r="G70" s="21">
        <v>64338784</v>
      </c>
      <c r="H70" s="21">
        <v>104851801</v>
      </c>
      <c r="I70" s="21">
        <v>232126214</v>
      </c>
      <c r="J70" s="21">
        <v>86002522</v>
      </c>
      <c r="K70" s="21">
        <v>73475597</v>
      </c>
      <c r="L70" s="21">
        <v>70536321</v>
      </c>
      <c r="M70" s="21">
        <v>230014440</v>
      </c>
      <c r="N70" s="21">
        <v>65756071</v>
      </c>
      <c r="O70" s="21">
        <v>93400639</v>
      </c>
      <c r="P70" s="21">
        <v>82246281</v>
      </c>
      <c r="Q70" s="21">
        <v>241402991</v>
      </c>
      <c r="R70" s="21">
        <v>77817611</v>
      </c>
      <c r="S70" s="21">
        <v>71621798</v>
      </c>
      <c r="T70" s="21">
        <v>74403302</v>
      </c>
      <c r="U70" s="21">
        <v>223842711</v>
      </c>
      <c r="V70" s="21">
        <v>927386356</v>
      </c>
      <c r="W70" s="21">
        <v>937740260</v>
      </c>
      <c r="X70" s="21"/>
      <c r="Y70" s="20"/>
      <c r="Z70" s="23">
        <v>947768470</v>
      </c>
    </row>
    <row r="71" spans="1:26" ht="13.5" hidden="1">
      <c r="A71" s="39" t="s">
        <v>104</v>
      </c>
      <c r="B71" s="19">
        <v>147623690</v>
      </c>
      <c r="C71" s="19"/>
      <c r="D71" s="20">
        <v>156872061</v>
      </c>
      <c r="E71" s="21">
        <v>163739207</v>
      </c>
      <c r="F71" s="21">
        <v>11339874</v>
      </c>
      <c r="G71" s="21">
        <v>9820393</v>
      </c>
      <c r="H71" s="21">
        <v>11753106</v>
      </c>
      <c r="I71" s="21">
        <v>32913373</v>
      </c>
      <c r="J71" s="21">
        <v>12215387</v>
      </c>
      <c r="K71" s="21">
        <v>14208780</v>
      </c>
      <c r="L71" s="21">
        <v>20033929</v>
      </c>
      <c r="M71" s="21">
        <v>46458096</v>
      </c>
      <c r="N71" s="21">
        <v>16937367</v>
      </c>
      <c r="O71" s="21">
        <v>20592963</v>
      </c>
      <c r="P71" s="21">
        <v>17179339</v>
      </c>
      <c r="Q71" s="21">
        <v>54709669</v>
      </c>
      <c r="R71" s="21">
        <v>17702995</v>
      </c>
      <c r="S71" s="21">
        <v>15759579</v>
      </c>
      <c r="T71" s="21">
        <v>14245593</v>
      </c>
      <c r="U71" s="21">
        <v>47708167</v>
      </c>
      <c r="V71" s="21">
        <v>181789305</v>
      </c>
      <c r="W71" s="21">
        <v>156872060</v>
      </c>
      <c r="X71" s="21"/>
      <c r="Y71" s="20"/>
      <c r="Z71" s="23">
        <v>163739207</v>
      </c>
    </row>
    <row r="72" spans="1:26" ht="13.5" hidden="1">
      <c r="A72" s="39" t="s">
        <v>105</v>
      </c>
      <c r="B72" s="19">
        <v>60646950</v>
      </c>
      <c r="C72" s="19"/>
      <c r="D72" s="20">
        <v>79850821</v>
      </c>
      <c r="E72" s="21">
        <v>81714262</v>
      </c>
      <c r="F72" s="21">
        <v>70019055</v>
      </c>
      <c r="G72" s="21">
        <v>3054192</v>
      </c>
      <c r="H72" s="21">
        <v>628074</v>
      </c>
      <c r="I72" s="21">
        <v>73701321</v>
      </c>
      <c r="J72" s="21">
        <v>269604</v>
      </c>
      <c r="K72" s="21">
        <v>70654</v>
      </c>
      <c r="L72" s="21">
        <v>1277941</v>
      </c>
      <c r="M72" s="21">
        <v>1618199</v>
      </c>
      <c r="N72" s="21">
        <v>865237</v>
      </c>
      <c r="O72" s="21">
        <v>579838</v>
      </c>
      <c r="P72" s="21">
        <v>2514799</v>
      </c>
      <c r="Q72" s="21">
        <v>3959874</v>
      </c>
      <c r="R72" s="21">
        <v>436604</v>
      </c>
      <c r="S72" s="21">
        <v>571450</v>
      </c>
      <c r="T72" s="21">
        <v>70907</v>
      </c>
      <c r="U72" s="21">
        <v>1078961</v>
      </c>
      <c r="V72" s="21">
        <v>80358355</v>
      </c>
      <c r="W72" s="21">
        <v>79850822</v>
      </c>
      <c r="X72" s="21"/>
      <c r="Y72" s="20"/>
      <c r="Z72" s="23">
        <v>81714262</v>
      </c>
    </row>
    <row r="73" spans="1:26" ht="13.5" hidden="1">
      <c r="A73" s="39" t="s">
        <v>106</v>
      </c>
      <c r="B73" s="19">
        <v>67999873</v>
      </c>
      <c r="C73" s="19"/>
      <c r="D73" s="20">
        <v>100313617</v>
      </c>
      <c r="E73" s="21">
        <v>100497318</v>
      </c>
      <c r="F73" s="21">
        <v>2387683</v>
      </c>
      <c r="G73" s="21">
        <v>44747</v>
      </c>
      <c r="H73" s="21">
        <v>1512850</v>
      </c>
      <c r="I73" s="21">
        <v>3945280</v>
      </c>
      <c r="J73" s="21">
        <v>65472</v>
      </c>
      <c r="K73" s="21">
        <v>302184</v>
      </c>
      <c r="L73" s="21">
        <v>2289203</v>
      </c>
      <c r="M73" s="21">
        <v>2656859</v>
      </c>
      <c r="N73" s="21">
        <v>960647</v>
      </c>
      <c r="O73" s="21">
        <v>704929</v>
      </c>
      <c r="P73" s="21">
        <v>805699</v>
      </c>
      <c r="Q73" s="21">
        <v>2471275</v>
      </c>
      <c r="R73" s="21">
        <v>816465</v>
      </c>
      <c r="S73" s="21">
        <v>746753</v>
      </c>
      <c r="T73" s="21">
        <v>416402</v>
      </c>
      <c r="U73" s="21">
        <v>1979620</v>
      </c>
      <c r="V73" s="21">
        <v>11053034</v>
      </c>
      <c r="W73" s="21">
        <v>100313618</v>
      </c>
      <c r="X73" s="21"/>
      <c r="Y73" s="20"/>
      <c r="Z73" s="23">
        <v>100497318</v>
      </c>
    </row>
    <row r="74" spans="1:26" ht="13.5" hidden="1">
      <c r="A74" s="39" t="s">
        <v>107</v>
      </c>
      <c r="B74" s="19">
        <v>30384</v>
      </c>
      <c r="C74" s="19"/>
      <c r="D74" s="20">
        <v>34913</v>
      </c>
      <c r="E74" s="21">
        <v>34913</v>
      </c>
      <c r="F74" s="21">
        <v>90689566</v>
      </c>
      <c r="G74" s="21"/>
      <c r="H74" s="21"/>
      <c r="I74" s="21">
        <v>90689566</v>
      </c>
      <c r="J74" s="21">
        <v>2847</v>
      </c>
      <c r="K74" s="21">
        <v>2847</v>
      </c>
      <c r="L74" s="21">
        <v>2847</v>
      </c>
      <c r="M74" s="21">
        <v>8541</v>
      </c>
      <c r="N74" s="21">
        <v>2847</v>
      </c>
      <c r="O74" s="21">
        <v>2847</v>
      </c>
      <c r="P74" s="21">
        <v>2847</v>
      </c>
      <c r="Q74" s="21">
        <v>8541</v>
      </c>
      <c r="R74" s="21">
        <v>2847</v>
      </c>
      <c r="S74" s="21">
        <v>2847</v>
      </c>
      <c r="T74" s="21">
        <v>2847</v>
      </c>
      <c r="U74" s="21">
        <v>8541</v>
      </c>
      <c r="V74" s="21">
        <v>90715189</v>
      </c>
      <c r="W74" s="21">
        <v>34915</v>
      </c>
      <c r="X74" s="21"/>
      <c r="Y74" s="20"/>
      <c r="Z74" s="23">
        <v>34913</v>
      </c>
    </row>
    <row r="75" spans="1:26" ht="13.5" hidden="1">
      <c r="A75" s="40" t="s">
        <v>110</v>
      </c>
      <c r="B75" s="28">
        <v>13686440</v>
      </c>
      <c r="C75" s="28"/>
      <c r="D75" s="29">
        <v>10931058</v>
      </c>
      <c r="E75" s="30">
        <v>10967966</v>
      </c>
      <c r="F75" s="30">
        <v>1129252</v>
      </c>
      <c r="G75" s="30">
        <v>1315413</v>
      </c>
      <c r="H75" s="30">
        <v>1322459</v>
      </c>
      <c r="I75" s="30">
        <v>3767124</v>
      </c>
      <c r="J75" s="30">
        <v>-2857302</v>
      </c>
      <c r="K75" s="30">
        <v>1326488</v>
      </c>
      <c r="L75" s="30">
        <v>1112033</v>
      </c>
      <c r="M75" s="30">
        <v>-418781</v>
      </c>
      <c r="N75" s="30">
        <v>1449672</v>
      </c>
      <c r="O75" s="30">
        <v>1401877</v>
      </c>
      <c r="P75" s="30">
        <v>1399119</v>
      </c>
      <c r="Q75" s="30">
        <v>4250668</v>
      </c>
      <c r="R75" s="30">
        <v>1218000</v>
      </c>
      <c r="S75" s="30">
        <v>1269705</v>
      </c>
      <c r="T75" s="30">
        <v>1066604</v>
      </c>
      <c r="U75" s="30">
        <v>3554309</v>
      </c>
      <c r="V75" s="30">
        <v>11153320</v>
      </c>
      <c r="W75" s="30">
        <v>10931057</v>
      </c>
      <c r="X75" s="30"/>
      <c r="Y75" s="29"/>
      <c r="Z75" s="31">
        <v>10967966</v>
      </c>
    </row>
    <row r="76" spans="1:26" ht="13.5" hidden="1">
      <c r="A76" s="42" t="s">
        <v>287</v>
      </c>
      <c r="B76" s="32">
        <v>1266424369</v>
      </c>
      <c r="C76" s="32"/>
      <c r="D76" s="33">
        <v>1448755073</v>
      </c>
      <c r="E76" s="34">
        <v>1455986813</v>
      </c>
      <c r="F76" s="34">
        <v>208186507</v>
      </c>
      <c r="G76" s="34">
        <v>75546638</v>
      </c>
      <c r="H76" s="34">
        <v>144585055</v>
      </c>
      <c r="I76" s="34">
        <v>428318200</v>
      </c>
      <c r="J76" s="34">
        <v>158057831</v>
      </c>
      <c r="K76" s="34">
        <v>87002322</v>
      </c>
      <c r="L76" s="34">
        <v>145144258</v>
      </c>
      <c r="M76" s="34">
        <v>390204411</v>
      </c>
      <c r="N76" s="34">
        <v>102817827</v>
      </c>
      <c r="O76" s="34">
        <v>105919774</v>
      </c>
      <c r="P76" s="34">
        <v>93781663</v>
      </c>
      <c r="Q76" s="34">
        <v>302519264</v>
      </c>
      <c r="R76" s="34">
        <v>138958064</v>
      </c>
      <c r="S76" s="34">
        <v>111255635</v>
      </c>
      <c r="T76" s="34">
        <v>94312494</v>
      </c>
      <c r="U76" s="34">
        <v>344526193</v>
      </c>
      <c r="V76" s="34">
        <v>1465568068</v>
      </c>
      <c r="W76" s="34">
        <v>1455986813</v>
      </c>
      <c r="X76" s="34"/>
      <c r="Y76" s="33"/>
      <c r="Z76" s="35">
        <v>1455986813</v>
      </c>
    </row>
    <row r="77" spans="1:26" ht="13.5" hidden="1">
      <c r="A77" s="37" t="s">
        <v>31</v>
      </c>
      <c r="B77" s="19">
        <v>193848793</v>
      </c>
      <c r="C77" s="19"/>
      <c r="D77" s="20">
        <v>203806312</v>
      </c>
      <c r="E77" s="21">
        <v>204980605</v>
      </c>
      <c r="F77" s="21">
        <v>71553057</v>
      </c>
      <c r="G77" s="21"/>
      <c r="H77" s="21">
        <v>14365221</v>
      </c>
      <c r="I77" s="21">
        <v>85918278</v>
      </c>
      <c r="J77" s="21">
        <v>34543182</v>
      </c>
      <c r="K77" s="21"/>
      <c r="L77" s="21">
        <v>28808116</v>
      </c>
      <c r="M77" s="21">
        <v>63351298</v>
      </c>
      <c r="N77" s="21">
        <v>9242649</v>
      </c>
      <c r="O77" s="21">
        <v>8342023</v>
      </c>
      <c r="P77" s="21">
        <v>1941050</v>
      </c>
      <c r="Q77" s="21">
        <v>19525722</v>
      </c>
      <c r="R77" s="21">
        <v>21835535</v>
      </c>
      <c r="S77" s="21">
        <v>12128110</v>
      </c>
      <c r="T77" s="21">
        <v>2486075</v>
      </c>
      <c r="U77" s="21">
        <v>36449720</v>
      </c>
      <c r="V77" s="21">
        <v>205245018</v>
      </c>
      <c r="W77" s="21">
        <v>204980605</v>
      </c>
      <c r="X77" s="21"/>
      <c r="Y77" s="20"/>
      <c r="Z77" s="23">
        <v>204980605</v>
      </c>
    </row>
    <row r="78" spans="1:26" ht="13.5" hidden="1">
      <c r="A78" s="38" t="s">
        <v>32</v>
      </c>
      <c r="B78" s="19">
        <v>1058874027</v>
      </c>
      <c r="C78" s="19"/>
      <c r="D78" s="20">
        <v>1234017701</v>
      </c>
      <c r="E78" s="21">
        <v>1240075149</v>
      </c>
      <c r="F78" s="21">
        <v>135504197</v>
      </c>
      <c r="G78" s="21">
        <v>74231621</v>
      </c>
      <c r="H78" s="21">
        <v>128897375</v>
      </c>
      <c r="I78" s="21">
        <v>338633193</v>
      </c>
      <c r="J78" s="21">
        <v>126371950</v>
      </c>
      <c r="K78" s="21">
        <v>85675834</v>
      </c>
      <c r="L78" s="21">
        <v>115224501</v>
      </c>
      <c r="M78" s="21">
        <v>327272285</v>
      </c>
      <c r="N78" s="21">
        <v>92125506</v>
      </c>
      <c r="O78" s="21">
        <v>96175873</v>
      </c>
      <c r="P78" s="21">
        <v>90941494</v>
      </c>
      <c r="Q78" s="21">
        <v>279242873</v>
      </c>
      <c r="R78" s="21">
        <v>115904529</v>
      </c>
      <c r="S78" s="21">
        <v>97857820</v>
      </c>
      <c r="T78" s="21">
        <v>90759816</v>
      </c>
      <c r="U78" s="21">
        <v>304522165</v>
      </c>
      <c r="V78" s="21">
        <v>1249670516</v>
      </c>
      <c r="W78" s="21">
        <v>1240075149</v>
      </c>
      <c r="X78" s="21"/>
      <c r="Y78" s="20"/>
      <c r="Z78" s="23">
        <v>1240075149</v>
      </c>
    </row>
    <row r="79" spans="1:26" ht="13.5" hidden="1">
      <c r="A79" s="39" t="s">
        <v>103</v>
      </c>
      <c r="B79" s="19">
        <v>751172910</v>
      </c>
      <c r="C79" s="19"/>
      <c r="D79" s="20">
        <v>907732571</v>
      </c>
      <c r="E79" s="21">
        <v>912479072</v>
      </c>
      <c r="F79" s="21">
        <v>62935629</v>
      </c>
      <c r="G79" s="21">
        <v>64338784</v>
      </c>
      <c r="H79" s="21">
        <v>104851801</v>
      </c>
      <c r="I79" s="21">
        <v>232126214</v>
      </c>
      <c r="J79" s="21">
        <v>84142169</v>
      </c>
      <c r="K79" s="21">
        <v>71464207</v>
      </c>
      <c r="L79" s="21">
        <v>70536321</v>
      </c>
      <c r="M79" s="21">
        <v>226142697</v>
      </c>
      <c r="N79" s="21">
        <v>65756071</v>
      </c>
      <c r="O79" s="21">
        <v>73400639</v>
      </c>
      <c r="P79" s="21">
        <v>79404796</v>
      </c>
      <c r="Q79" s="21">
        <v>218561506</v>
      </c>
      <c r="R79" s="21">
        <v>77817611</v>
      </c>
      <c r="S79" s="21">
        <v>71756521</v>
      </c>
      <c r="T79" s="21">
        <v>75734821</v>
      </c>
      <c r="U79" s="21">
        <v>225308953</v>
      </c>
      <c r="V79" s="21">
        <v>902139370</v>
      </c>
      <c r="W79" s="21">
        <v>912479072</v>
      </c>
      <c r="X79" s="21"/>
      <c r="Y79" s="20"/>
      <c r="Z79" s="23">
        <v>912479072</v>
      </c>
    </row>
    <row r="80" spans="1:26" ht="13.5" hidden="1">
      <c r="A80" s="39" t="s">
        <v>104</v>
      </c>
      <c r="B80" s="19">
        <v>159862879</v>
      </c>
      <c r="C80" s="19"/>
      <c r="D80" s="20">
        <v>151852154</v>
      </c>
      <c r="E80" s="21">
        <v>153163104</v>
      </c>
      <c r="F80" s="21">
        <v>11339874</v>
      </c>
      <c r="G80" s="21">
        <v>9892837</v>
      </c>
      <c r="H80" s="21">
        <v>11753106</v>
      </c>
      <c r="I80" s="21">
        <v>32985817</v>
      </c>
      <c r="J80" s="21">
        <v>12670821</v>
      </c>
      <c r="K80" s="21">
        <v>14208780</v>
      </c>
      <c r="L80" s="21">
        <v>20033929</v>
      </c>
      <c r="M80" s="21">
        <v>46913530</v>
      </c>
      <c r="N80" s="21">
        <v>18457557</v>
      </c>
      <c r="O80" s="21">
        <v>15592963</v>
      </c>
      <c r="P80" s="21">
        <v>9863318</v>
      </c>
      <c r="Q80" s="21">
        <v>43913838</v>
      </c>
      <c r="R80" s="21">
        <v>19291681</v>
      </c>
      <c r="S80" s="21">
        <v>15660596</v>
      </c>
      <c r="T80" s="21">
        <v>12882550</v>
      </c>
      <c r="U80" s="21">
        <v>47834827</v>
      </c>
      <c r="V80" s="21">
        <v>171648012</v>
      </c>
      <c r="W80" s="21">
        <v>153163104</v>
      </c>
      <c r="X80" s="21"/>
      <c r="Y80" s="20"/>
      <c r="Z80" s="23">
        <v>153163104</v>
      </c>
    </row>
    <row r="81" spans="1:26" ht="13.5" hidden="1">
      <c r="A81" s="39" t="s">
        <v>105</v>
      </c>
      <c r="B81" s="19">
        <v>64220174</v>
      </c>
      <c r="C81" s="19"/>
      <c r="D81" s="20">
        <v>77295596</v>
      </c>
      <c r="E81" s="21">
        <v>77295597</v>
      </c>
      <c r="F81" s="21">
        <v>27137217</v>
      </c>
      <c r="G81" s="21"/>
      <c r="H81" s="21">
        <v>5448154</v>
      </c>
      <c r="I81" s="21">
        <v>32585371</v>
      </c>
      <c r="J81" s="21">
        <v>13100850</v>
      </c>
      <c r="K81" s="21"/>
      <c r="L81" s="21">
        <v>10925768</v>
      </c>
      <c r="M81" s="21">
        <v>24026618</v>
      </c>
      <c r="N81" s="21">
        <v>3505368</v>
      </c>
      <c r="O81" s="21">
        <v>3219671</v>
      </c>
      <c r="P81" s="21">
        <v>749164</v>
      </c>
      <c r="Q81" s="21">
        <v>7474203</v>
      </c>
      <c r="R81" s="21">
        <v>8427600</v>
      </c>
      <c r="S81" s="21">
        <v>4680941</v>
      </c>
      <c r="T81" s="21">
        <v>959520</v>
      </c>
      <c r="U81" s="21">
        <v>14068061</v>
      </c>
      <c r="V81" s="21">
        <v>78154253</v>
      </c>
      <c r="W81" s="21">
        <v>77295597</v>
      </c>
      <c r="X81" s="21"/>
      <c r="Y81" s="20"/>
      <c r="Z81" s="23">
        <v>77295597</v>
      </c>
    </row>
    <row r="82" spans="1:26" ht="13.5" hidden="1">
      <c r="A82" s="39" t="s">
        <v>106</v>
      </c>
      <c r="B82" s="19">
        <v>83589791</v>
      </c>
      <c r="C82" s="19"/>
      <c r="D82" s="20">
        <v>97103583</v>
      </c>
      <c r="E82" s="21">
        <v>97103580</v>
      </c>
      <c r="F82" s="21">
        <v>34091477</v>
      </c>
      <c r="G82" s="21"/>
      <c r="H82" s="21">
        <v>6844314</v>
      </c>
      <c r="I82" s="21">
        <v>40935791</v>
      </c>
      <c r="J82" s="21">
        <v>16458110</v>
      </c>
      <c r="K82" s="21"/>
      <c r="L82" s="21">
        <v>13725636</v>
      </c>
      <c r="M82" s="21">
        <v>30183746</v>
      </c>
      <c r="N82" s="21">
        <v>4403663</v>
      </c>
      <c r="O82" s="21">
        <v>3959753</v>
      </c>
      <c r="P82" s="21">
        <v>921369</v>
      </c>
      <c r="Q82" s="21">
        <v>9284785</v>
      </c>
      <c r="R82" s="21">
        <v>10364790</v>
      </c>
      <c r="S82" s="21">
        <v>5756915</v>
      </c>
      <c r="T82" s="21">
        <v>1180078</v>
      </c>
      <c r="U82" s="21">
        <v>17301783</v>
      </c>
      <c r="V82" s="21">
        <v>97706105</v>
      </c>
      <c r="W82" s="21">
        <v>97103580</v>
      </c>
      <c r="X82" s="21"/>
      <c r="Y82" s="20"/>
      <c r="Z82" s="23">
        <v>97103580</v>
      </c>
    </row>
    <row r="83" spans="1:26" ht="13.5" hidden="1">
      <c r="A83" s="39" t="s">
        <v>107</v>
      </c>
      <c r="B83" s="19">
        <v>28273</v>
      </c>
      <c r="C83" s="19"/>
      <c r="D83" s="20">
        <v>33797</v>
      </c>
      <c r="E83" s="21">
        <v>33796</v>
      </c>
      <c r="F83" s="21"/>
      <c r="G83" s="21"/>
      <c r="H83" s="21"/>
      <c r="I83" s="21"/>
      <c r="J83" s="21"/>
      <c r="K83" s="21">
        <v>2847</v>
      </c>
      <c r="L83" s="21">
        <v>2847</v>
      </c>
      <c r="M83" s="21">
        <v>5694</v>
      </c>
      <c r="N83" s="21">
        <v>2847</v>
      </c>
      <c r="O83" s="21">
        <v>2847</v>
      </c>
      <c r="P83" s="21">
        <v>2847</v>
      </c>
      <c r="Q83" s="21">
        <v>8541</v>
      </c>
      <c r="R83" s="21">
        <v>2847</v>
      </c>
      <c r="S83" s="21">
        <v>2847</v>
      </c>
      <c r="T83" s="21">
        <v>2847</v>
      </c>
      <c r="U83" s="21">
        <v>8541</v>
      </c>
      <c r="V83" s="21">
        <v>22776</v>
      </c>
      <c r="W83" s="21">
        <v>33796</v>
      </c>
      <c r="X83" s="21"/>
      <c r="Y83" s="20"/>
      <c r="Z83" s="23">
        <v>33796</v>
      </c>
    </row>
    <row r="84" spans="1:26" ht="13.5" hidden="1">
      <c r="A84" s="40" t="s">
        <v>110</v>
      </c>
      <c r="B84" s="28">
        <v>13701549</v>
      </c>
      <c r="C84" s="28"/>
      <c r="D84" s="29">
        <v>10931060</v>
      </c>
      <c r="E84" s="30">
        <v>10931059</v>
      </c>
      <c r="F84" s="30">
        <v>1129253</v>
      </c>
      <c r="G84" s="30">
        <v>1315017</v>
      </c>
      <c r="H84" s="30">
        <v>1322459</v>
      </c>
      <c r="I84" s="30">
        <v>3766729</v>
      </c>
      <c r="J84" s="30">
        <v>-2857301</v>
      </c>
      <c r="K84" s="30">
        <v>1326488</v>
      </c>
      <c r="L84" s="30">
        <v>1111641</v>
      </c>
      <c r="M84" s="30">
        <v>-419172</v>
      </c>
      <c r="N84" s="30">
        <v>1449672</v>
      </c>
      <c r="O84" s="30">
        <v>1401878</v>
      </c>
      <c r="P84" s="30">
        <v>899119</v>
      </c>
      <c r="Q84" s="30">
        <v>3750669</v>
      </c>
      <c r="R84" s="30">
        <v>1218000</v>
      </c>
      <c r="S84" s="30">
        <v>1269705</v>
      </c>
      <c r="T84" s="30">
        <v>1066603</v>
      </c>
      <c r="U84" s="30">
        <v>3554308</v>
      </c>
      <c r="V84" s="30">
        <v>10652534</v>
      </c>
      <c r="W84" s="30">
        <v>10931059</v>
      </c>
      <c r="X84" s="30"/>
      <c r="Y84" s="29"/>
      <c r="Z84" s="31">
        <v>10931059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41541246</v>
      </c>
      <c r="F5" s="358">
        <f t="shared" si="0"/>
        <v>110457481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110457481</v>
      </c>
      <c r="Y5" s="358">
        <f t="shared" si="0"/>
        <v>-110457481</v>
      </c>
      <c r="Z5" s="359">
        <f>+IF(X5&lt;&gt;0,+(Y5/X5)*100,0)</f>
        <v>-100</v>
      </c>
      <c r="AA5" s="360">
        <f>+AA6+AA8+AA11+AA13+AA15</f>
        <v>110457481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16953486</v>
      </c>
      <c r="F6" s="59">
        <f t="shared" si="1"/>
        <v>18187221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18187221</v>
      </c>
      <c r="Y6" s="59">
        <f t="shared" si="1"/>
        <v>-18187221</v>
      </c>
      <c r="Z6" s="61">
        <f>+IF(X6&lt;&gt;0,+(Y6/X6)*100,0)</f>
        <v>-100</v>
      </c>
      <c r="AA6" s="62">
        <f t="shared" si="1"/>
        <v>18187221</v>
      </c>
    </row>
    <row r="7" spans="1:27" ht="13.5">
      <c r="A7" s="291" t="s">
        <v>229</v>
      </c>
      <c r="B7" s="142"/>
      <c r="C7" s="60"/>
      <c r="D7" s="340"/>
      <c r="E7" s="60">
        <v>16953486</v>
      </c>
      <c r="F7" s="59">
        <v>18187221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18187221</v>
      </c>
      <c r="Y7" s="59">
        <v>-18187221</v>
      </c>
      <c r="Z7" s="61">
        <v>-100</v>
      </c>
      <c r="AA7" s="62">
        <v>18187221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10760659</v>
      </c>
      <c r="F8" s="59">
        <f t="shared" si="2"/>
        <v>31130261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31130261</v>
      </c>
      <c r="Y8" s="59">
        <f t="shared" si="2"/>
        <v>-31130261</v>
      </c>
      <c r="Z8" s="61">
        <f>+IF(X8&lt;&gt;0,+(Y8/X8)*100,0)</f>
        <v>-100</v>
      </c>
      <c r="AA8" s="62">
        <f>SUM(AA9:AA10)</f>
        <v>31130261</v>
      </c>
    </row>
    <row r="9" spans="1:27" ht="13.5">
      <c r="A9" s="291" t="s">
        <v>230</v>
      </c>
      <c r="B9" s="142"/>
      <c r="C9" s="60"/>
      <c r="D9" s="340"/>
      <c r="E9" s="60">
        <v>10760659</v>
      </c>
      <c r="F9" s="59">
        <v>31130261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31130261</v>
      </c>
      <c r="Y9" s="59">
        <v>-31130261</v>
      </c>
      <c r="Z9" s="61">
        <v>-100</v>
      </c>
      <c r="AA9" s="62">
        <v>31130261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7914725</v>
      </c>
      <c r="F11" s="364">
        <f t="shared" si="3"/>
        <v>20725381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20725381</v>
      </c>
      <c r="Y11" s="364">
        <f t="shared" si="3"/>
        <v>-20725381</v>
      </c>
      <c r="Z11" s="365">
        <f>+IF(X11&lt;&gt;0,+(Y11/X11)*100,0)</f>
        <v>-100</v>
      </c>
      <c r="AA11" s="366">
        <f t="shared" si="3"/>
        <v>20725381</v>
      </c>
    </row>
    <row r="12" spans="1:27" ht="13.5">
      <c r="A12" s="291" t="s">
        <v>232</v>
      </c>
      <c r="B12" s="136"/>
      <c r="C12" s="60"/>
      <c r="D12" s="340"/>
      <c r="E12" s="60">
        <v>7914725</v>
      </c>
      <c r="F12" s="59">
        <v>20725381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20725381</v>
      </c>
      <c r="Y12" s="59">
        <v>-20725381</v>
      </c>
      <c r="Z12" s="61">
        <v>-100</v>
      </c>
      <c r="AA12" s="62">
        <v>20725381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5581685</v>
      </c>
      <c r="F13" s="342">
        <f t="shared" si="4"/>
        <v>24257676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24257676</v>
      </c>
      <c r="Y13" s="342">
        <f t="shared" si="4"/>
        <v>-24257676</v>
      </c>
      <c r="Z13" s="335">
        <f>+IF(X13&lt;&gt;0,+(Y13/X13)*100,0)</f>
        <v>-100</v>
      </c>
      <c r="AA13" s="273">
        <f t="shared" si="4"/>
        <v>24257676</v>
      </c>
    </row>
    <row r="14" spans="1:27" ht="13.5">
      <c r="A14" s="291" t="s">
        <v>233</v>
      </c>
      <c r="B14" s="136"/>
      <c r="C14" s="60"/>
      <c r="D14" s="340"/>
      <c r="E14" s="60">
        <v>5581685</v>
      </c>
      <c r="F14" s="59">
        <v>24257676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24257676</v>
      </c>
      <c r="Y14" s="59">
        <v>-24257676</v>
      </c>
      <c r="Z14" s="61">
        <v>-100</v>
      </c>
      <c r="AA14" s="62">
        <v>24257676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330691</v>
      </c>
      <c r="F15" s="59">
        <f t="shared" si="5"/>
        <v>16156942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16156942</v>
      </c>
      <c r="Y15" s="59">
        <f t="shared" si="5"/>
        <v>-16156942</v>
      </c>
      <c r="Z15" s="61">
        <f>+IF(X15&lt;&gt;0,+(Y15/X15)*100,0)</f>
        <v>-100</v>
      </c>
      <c r="AA15" s="62">
        <f>SUM(AA16:AA20)</f>
        <v>16156942</v>
      </c>
    </row>
    <row r="16" spans="1:27" ht="13.5">
      <c r="A16" s="291" t="s">
        <v>234</v>
      </c>
      <c r="B16" s="300"/>
      <c r="C16" s="60"/>
      <c r="D16" s="340"/>
      <c r="E16" s="60">
        <v>330691</v>
      </c>
      <c r="F16" s="59">
        <v>16156942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16156942</v>
      </c>
      <c r="Y16" s="59">
        <v>-16156942</v>
      </c>
      <c r="Z16" s="61">
        <v>-100</v>
      </c>
      <c r="AA16" s="62">
        <v>16156942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2911821</v>
      </c>
      <c r="F22" s="345">
        <f t="shared" si="6"/>
        <v>44522035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44522035</v>
      </c>
      <c r="Y22" s="345">
        <f t="shared" si="6"/>
        <v>-44522035</v>
      </c>
      <c r="Z22" s="336">
        <f>+IF(X22&lt;&gt;0,+(Y22/X22)*100,0)</f>
        <v>-100</v>
      </c>
      <c r="AA22" s="350">
        <f>SUM(AA23:AA32)</f>
        <v>44522035</v>
      </c>
    </row>
    <row r="23" spans="1:27" ht="13.5">
      <c r="A23" s="361" t="s">
        <v>237</v>
      </c>
      <c r="B23" s="142"/>
      <c r="C23" s="60"/>
      <c r="D23" s="340"/>
      <c r="E23" s="60"/>
      <c r="F23" s="59">
        <v>11067894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11067894</v>
      </c>
      <c r="Y23" s="59">
        <v>-11067894</v>
      </c>
      <c r="Z23" s="61">
        <v>-100</v>
      </c>
      <c r="AA23" s="62">
        <v>11067894</v>
      </c>
    </row>
    <row r="24" spans="1:27" ht="13.5">
      <c r="A24" s="361" t="s">
        <v>238</v>
      </c>
      <c r="B24" s="142"/>
      <c r="C24" s="60"/>
      <c r="D24" s="340"/>
      <c r="E24" s="60">
        <v>516416</v>
      </c>
      <c r="F24" s="59">
        <v>18283799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18283799</v>
      </c>
      <c r="Y24" s="59">
        <v>-18283799</v>
      </c>
      <c r="Z24" s="61">
        <v>-100</v>
      </c>
      <c r="AA24" s="62">
        <v>18283799</v>
      </c>
    </row>
    <row r="25" spans="1:27" ht="13.5">
      <c r="A25" s="361" t="s">
        <v>239</v>
      </c>
      <c r="B25" s="142"/>
      <c r="C25" s="60"/>
      <c r="D25" s="340"/>
      <c r="E25" s="60">
        <v>131120</v>
      </c>
      <c r="F25" s="59">
        <v>1414289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1414289</v>
      </c>
      <c r="Y25" s="59">
        <v>-1414289</v>
      </c>
      <c r="Z25" s="61">
        <v>-100</v>
      </c>
      <c r="AA25" s="62">
        <v>1414289</v>
      </c>
    </row>
    <row r="26" spans="1:27" ht="13.5">
      <c r="A26" s="361" t="s">
        <v>240</v>
      </c>
      <c r="B26" s="302"/>
      <c r="C26" s="362"/>
      <c r="D26" s="363"/>
      <c r="E26" s="362">
        <v>234100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1052784</v>
      </c>
      <c r="F27" s="59">
        <v>8273913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8273913</v>
      </c>
      <c r="Y27" s="59">
        <v>-8273913</v>
      </c>
      <c r="Z27" s="61">
        <v>-100</v>
      </c>
      <c r="AA27" s="62">
        <v>8273913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977401</v>
      </c>
      <c r="F32" s="59">
        <v>5482140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5482140</v>
      </c>
      <c r="Y32" s="59">
        <v>-5482140</v>
      </c>
      <c r="Z32" s="61">
        <v>-100</v>
      </c>
      <c r="AA32" s="62">
        <v>5482140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22638049</v>
      </c>
      <c r="F40" s="345">
        <f t="shared" si="9"/>
        <v>11823013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11823013</v>
      </c>
      <c r="Y40" s="345">
        <f t="shared" si="9"/>
        <v>-11823013</v>
      </c>
      <c r="Z40" s="336">
        <f>+IF(X40&lt;&gt;0,+(Y40/X40)*100,0)</f>
        <v>-100</v>
      </c>
      <c r="AA40" s="350">
        <f>SUM(AA41:AA49)</f>
        <v>11823013</v>
      </c>
    </row>
    <row r="41" spans="1:27" ht="13.5">
      <c r="A41" s="361" t="s">
        <v>248</v>
      </c>
      <c r="B41" s="142"/>
      <c r="C41" s="362"/>
      <c r="D41" s="363"/>
      <c r="E41" s="362">
        <v>8226660</v>
      </c>
      <c r="F41" s="364">
        <v>4840644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4840644</v>
      </c>
      <c r="Y41" s="364">
        <v>-4840644</v>
      </c>
      <c r="Z41" s="365">
        <v>-100</v>
      </c>
      <c r="AA41" s="366">
        <v>4840644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5743313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>
        <v>1456608</v>
      </c>
      <c r="F44" s="53">
        <v>1772730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1772730</v>
      </c>
      <c r="Y44" s="53">
        <v>-1772730</v>
      </c>
      <c r="Z44" s="94">
        <v>-100</v>
      </c>
      <c r="AA44" s="95">
        <v>1772730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2719430</v>
      </c>
      <c r="F47" s="53">
        <v>2481350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2481350</v>
      </c>
      <c r="Y47" s="53">
        <v>-2481350</v>
      </c>
      <c r="Z47" s="94">
        <v>-100</v>
      </c>
      <c r="AA47" s="95">
        <v>2481350</v>
      </c>
    </row>
    <row r="48" spans="1:27" ht="13.5">
      <c r="A48" s="361" t="s">
        <v>255</v>
      </c>
      <c r="B48" s="136"/>
      <c r="C48" s="60"/>
      <c r="D48" s="368"/>
      <c r="E48" s="54">
        <v>1880010</v>
      </c>
      <c r="F48" s="53">
        <v>2728289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2728289</v>
      </c>
      <c r="Y48" s="53">
        <v>-2728289</v>
      </c>
      <c r="Z48" s="94">
        <v>-100</v>
      </c>
      <c r="AA48" s="95">
        <v>2728289</v>
      </c>
    </row>
    <row r="49" spans="1:27" ht="13.5">
      <c r="A49" s="361" t="s">
        <v>93</v>
      </c>
      <c r="B49" s="136"/>
      <c r="C49" s="54"/>
      <c r="D49" s="368"/>
      <c r="E49" s="54">
        <v>2612028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460321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460321</v>
      </c>
      <c r="Y57" s="345">
        <f t="shared" si="13"/>
        <v>-460321</v>
      </c>
      <c r="Z57" s="336">
        <f>+IF(X57&lt;&gt;0,+(Y57/X57)*100,0)</f>
        <v>-100</v>
      </c>
      <c r="AA57" s="350">
        <f t="shared" si="13"/>
        <v>460321</v>
      </c>
    </row>
    <row r="58" spans="1:27" ht="13.5">
      <c r="A58" s="361" t="s">
        <v>217</v>
      </c>
      <c r="B58" s="136"/>
      <c r="C58" s="60"/>
      <c r="D58" s="340"/>
      <c r="E58" s="60"/>
      <c r="F58" s="59">
        <v>460321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460321</v>
      </c>
      <c r="Y58" s="59">
        <v>-460321</v>
      </c>
      <c r="Z58" s="61">
        <v>-100</v>
      </c>
      <c r="AA58" s="62">
        <v>460321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67091116</v>
      </c>
      <c r="F60" s="264">
        <f t="shared" si="14"/>
        <v>167262850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167262850</v>
      </c>
      <c r="Y60" s="264">
        <f t="shared" si="14"/>
        <v>-167262850</v>
      </c>
      <c r="Z60" s="337">
        <f>+IF(X60&lt;&gt;0,+(Y60/X60)*100,0)</f>
        <v>-100</v>
      </c>
      <c r="AA60" s="232">
        <f>+AA57+AA54+AA51+AA40+AA37+AA34+AA22+AA5</f>
        <v>167262850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249688938</v>
      </c>
      <c r="D5" s="153">
        <f>SUM(D6:D8)</f>
        <v>0</v>
      </c>
      <c r="E5" s="154">
        <f t="shared" si="0"/>
        <v>243281701</v>
      </c>
      <c r="F5" s="100">
        <f t="shared" si="0"/>
        <v>339939895</v>
      </c>
      <c r="G5" s="100">
        <f t="shared" si="0"/>
        <v>348381892</v>
      </c>
      <c r="H5" s="100">
        <f t="shared" si="0"/>
        <v>-41049410</v>
      </c>
      <c r="I5" s="100">
        <f t="shared" si="0"/>
        <v>-1007949</v>
      </c>
      <c r="J5" s="100">
        <f t="shared" si="0"/>
        <v>306324533</v>
      </c>
      <c r="K5" s="100">
        <f t="shared" si="0"/>
        <v>656696</v>
      </c>
      <c r="L5" s="100">
        <f t="shared" si="0"/>
        <v>3261043</v>
      </c>
      <c r="M5" s="100">
        <f t="shared" si="0"/>
        <v>5380583</v>
      </c>
      <c r="N5" s="100">
        <f t="shared" si="0"/>
        <v>9298322</v>
      </c>
      <c r="O5" s="100">
        <f t="shared" si="0"/>
        <v>3289748</v>
      </c>
      <c r="P5" s="100">
        <f t="shared" si="0"/>
        <v>1804535</v>
      </c>
      <c r="Q5" s="100">
        <f t="shared" si="0"/>
        <v>1807469</v>
      </c>
      <c r="R5" s="100">
        <f t="shared" si="0"/>
        <v>6901752</v>
      </c>
      <c r="S5" s="100">
        <f t="shared" si="0"/>
        <v>688418</v>
      </c>
      <c r="T5" s="100">
        <f t="shared" si="0"/>
        <v>3683721</v>
      </c>
      <c r="U5" s="100">
        <f t="shared" si="0"/>
        <v>3137752</v>
      </c>
      <c r="V5" s="100">
        <f t="shared" si="0"/>
        <v>7509891</v>
      </c>
      <c r="W5" s="100">
        <f t="shared" si="0"/>
        <v>330034498</v>
      </c>
      <c r="X5" s="100">
        <f t="shared" si="0"/>
        <v>243281702</v>
      </c>
      <c r="Y5" s="100">
        <f t="shared" si="0"/>
        <v>86752796</v>
      </c>
      <c r="Z5" s="137">
        <f>+IF(X5&lt;&gt;0,+(Y5/X5)*100,0)</f>
        <v>35.65940031116684</v>
      </c>
      <c r="AA5" s="153">
        <f>SUM(AA6:AA8)</f>
        <v>339939895</v>
      </c>
    </row>
    <row r="6" spans="1:27" ht="13.5">
      <c r="A6" s="138" t="s">
        <v>75</v>
      </c>
      <c r="B6" s="136"/>
      <c r="C6" s="155">
        <v>16297022</v>
      </c>
      <c r="D6" s="155"/>
      <c r="E6" s="156">
        <v>12953071</v>
      </c>
      <c r="F6" s="60">
        <v>15023071</v>
      </c>
      <c r="G6" s="60">
        <v>24725</v>
      </c>
      <c r="H6" s="60">
        <v>5435</v>
      </c>
      <c r="I6" s="60">
        <v>3709520</v>
      </c>
      <c r="J6" s="60">
        <v>3739680</v>
      </c>
      <c r="K6" s="60">
        <v>1886926</v>
      </c>
      <c r="L6" s="60">
        <v>327900</v>
      </c>
      <c r="M6" s="60">
        <v>1568104</v>
      </c>
      <c r="N6" s="60">
        <v>3782930</v>
      </c>
      <c r="O6" s="60">
        <v>1891774</v>
      </c>
      <c r="P6" s="60">
        <v>1440213</v>
      </c>
      <c r="Q6" s="60">
        <v>1377051</v>
      </c>
      <c r="R6" s="60">
        <v>4709038</v>
      </c>
      <c r="S6" s="60">
        <v>1238413</v>
      </c>
      <c r="T6" s="60">
        <v>2975349</v>
      </c>
      <c r="U6" s="60">
        <v>3209938</v>
      </c>
      <c r="V6" s="60">
        <v>7423700</v>
      </c>
      <c r="W6" s="60">
        <v>19655348</v>
      </c>
      <c r="X6" s="60">
        <v>12953071</v>
      </c>
      <c r="Y6" s="60">
        <v>6702277</v>
      </c>
      <c r="Z6" s="140">
        <v>51.74</v>
      </c>
      <c r="AA6" s="155">
        <v>15023071</v>
      </c>
    </row>
    <row r="7" spans="1:27" ht="13.5">
      <c r="A7" s="138" t="s">
        <v>76</v>
      </c>
      <c r="B7" s="136"/>
      <c r="C7" s="157">
        <v>212151841</v>
      </c>
      <c r="D7" s="157"/>
      <c r="E7" s="158">
        <v>225441817</v>
      </c>
      <c r="F7" s="159">
        <v>227875691</v>
      </c>
      <c r="G7" s="159">
        <v>258311180</v>
      </c>
      <c r="H7" s="159">
        <v>-40985084</v>
      </c>
      <c r="I7" s="159">
        <v>-4835506</v>
      </c>
      <c r="J7" s="159">
        <v>212490590</v>
      </c>
      <c r="K7" s="159">
        <v>-1368310</v>
      </c>
      <c r="L7" s="159">
        <v>-638170</v>
      </c>
      <c r="M7" s="159">
        <v>2243529</v>
      </c>
      <c r="N7" s="159">
        <v>237049</v>
      </c>
      <c r="O7" s="159">
        <v>1253958</v>
      </c>
      <c r="P7" s="159">
        <v>74405</v>
      </c>
      <c r="Q7" s="159">
        <v>176806</v>
      </c>
      <c r="R7" s="159">
        <v>1505169</v>
      </c>
      <c r="S7" s="159">
        <v>-979220</v>
      </c>
      <c r="T7" s="159">
        <v>-251883</v>
      </c>
      <c r="U7" s="159">
        <v>-819324</v>
      </c>
      <c r="V7" s="159">
        <v>-2050427</v>
      </c>
      <c r="W7" s="159">
        <v>212182381</v>
      </c>
      <c r="X7" s="159">
        <v>225441818</v>
      </c>
      <c r="Y7" s="159">
        <v>-13259437</v>
      </c>
      <c r="Z7" s="141">
        <v>-5.88</v>
      </c>
      <c r="AA7" s="157">
        <v>227875691</v>
      </c>
    </row>
    <row r="8" spans="1:27" ht="13.5">
      <c r="A8" s="138" t="s">
        <v>77</v>
      </c>
      <c r="B8" s="136"/>
      <c r="C8" s="155">
        <v>21240075</v>
      </c>
      <c r="D8" s="155"/>
      <c r="E8" s="156">
        <v>4886813</v>
      </c>
      <c r="F8" s="60">
        <v>97041133</v>
      </c>
      <c r="G8" s="60">
        <v>90045987</v>
      </c>
      <c r="H8" s="60">
        <v>-69761</v>
      </c>
      <c r="I8" s="60">
        <v>118037</v>
      </c>
      <c r="J8" s="60">
        <v>90094263</v>
      </c>
      <c r="K8" s="60">
        <v>138080</v>
      </c>
      <c r="L8" s="60">
        <v>3571313</v>
      </c>
      <c r="M8" s="60">
        <v>1568950</v>
      </c>
      <c r="N8" s="60">
        <v>5278343</v>
      </c>
      <c r="O8" s="60">
        <v>144016</v>
      </c>
      <c r="P8" s="60">
        <v>289917</v>
      </c>
      <c r="Q8" s="60">
        <v>253612</v>
      </c>
      <c r="R8" s="60">
        <v>687545</v>
      </c>
      <c r="S8" s="60">
        <v>429225</v>
      </c>
      <c r="T8" s="60">
        <v>960255</v>
      </c>
      <c r="U8" s="60">
        <v>747138</v>
      </c>
      <c r="V8" s="60">
        <v>2136618</v>
      </c>
      <c r="W8" s="60">
        <v>98196769</v>
      </c>
      <c r="X8" s="60">
        <v>4886813</v>
      </c>
      <c r="Y8" s="60">
        <v>93309956</v>
      </c>
      <c r="Z8" s="140">
        <v>1909.42</v>
      </c>
      <c r="AA8" s="155">
        <v>97041133</v>
      </c>
    </row>
    <row r="9" spans="1:27" ht="13.5">
      <c r="A9" s="135" t="s">
        <v>78</v>
      </c>
      <c r="B9" s="136"/>
      <c r="C9" s="153">
        <f aca="true" t="shared" si="1" ref="C9:Y9">SUM(C10:C14)</f>
        <v>104972240</v>
      </c>
      <c r="D9" s="153">
        <f>SUM(D10:D14)</f>
        <v>0</v>
      </c>
      <c r="E9" s="154">
        <f t="shared" si="1"/>
        <v>183013102</v>
      </c>
      <c r="F9" s="100">
        <f t="shared" si="1"/>
        <v>191731238</v>
      </c>
      <c r="G9" s="100">
        <f t="shared" si="1"/>
        <v>3283328</v>
      </c>
      <c r="H9" s="100">
        <f t="shared" si="1"/>
        <v>3189396</v>
      </c>
      <c r="I9" s="100">
        <f t="shared" si="1"/>
        <v>3540439</v>
      </c>
      <c r="J9" s="100">
        <f t="shared" si="1"/>
        <v>10013163</v>
      </c>
      <c r="K9" s="100">
        <f t="shared" si="1"/>
        <v>5078342</v>
      </c>
      <c r="L9" s="100">
        <f t="shared" si="1"/>
        <v>3848175</v>
      </c>
      <c r="M9" s="100">
        <f t="shared" si="1"/>
        <v>29605197</v>
      </c>
      <c r="N9" s="100">
        <f t="shared" si="1"/>
        <v>38531714</v>
      </c>
      <c r="O9" s="100">
        <f t="shared" si="1"/>
        <v>2573953</v>
      </c>
      <c r="P9" s="100">
        <f t="shared" si="1"/>
        <v>26172237</v>
      </c>
      <c r="Q9" s="100">
        <f t="shared" si="1"/>
        <v>4769788</v>
      </c>
      <c r="R9" s="100">
        <f t="shared" si="1"/>
        <v>33515978</v>
      </c>
      <c r="S9" s="100">
        <f t="shared" si="1"/>
        <v>3461434</v>
      </c>
      <c r="T9" s="100">
        <f t="shared" si="1"/>
        <v>3195232</v>
      </c>
      <c r="U9" s="100">
        <f t="shared" si="1"/>
        <v>4169263</v>
      </c>
      <c r="V9" s="100">
        <f t="shared" si="1"/>
        <v>10825929</v>
      </c>
      <c r="W9" s="100">
        <f t="shared" si="1"/>
        <v>92886784</v>
      </c>
      <c r="X9" s="100">
        <f t="shared" si="1"/>
        <v>183013101</v>
      </c>
      <c r="Y9" s="100">
        <f t="shared" si="1"/>
        <v>-90126317</v>
      </c>
      <c r="Z9" s="137">
        <f>+IF(X9&lt;&gt;0,+(Y9/X9)*100,0)</f>
        <v>-49.245828035010454</v>
      </c>
      <c r="AA9" s="153">
        <f>SUM(AA10:AA14)</f>
        <v>191731238</v>
      </c>
    </row>
    <row r="10" spans="1:27" ht="13.5">
      <c r="A10" s="138" t="s">
        <v>79</v>
      </c>
      <c r="B10" s="136"/>
      <c r="C10" s="155">
        <v>3455664</v>
      </c>
      <c r="D10" s="155"/>
      <c r="E10" s="156">
        <v>16185067</v>
      </c>
      <c r="F10" s="60">
        <v>16076186</v>
      </c>
      <c r="G10" s="60">
        <v>279809</v>
      </c>
      <c r="H10" s="60">
        <v>198117</v>
      </c>
      <c r="I10" s="60">
        <v>319725</v>
      </c>
      <c r="J10" s="60">
        <v>797651</v>
      </c>
      <c r="K10" s="60">
        <v>238163</v>
      </c>
      <c r="L10" s="60">
        <v>238749</v>
      </c>
      <c r="M10" s="60">
        <v>327421</v>
      </c>
      <c r="N10" s="60">
        <v>804333</v>
      </c>
      <c r="O10" s="60">
        <v>228217</v>
      </c>
      <c r="P10" s="60">
        <v>236910</v>
      </c>
      <c r="Q10" s="60">
        <v>208271</v>
      </c>
      <c r="R10" s="60">
        <v>673398</v>
      </c>
      <c r="S10" s="60">
        <v>286033</v>
      </c>
      <c r="T10" s="60">
        <v>230952</v>
      </c>
      <c r="U10" s="60">
        <v>48503</v>
      </c>
      <c r="V10" s="60">
        <v>565488</v>
      </c>
      <c r="W10" s="60">
        <v>2840870</v>
      </c>
      <c r="X10" s="60">
        <v>16185067</v>
      </c>
      <c r="Y10" s="60">
        <v>-13344197</v>
      </c>
      <c r="Z10" s="140">
        <v>-82.45</v>
      </c>
      <c r="AA10" s="155">
        <v>16076186</v>
      </c>
    </row>
    <row r="11" spans="1:27" ht="13.5">
      <c r="A11" s="138" t="s">
        <v>80</v>
      </c>
      <c r="B11" s="136"/>
      <c r="C11" s="155">
        <v>2803459</v>
      </c>
      <c r="D11" s="155"/>
      <c r="E11" s="156">
        <v>5099394</v>
      </c>
      <c r="F11" s="60">
        <v>4850505</v>
      </c>
      <c r="G11" s="60">
        <v>23501</v>
      </c>
      <c r="H11" s="60">
        <v>11046</v>
      </c>
      <c r="I11" s="60">
        <v>102694</v>
      </c>
      <c r="J11" s="60">
        <v>137241</v>
      </c>
      <c r="K11" s="60">
        <v>1996513</v>
      </c>
      <c r="L11" s="60">
        <v>241849</v>
      </c>
      <c r="M11" s="60">
        <v>-1040007</v>
      </c>
      <c r="N11" s="60">
        <v>1198355</v>
      </c>
      <c r="O11" s="60">
        <v>78449</v>
      </c>
      <c r="P11" s="60">
        <v>670620</v>
      </c>
      <c r="Q11" s="60">
        <v>176068</v>
      </c>
      <c r="R11" s="60">
        <v>925137</v>
      </c>
      <c r="S11" s="60">
        <v>71400</v>
      </c>
      <c r="T11" s="60">
        <v>116892</v>
      </c>
      <c r="U11" s="60">
        <v>110725</v>
      </c>
      <c r="V11" s="60">
        <v>299017</v>
      </c>
      <c r="W11" s="60">
        <v>2559750</v>
      </c>
      <c r="X11" s="60">
        <v>5099394</v>
      </c>
      <c r="Y11" s="60">
        <v>-2539644</v>
      </c>
      <c r="Z11" s="140">
        <v>-49.8</v>
      </c>
      <c r="AA11" s="155">
        <v>4850505</v>
      </c>
    </row>
    <row r="12" spans="1:27" ht="13.5">
      <c r="A12" s="138" t="s">
        <v>81</v>
      </c>
      <c r="B12" s="136"/>
      <c r="C12" s="155">
        <v>63846264</v>
      </c>
      <c r="D12" s="155"/>
      <c r="E12" s="156">
        <v>80936675</v>
      </c>
      <c r="F12" s="60">
        <v>72401221</v>
      </c>
      <c r="G12" s="60">
        <v>1057246</v>
      </c>
      <c r="H12" s="60">
        <v>1058978</v>
      </c>
      <c r="I12" s="60">
        <v>1387324</v>
      </c>
      <c r="J12" s="60">
        <v>3503548</v>
      </c>
      <c r="K12" s="60">
        <v>1026700</v>
      </c>
      <c r="L12" s="60">
        <v>1501973</v>
      </c>
      <c r="M12" s="60">
        <v>1275719</v>
      </c>
      <c r="N12" s="60">
        <v>3804392</v>
      </c>
      <c r="O12" s="60">
        <v>226263</v>
      </c>
      <c r="P12" s="60">
        <v>22890387</v>
      </c>
      <c r="Q12" s="60">
        <v>1938765</v>
      </c>
      <c r="R12" s="60">
        <v>25055415</v>
      </c>
      <c r="S12" s="60">
        <v>657685</v>
      </c>
      <c r="T12" s="60">
        <v>420791</v>
      </c>
      <c r="U12" s="60">
        <v>1516308</v>
      </c>
      <c r="V12" s="60">
        <v>2594784</v>
      </c>
      <c r="W12" s="60">
        <v>34958139</v>
      </c>
      <c r="X12" s="60">
        <v>80936674</v>
      </c>
      <c r="Y12" s="60">
        <v>-45978535</v>
      </c>
      <c r="Z12" s="140">
        <v>-56.81</v>
      </c>
      <c r="AA12" s="155">
        <v>72401221</v>
      </c>
    </row>
    <row r="13" spans="1:27" ht="13.5">
      <c r="A13" s="138" t="s">
        <v>82</v>
      </c>
      <c r="B13" s="136"/>
      <c r="C13" s="155">
        <v>34857026</v>
      </c>
      <c r="D13" s="155"/>
      <c r="E13" s="156">
        <v>80779326</v>
      </c>
      <c r="F13" s="60">
        <v>98403326</v>
      </c>
      <c r="G13" s="60">
        <v>1922772</v>
      </c>
      <c r="H13" s="60">
        <v>1921255</v>
      </c>
      <c r="I13" s="60">
        <v>1730696</v>
      </c>
      <c r="J13" s="60">
        <v>5574723</v>
      </c>
      <c r="K13" s="60">
        <v>1816966</v>
      </c>
      <c r="L13" s="60">
        <v>1865604</v>
      </c>
      <c r="M13" s="60">
        <v>29042064</v>
      </c>
      <c r="N13" s="60">
        <v>32724634</v>
      </c>
      <c r="O13" s="60">
        <v>2041024</v>
      </c>
      <c r="P13" s="60">
        <v>2374320</v>
      </c>
      <c r="Q13" s="60">
        <v>2446684</v>
      </c>
      <c r="R13" s="60">
        <v>6862028</v>
      </c>
      <c r="S13" s="60">
        <v>2446316</v>
      </c>
      <c r="T13" s="60">
        <v>2426597</v>
      </c>
      <c r="U13" s="60">
        <v>2493727</v>
      </c>
      <c r="V13" s="60">
        <v>7366640</v>
      </c>
      <c r="W13" s="60">
        <v>52528025</v>
      </c>
      <c r="X13" s="60">
        <v>80779327</v>
      </c>
      <c r="Y13" s="60">
        <v>-28251302</v>
      </c>
      <c r="Z13" s="140">
        <v>-34.97</v>
      </c>
      <c r="AA13" s="155">
        <v>98403326</v>
      </c>
    </row>
    <row r="14" spans="1:27" ht="13.5">
      <c r="A14" s="138" t="s">
        <v>83</v>
      </c>
      <c r="B14" s="136"/>
      <c r="C14" s="157">
        <v>9827</v>
      </c>
      <c r="D14" s="157"/>
      <c r="E14" s="158">
        <v>12640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12639</v>
      </c>
      <c r="Y14" s="159">
        <v>-12639</v>
      </c>
      <c r="Z14" s="141">
        <v>-100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23727207</v>
      </c>
      <c r="D15" s="153">
        <f>SUM(D16:D18)</f>
        <v>0</v>
      </c>
      <c r="E15" s="154">
        <f t="shared" si="2"/>
        <v>20895257</v>
      </c>
      <c r="F15" s="100">
        <f t="shared" si="2"/>
        <v>23382452</v>
      </c>
      <c r="G15" s="100">
        <f t="shared" si="2"/>
        <v>504148</v>
      </c>
      <c r="H15" s="100">
        <f t="shared" si="2"/>
        <v>426257</v>
      </c>
      <c r="I15" s="100">
        <f t="shared" si="2"/>
        <v>741933</v>
      </c>
      <c r="J15" s="100">
        <f t="shared" si="2"/>
        <v>1672338</v>
      </c>
      <c r="K15" s="100">
        <f t="shared" si="2"/>
        <v>462247</v>
      </c>
      <c r="L15" s="100">
        <f t="shared" si="2"/>
        <v>685922</v>
      </c>
      <c r="M15" s="100">
        <f t="shared" si="2"/>
        <v>5660575</v>
      </c>
      <c r="N15" s="100">
        <f t="shared" si="2"/>
        <v>6808744</v>
      </c>
      <c r="O15" s="100">
        <f t="shared" si="2"/>
        <v>69653</v>
      </c>
      <c r="P15" s="100">
        <f t="shared" si="2"/>
        <v>2300702</v>
      </c>
      <c r="Q15" s="100">
        <f t="shared" si="2"/>
        <v>3861938</v>
      </c>
      <c r="R15" s="100">
        <f t="shared" si="2"/>
        <v>6232293</v>
      </c>
      <c r="S15" s="100">
        <f t="shared" si="2"/>
        <v>4254692</v>
      </c>
      <c r="T15" s="100">
        <f t="shared" si="2"/>
        <v>2424160</v>
      </c>
      <c r="U15" s="100">
        <f t="shared" si="2"/>
        <v>806821</v>
      </c>
      <c r="V15" s="100">
        <f t="shared" si="2"/>
        <v>7485673</v>
      </c>
      <c r="W15" s="100">
        <f t="shared" si="2"/>
        <v>22199048</v>
      </c>
      <c r="X15" s="100">
        <f t="shared" si="2"/>
        <v>20895259</v>
      </c>
      <c r="Y15" s="100">
        <f t="shared" si="2"/>
        <v>1303789</v>
      </c>
      <c r="Z15" s="137">
        <f>+IF(X15&lt;&gt;0,+(Y15/X15)*100,0)</f>
        <v>6.239640293523043</v>
      </c>
      <c r="AA15" s="153">
        <f>SUM(AA16:AA18)</f>
        <v>23382452</v>
      </c>
    </row>
    <row r="16" spans="1:27" ht="13.5">
      <c r="A16" s="138" t="s">
        <v>85</v>
      </c>
      <c r="B16" s="136"/>
      <c r="C16" s="155">
        <v>7272996</v>
      </c>
      <c r="D16" s="155"/>
      <c r="E16" s="156">
        <v>6608628</v>
      </c>
      <c r="F16" s="60">
        <v>6608628</v>
      </c>
      <c r="G16" s="60">
        <v>481892</v>
      </c>
      <c r="H16" s="60">
        <v>373173</v>
      </c>
      <c r="I16" s="60">
        <v>642051</v>
      </c>
      <c r="J16" s="60">
        <v>1497116</v>
      </c>
      <c r="K16" s="60">
        <v>384342</v>
      </c>
      <c r="L16" s="60">
        <v>471781</v>
      </c>
      <c r="M16" s="60">
        <v>508978</v>
      </c>
      <c r="N16" s="60">
        <v>1365101</v>
      </c>
      <c r="O16" s="60">
        <v>14390</v>
      </c>
      <c r="P16" s="60">
        <v>1109172</v>
      </c>
      <c r="Q16" s="60">
        <v>447921</v>
      </c>
      <c r="R16" s="60">
        <v>1571483</v>
      </c>
      <c r="S16" s="60">
        <v>1169883</v>
      </c>
      <c r="T16" s="60">
        <v>416115</v>
      </c>
      <c r="U16" s="60">
        <v>8129</v>
      </c>
      <c r="V16" s="60">
        <v>1594127</v>
      </c>
      <c r="W16" s="60">
        <v>6027827</v>
      </c>
      <c r="X16" s="60">
        <v>6608629</v>
      </c>
      <c r="Y16" s="60">
        <v>-580802</v>
      </c>
      <c r="Z16" s="140">
        <v>-8.79</v>
      </c>
      <c r="AA16" s="155">
        <v>6608628</v>
      </c>
    </row>
    <row r="17" spans="1:27" ht="13.5">
      <c r="A17" s="138" t="s">
        <v>86</v>
      </c>
      <c r="B17" s="136"/>
      <c r="C17" s="155">
        <v>16454211</v>
      </c>
      <c r="D17" s="155"/>
      <c r="E17" s="156">
        <v>14286629</v>
      </c>
      <c r="F17" s="60">
        <v>16286630</v>
      </c>
      <c r="G17" s="60">
        <v>3752</v>
      </c>
      <c r="H17" s="60">
        <v>29385</v>
      </c>
      <c r="I17" s="60">
        <v>61551</v>
      </c>
      <c r="J17" s="60">
        <v>94688</v>
      </c>
      <c r="K17" s="60">
        <v>51833</v>
      </c>
      <c r="L17" s="60">
        <v>97381</v>
      </c>
      <c r="M17" s="60">
        <v>5071400</v>
      </c>
      <c r="N17" s="60">
        <v>5220614</v>
      </c>
      <c r="O17" s="60">
        <v>31801</v>
      </c>
      <c r="P17" s="60">
        <v>1135434</v>
      </c>
      <c r="Q17" s="60">
        <v>3375233</v>
      </c>
      <c r="R17" s="60">
        <v>4542468</v>
      </c>
      <c r="S17" s="60">
        <v>3014721</v>
      </c>
      <c r="T17" s="60">
        <v>1828126</v>
      </c>
      <c r="U17" s="60">
        <v>770315</v>
      </c>
      <c r="V17" s="60">
        <v>5613162</v>
      </c>
      <c r="W17" s="60">
        <v>15470932</v>
      </c>
      <c r="X17" s="60">
        <v>14286630</v>
      </c>
      <c r="Y17" s="60">
        <v>1184302</v>
      </c>
      <c r="Z17" s="140">
        <v>8.29</v>
      </c>
      <c r="AA17" s="155">
        <v>16286630</v>
      </c>
    </row>
    <row r="18" spans="1:27" ht="13.5">
      <c r="A18" s="138" t="s">
        <v>87</v>
      </c>
      <c r="B18" s="136"/>
      <c r="C18" s="155"/>
      <c r="D18" s="155"/>
      <c r="E18" s="156"/>
      <c r="F18" s="60">
        <v>487194</v>
      </c>
      <c r="G18" s="60">
        <v>18504</v>
      </c>
      <c r="H18" s="60">
        <v>23699</v>
      </c>
      <c r="I18" s="60">
        <v>38331</v>
      </c>
      <c r="J18" s="60">
        <v>80534</v>
      </c>
      <c r="K18" s="60">
        <v>26072</v>
      </c>
      <c r="L18" s="60">
        <v>116760</v>
      </c>
      <c r="M18" s="60">
        <v>80197</v>
      </c>
      <c r="N18" s="60">
        <v>223029</v>
      </c>
      <c r="O18" s="60">
        <v>23462</v>
      </c>
      <c r="P18" s="60">
        <v>56096</v>
      </c>
      <c r="Q18" s="60">
        <v>38784</v>
      </c>
      <c r="R18" s="60">
        <v>118342</v>
      </c>
      <c r="S18" s="60">
        <v>70088</v>
      </c>
      <c r="T18" s="60">
        <v>179919</v>
      </c>
      <c r="U18" s="60">
        <v>28377</v>
      </c>
      <c r="V18" s="60">
        <v>278384</v>
      </c>
      <c r="W18" s="60">
        <v>700289</v>
      </c>
      <c r="X18" s="60"/>
      <c r="Y18" s="60">
        <v>700289</v>
      </c>
      <c r="Z18" s="140">
        <v>0</v>
      </c>
      <c r="AA18" s="155">
        <v>487194</v>
      </c>
    </row>
    <row r="19" spans="1:27" ht="13.5">
      <c r="A19" s="135" t="s">
        <v>88</v>
      </c>
      <c r="B19" s="142"/>
      <c r="C19" s="153">
        <f aca="true" t="shared" si="3" ref="C19:Y19">SUM(C20:C23)</f>
        <v>1207692842</v>
      </c>
      <c r="D19" s="153">
        <f>SUM(D20:D23)</f>
        <v>0</v>
      </c>
      <c r="E19" s="154">
        <f t="shared" si="3"/>
        <v>1432142712</v>
      </c>
      <c r="F19" s="100">
        <f t="shared" si="3"/>
        <v>1379098994</v>
      </c>
      <c r="G19" s="100">
        <f t="shared" si="3"/>
        <v>147737215</v>
      </c>
      <c r="H19" s="100">
        <f t="shared" si="3"/>
        <v>79625895</v>
      </c>
      <c r="I19" s="100">
        <f t="shared" si="3"/>
        <v>139158838</v>
      </c>
      <c r="J19" s="100">
        <f t="shared" si="3"/>
        <v>366521948</v>
      </c>
      <c r="K19" s="100">
        <f t="shared" si="3"/>
        <v>102890532</v>
      </c>
      <c r="L19" s="100">
        <f t="shared" si="3"/>
        <v>96082745</v>
      </c>
      <c r="M19" s="100">
        <f t="shared" si="3"/>
        <v>110324975</v>
      </c>
      <c r="N19" s="100">
        <f t="shared" si="3"/>
        <v>309298252</v>
      </c>
      <c r="O19" s="100">
        <f t="shared" si="3"/>
        <v>95328921</v>
      </c>
      <c r="P19" s="100">
        <f t="shared" si="3"/>
        <v>127751249</v>
      </c>
      <c r="Q19" s="100">
        <f t="shared" si="3"/>
        <v>112842136</v>
      </c>
      <c r="R19" s="100">
        <f t="shared" si="3"/>
        <v>335922306</v>
      </c>
      <c r="S19" s="100">
        <f t="shared" si="3"/>
        <v>106711282</v>
      </c>
      <c r="T19" s="100">
        <f t="shared" si="3"/>
        <v>100427020</v>
      </c>
      <c r="U19" s="100">
        <f t="shared" si="3"/>
        <v>119047450</v>
      </c>
      <c r="V19" s="100">
        <f t="shared" si="3"/>
        <v>326185752</v>
      </c>
      <c r="W19" s="100">
        <f t="shared" si="3"/>
        <v>1337928258</v>
      </c>
      <c r="X19" s="100">
        <f t="shared" si="3"/>
        <v>1432142713</v>
      </c>
      <c r="Y19" s="100">
        <f t="shared" si="3"/>
        <v>-94214455</v>
      </c>
      <c r="Z19" s="137">
        <f>+IF(X19&lt;&gt;0,+(Y19/X19)*100,0)</f>
        <v>-6.578566098530992</v>
      </c>
      <c r="AA19" s="153">
        <f>SUM(AA20:AA23)</f>
        <v>1379098994</v>
      </c>
    </row>
    <row r="20" spans="1:27" ht="13.5">
      <c r="A20" s="138" t="s">
        <v>89</v>
      </c>
      <c r="B20" s="136"/>
      <c r="C20" s="155">
        <v>830695554</v>
      </c>
      <c r="D20" s="155"/>
      <c r="E20" s="156">
        <v>983120519</v>
      </c>
      <c r="F20" s="60">
        <v>988388441</v>
      </c>
      <c r="G20" s="60">
        <v>63468854</v>
      </c>
      <c r="H20" s="60">
        <v>65191689</v>
      </c>
      <c r="I20" s="60">
        <v>116083926</v>
      </c>
      <c r="J20" s="60">
        <v>244744469</v>
      </c>
      <c r="K20" s="60">
        <v>88202960</v>
      </c>
      <c r="L20" s="60">
        <v>77271060</v>
      </c>
      <c r="M20" s="60">
        <v>66537246</v>
      </c>
      <c r="N20" s="60">
        <v>232011266</v>
      </c>
      <c r="O20" s="60">
        <v>71803222</v>
      </c>
      <c r="P20" s="60">
        <v>95588050</v>
      </c>
      <c r="Q20" s="60">
        <v>84380329</v>
      </c>
      <c r="R20" s="60">
        <v>251771601</v>
      </c>
      <c r="S20" s="60">
        <v>80513289</v>
      </c>
      <c r="T20" s="60">
        <v>76321815</v>
      </c>
      <c r="U20" s="60">
        <v>79041782</v>
      </c>
      <c r="V20" s="60">
        <v>235876886</v>
      </c>
      <c r="W20" s="60">
        <v>964404222</v>
      </c>
      <c r="X20" s="60">
        <v>983120518</v>
      </c>
      <c r="Y20" s="60">
        <v>-18716296</v>
      </c>
      <c r="Z20" s="140">
        <v>-1.9</v>
      </c>
      <c r="AA20" s="155">
        <v>988388441</v>
      </c>
    </row>
    <row r="21" spans="1:27" ht="13.5">
      <c r="A21" s="138" t="s">
        <v>90</v>
      </c>
      <c r="B21" s="136"/>
      <c r="C21" s="155">
        <v>156418214</v>
      </c>
      <c r="D21" s="155"/>
      <c r="E21" s="156">
        <v>186114462</v>
      </c>
      <c r="F21" s="60">
        <v>187449565</v>
      </c>
      <c r="G21" s="60">
        <v>11554618</v>
      </c>
      <c r="H21" s="60">
        <v>10163181</v>
      </c>
      <c r="I21" s="60">
        <v>11981807</v>
      </c>
      <c r="J21" s="60">
        <v>33699606</v>
      </c>
      <c r="K21" s="60">
        <v>11475149</v>
      </c>
      <c r="L21" s="60">
        <v>14480178</v>
      </c>
      <c r="M21" s="60">
        <v>20276864</v>
      </c>
      <c r="N21" s="60">
        <v>46232191</v>
      </c>
      <c r="O21" s="60">
        <v>16535855</v>
      </c>
      <c r="P21" s="60">
        <v>21014848</v>
      </c>
      <c r="Q21" s="60">
        <v>17575668</v>
      </c>
      <c r="R21" s="60">
        <v>55126371</v>
      </c>
      <c r="S21" s="60">
        <v>18407942</v>
      </c>
      <c r="T21" s="60">
        <v>16321086</v>
      </c>
      <c r="U21" s="60">
        <v>14439216</v>
      </c>
      <c r="V21" s="60">
        <v>49168244</v>
      </c>
      <c r="W21" s="60">
        <v>184226412</v>
      </c>
      <c r="X21" s="60">
        <v>186114463</v>
      </c>
      <c r="Y21" s="60">
        <v>-1888051</v>
      </c>
      <c r="Z21" s="140">
        <v>-1.01</v>
      </c>
      <c r="AA21" s="155">
        <v>187449565</v>
      </c>
    </row>
    <row r="22" spans="1:27" ht="13.5">
      <c r="A22" s="138" t="s">
        <v>91</v>
      </c>
      <c r="B22" s="136"/>
      <c r="C22" s="157">
        <v>124242230</v>
      </c>
      <c r="D22" s="157"/>
      <c r="E22" s="158">
        <v>132795574</v>
      </c>
      <c r="F22" s="159">
        <v>165167574</v>
      </c>
      <c r="G22" s="159">
        <v>70123333</v>
      </c>
      <c r="H22" s="159">
        <v>3196914</v>
      </c>
      <c r="I22" s="159">
        <v>3033864</v>
      </c>
      <c r="J22" s="159">
        <v>76354111</v>
      </c>
      <c r="K22" s="159">
        <v>1032658</v>
      </c>
      <c r="L22" s="159">
        <v>1209124</v>
      </c>
      <c r="M22" s="159">
        <v>18216867</v>
      </c>
      <c r="N22" s="159">
        <v>20458649</v>
      </c>
      <c r="O22" s="159">
        <v>3423567</v>
      </c>
      <c r="P22" s="159">
        <v>7477211</v>
      </c>
      <c r="Q22" s="159">
        <v>7101851</v>
      </c>
      <c r="R22" s="159">
        <v>18002629</v>
      </c>
      <c r="S22" s="159">
        <v>3961642</v>
      </c>
      <c r="T22" s="159">
        <v>4315648</v>
      </c>
      <c r="U22" s="159">
        <v>22300777</v>
      </c>
      <c r="V22" s="159">
        <v>30578067</v>
      </c>
      <c r="W22" s="159">
        <v>145393456</v>
      </c>
      <c r="X22" s="159">
        <v>132795574</v>
      </c>
      <c r="Y22" s="159">
        <v>12597882</v>
      </c>
      <c r="Z22" s="141">
        <v>9.49</v>
      </c>
      <c r="AA22" s="157">
        <v>165167574</v>
      </c>
    </row>
    <row r="23" spans="1:27" ht="13.5">
      <c r="A23" s="138" t="s">
        <v>92</v>
      </c>
      <c r="B23" s="136"/>
      <c r="C23" s="155">
        <v>96336844</v>
      </c>
      <c r="D23" s="155"/>
      <c r="E23" s="156">
        <v>130112157</v>
      </c>
      <c r="F23" s="60">
        <v>38093414</v>
      </c>
      <c r="G23" s="60">
        <v>2590410</v>
      </c>
      <c r="H23" s="60">
        <v>1074111</v>
      </c>
      <c r="I23" s="60">
        <v>8059241</v>
      </c>
      <c r="J23" s="60">
        <v>11723762</v>
      </c>
      <c r="K23" s="60">
        <v>2179765</v>
      </c>
      <c r="L23" s="60">
        <v>3122383</v>
      </c>
      <c r="M23" s="60">
        <v>5293998</v>
      </c>
      <c r="N23" s="60">
        <v>10596146</v>
      </c>
      <c r="O23" s="60">
        <v>3566277</v>
      </c>
      <c r="P23" s="60">
        <v>3671140</v>
      </c>
      <c r="Q23" s="60">
        <v>3784288</v>
      </c>
      <c r="R23" s="60">
        <v>11021705</v>
      </c>
      <c r="S23" s="60">
        <v>3828409</v>
      </c>
      <c r="T23" s="60">
        <v>3468471</v>
      </c>
      <c r="U23" s="60">
        <v>3265675</v>
      </c>
      <c r="V23" s="60">
        <v>10562555</v>
      </c>
      <c r="W23" s="60">
        <v>43904168</v>
      </c>
      <c r="X23" s="60">
        <v>130112158</v>
      </c>
      <c r="Y23" s="60">
        <v>-86207990</v>
      </c>
      <c r="Z23" s="140">
        <v>-66.26</v>
      </c>
      <c r="AA23" s="155">
        <v>38093414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1586081227</v>
      </c>
      <c r="D25" s="168">
        <f>+D5+D9+D15+D19+D24</f>
        <v>0</v>
      </c>
      <c r="E25" s="169">
        <f t="shared" si="4"/>
        <v>1879332772</v>
      </c>
      <c r="F25" s="73">
        <f t="shared" si="4"/>
        <v>1934152579</v>
      </c>
      <c r="G25" s="73">
        <f t="shared" si="4"/>
        <v>499906583</v>
      </c>
      <c r="H25" s="73">
        <f t="shared" si="4"/>
        <v>42192138</v>
      </c>
      <c r="I25" s="73">
        <f t="shared" si="4"/>
        <v>142433261</v>
      </c>
      <c r="J25" s="73">
        <f t="shared" si="4"/>
        <v>684531982</v>
      </c>
      <c r="K25" s="73">
        <f t="shared" si="4"/>
        <v>109087817</v>
      </c>
      <c r="L25" s="73">
        <f t="shared" si="4"/>
        <v>103877885</v>
      </c>
      <c r="M25" s="73">
        <f t="shared" si="4"/>
        <v>150971330</v>
      </c>
      <c r="N25" s="73">
        <f t="shared" si="4"/>
        <v>363937032</v>
      </c>
      <c r="O25" s="73">
        <f t="shared" si="4"/>
        <v>101262275</v>
      </c>
      <c r="P25" s="73">
        <f t="shared" si="4"/>
        <v>158028723</v>
      </c>
      <c r="Q25" s="73">
        <f t="shared" si="4"/>
        <v>123281331</v>
      </c>
      <c r="R25" s="73">
        <f t="shared" si="4"/>
        <v>382572329</v>
      </c>
      <c r="S25" s="73">
        <f t="shared" si="4"/>
        <v>115115826</v>
      </c>
      <c r="T25" s="73">
        <f t="shared" si="4"/>
        <v>109730133</v>
      </c>
      <c r="U25" s="73">
        <f t="shared" si="4"/>
        <v>127161286</v>
      </c>
      <c r="V25" s="73">
        <f t="shared" si="4"/>
        <v>352007245</v>
      </c>
      <c r="W25" s="73">
        <f t="shared" si="4"/>
        <v>1783048588</v>
      </c>
      <c r="X25" s="73">
        <f t="shared" si="4"/>
        <v>1879332775</v>
      </c>
      <c r="Y25" s="73">
        <f t="shared" si="4"/>
        <v>-96284187</v>
      </c>
      <c r="Z25" s="170">
        <f>+IF(X25&lt;&gt;0,+(Y25/X25)*100,0)</f>
        <v>-5.123317609357395</v>
      </c>
      <c r="AA25" s="168">
        <f>+AA5+AA9+AA15+AA19+AA24</f>
        <v>1934152579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243265365</v>
      </c>
      <c r="D28" s="153">
        <f>SUM(D29:D31)</f>
        <v>0</v>
      </c>
      <c r="E28" s="154">
        <f t="shared" si="5"/>
        <v>263953823</v>
      </c>
      <c r="F28" s="100">
        <f t="shared" si="5"/>
        <v>246142793</v>
      </c>
      <c r="G28" s="100">
        <f t="shared" si="5"/>
        <v>56786244</v>
      </c>
      <c r="H28" s="100">
        <f t="shared" si="5"/>
        <v>-30485013</v>
      </c>
      <c r="I28" s="100">
        <f t="shared" si="5"/>
        <v>35625908</v>
      </c>
      <c r="J28" s="100">
        <f t="shared" si="5"/>
        <v>61927139</v>
      </c>
      <c r="K28" s="100">
        <f t="shared" si="5"/>
        <v>22898762</v>
      </c>
      <c r="L28" s="100">
        <f t="shared" si="5"/>
        <v>27156063</v>
      </c>
      <c r="M28" s="100">
        <f t="shared" si="5"/>
        <v>24442950</v>
      </c>
      <c r="N28" s="100">
        <f t="shared" si="5"/>
        <v>74497775</v>
      </c>
      <c r="O28" s="100">
        <f t="shared" si="5"/>
        <v>22727318</v>
      </c>
      <c r="P28" s="100">
        <f t="shared" si="5"/>
        <v>22611424</v>
      </c>
      <c r="Q28" s="100">
        <f t="shared" si="5"/>
        <v>22867676</v>
      </c>
      <c r="R28" s="100">
        <f t="shared" si="5"/>
        <v>68206418</v>
      </c>
      <c r="S28" s="100">
        <f t="shared" si="5"/>
        <v>9208740</v>
      </c>
      <c r="T28" s="100">
        <f t="shared" si="5"/>
        <v>33560075</v>
      </c>
      <c r="U28" s="100">
        <f t="shared" si="5"/>
        <v>16080506</v>
      </c>
      <c r="V28" s="100">
        <f t="shared" si="5"/>
        <v>58849321</v>
      </c>
      <c r="W28" s="100">
        <f t="shared" si="5"/>
        <v>263480653</v>
      </c>
      <c r="X28" s="100">
        <f t="shared" si="5"/>
        <v>263953827</v>
      </c>
      <c r="Y28" s="100">
        <f t="shared" si="5"/>
        <v>-473174</v>
      </c>
      <c r="Z28" s="137">
        <f>+IF(X28&lt;&gt;0,+(Y28/X28)*100,0)</f>
        <v>-0.17926392861127186</v>
      </c>
      <c r="AA28" s="153">
        <f>SUM(AA29:AA31)</f>
        <v>246142793</v>
      </c>
    </row>
    <row r="29" spans="1:27" ht="13.5">
      <c r="A29" s="138" t="s">
        <v>75</v>
      </c>
      <c r="B29" s="136"/>
      <c r="C29" s="155">
        <v>49072089</v>
      </c>
      <c r="D29" s="155"/>
      <c r="E29" s="156">
        <v>55369872</v>
      </c>
      <c r="F29" s="60">
        <v>46444376</v>
      </c>
      <c r="G29" s="60">
        <v>2347048</v>
      </c>
      <c r="H29" s="60">
        <v>7130168</v>
      </c>
      <c r="I29" s="60">
        <v>5447905</v>
      </c>
      <c r="J29" s="60">
        <v>14925121</v>
      </c>
      <c r="K29" s="60">
        <v>5480303</v>
      </c>
      <c r="L29" s="60">
        <v>5572649</v>
      </c>
      <c r="M29" s="60">
        <v>6244721</v>
      </c>
      <c r="N29" s="60">
        <v>17297673</v>
      </c>
      <c r="O29" s="60">
        <v>4420901</v>
      </c>
      <c r="P29" s="60">
        <v>5047880</v>
      </c>
      <c r="Q29" s="60">
        <v>5795258</v>
      </c>
      <c r="R29" s="60">
        <v>15264039</v>
      </c>
      <c r="S29" s="60">
        <v>2594001</v>
      </c>
      <c r="T29" s="60">
        <v>6184938</v>
      </c>
      <c r="U29" s="60">
        <v>-1142289</v>
      </c>
      <c r="V29" s="60">
        <v>7636650</v>
      </c>
      <c r="W29" s="60">
        <v>55123483</v>
      </c>
      <c r="X29" s="60">
        <v>55369874</v>
      </c>
      <c r="Y29" s="60">
        <v>-246391</v>
      </c>
      <c r="Z29" s="140">
        <v>-0.44</v>
      </c>
      <c r="AA29" s="155">
        <v>46444376</v>
      </c>
    </row>
    <row r="30" spans="1:27" ht="13.5">
      <c r="A30" s="138" t="s">
        <v>76</v>
      </c>
      <c r="B30" s="136"/>
      <c r="C30" s="157">
        <v>84992147</v>
      </c>
      <c r="D30" s="157"/>
      <c r="E30" s="158">
        <v>60935892</v>
      </c>
      <c r="F30" s="159">
        <v>72796374</v>
      </c>
      <c r="G30" s="159">
        <v>43432594</v>
      </c>
      <c r="H30" s="159">
        <v>-39434768</v>
      </c>
      <c r="I30" s="159">
        <v>11000544</v>
      </c>
      <c r="J30" s="159">
        <v>14998370</v>
      </c>
      <c r="K30" s="159">
        <v>4648211</v>
      </c>
      <c r="L30" s="159">
        <v>8525129</v>
      </c>
      <c r="M30" s="159">
        <v>6034765</v>
      </c>
      <c r="N30" s="159">
        <v>19208105</v>
      </c>
      <c r="O30" s="159">
        <v>8669477</v>
      </c>
      <c r="P30" s="159">
        <v>5349496</v>
      </c>
      <c r="Q30" s="159">
        <v>5178315</v>
      </c>
      <c r="R30" s="159">
        <v>19197288</v>
      </c>
      <c r="S30" s="159">
        <v>2093530</v>
      </c>
      <c r="T30" s="159">
        <v>8182886</v>
      </c>
      <c r="U30" s="159">
        <v>5807670</v>
      </c>
      <c r="V30" s="159">
        <v>16084086</v>
      </c>
      <c r="W30" s="159">
        <v>69487849</v>
      </c>
      <c r="X30" s="159">
        <v>60935894</v>
      </c>
      <c r="Y30" s="159">
        <v>8551955</v>
      </c>
      <c r="Z30" s="141">
        <v>14.03</v>
      </c>
      <c r="AA30" s="157">
        <v>72796374</v>
      </c>
    </row>
    <row r="31" spans="1:27" ht="13.5">
      <c r="A31" s="138" t="s">
        <v>77</v>
      </c>
      <c r="B31" s="136"/>
      <c r="C31" s="155">
        <v>109201129</v>
      </c>
      <c r="D31" s="155"/>
      <c r="E31" s="156">
        <v>147648059</v>
      </c>
      <c r="F31" s="60">
        <v>126902043</v>
      </c>
      <c r="G31" s="60">
        <v>11006602</v>
      </c>
      <c r="H31" s="60">
        <v>1819587</v>
      </c>
      <c r="I31" s="60">
        <v>19177459</v>
      </c>
      <c r="J31" s="60">
        <v>32003648</v>
      </c>
      <c r="K31" s="60">
        <v>12770248</v>
      </c>
      <c r="L31" s="60">
        <v>13058285</v>
      </c>
      <c r="M31" s="60">
        <v>12163464</v>
      </c>
      <c r="N31" s="60">
        <v>37991997</v>
      </c>
      <c r="O31" s="60">
        <v>9636940</v>
      </c>
      <c r="P31" s="60">
        <v>12214048</v>
      </c>
      <c r="Q31" s="60">
        <v>11894103</v>
      </c>
      <c r="R31" s="60">
        <v>33745091</v>
      </c>
      <c r="S31" s="60">
        <v>4521209</v>
      </c>
      <c r="T31" s="60">
        <v>19192251</v>
      </c>
      <c r="U31" s="60">
        <v>11415125</v>
      </c>
      <c r="V31" s="60">
        <v>35128585</v>
      </c>
      <c r="W31" s="60">
        <v>138869321</v>
      </c>
      <c r="X31" s="60">
        <v>147648059</v>
      </c>
      <c r="Y31" s="60">
        <v>-8778738</v>
      </c>
      <c r="Z31" s="140">
        <v>-5.95</v>
      </c>
      <c r="AA31" s="155">
        <v>126902043</v>
      </c>
    </row>
    <row r="32" spans="1:27" ht="13.5">
      <c r="A32" s="135" t="s">
        <v>78</v>
      </c>
      <c r="B32" s="136"/>
      <c r="C32" s="153">
        <f aca="true" t="shared" si="6" ref="C32:Y32">SUM(C33:C37)</f>
        <v>258874652</v>
      </c>
      <c r="D32" s="153">
        <f>SUM(D33:D37)</f>
        <v>0</v>
      </c>
      <c r="E32" s="154">
        <f t="shared" si="6"/>
        <v>342599623</v>
      </c>
      <c r="F32" s="100">
        <f t="shared" si="6"/>
        <v>354374924</v>
      </c>
      <c r="G32" s="100">
        <f t="shared" si="6"/>
        <v>8305791</v>
      </c>
      <c r="H32" s="100">
        <f t="shared" si="6"/>
        <v>7126250</v>
      </c>
      <c r="I32" s="100">
        <f t="shared" si="6"/>
        <v>38911933</v>
      </c>
      <c r="J32" s="100">
        <f t="shared" si="6"/>
        <v>54343974</v>
      </c>
      <c r="K32" s="100">
        <f t="shared" si="6"/>
        <v>19142831</v>
      </c>
      <c r="L32" s="100">
        <f t="shared" si="6"/>
        <v>21966340</v>
      </c>
      <c r="M32" s="100">
        <f t="shared" si="6"/>
        <v>26942923</v>
      </c>
      <c r="N32" s="100">
        <f t="shared" si="6"/>
        <v>68052094</v>
      </c>
      <c r="O32" s="100">
        <f t="shared" si="6"/>
        <v>14647056</v>
      </c>
      <c r="P32" s="100">
        <f t="shared" si="6"/>
        <v>16482049</v>
      </c>
      <c r="Q32" s="100">
        <f t="shared" si="6"/>
        <v>14261354</v>
      </c>
      <c r="R32" s="100">
        <f t="shared" si="6"/>
        <v>45390459</v>
      </c>
      <c r="S32" s="100">
        <f t="shared" si="6"/>
        <v>6185040</v>
      </c>
      <c r="T32" s="100">
        <f t="shared" si="6"/>
        <v>31817844</v>
      </c>
      <c r="U32" s="100">
        <f t="shared" si="6"/>
        <v>18663865</v>
      </c>
      <c r="V32" s="100">
        <f t="shared" si="6"/>
        <v>56666749</v>
      </c>
      <c r="W32" s="100">
        <f t="shared" si="6"/>
        <v>224453276</v>
      </c>
      <c r="X32" s="100">
        <f t="shared" si="6"/>
        <v>342599626</v>
      </c>
      <c r="Y32" s="100">
        <f t="shared" si="6"/>
        <v>-118146350</v>
      </c>
      <c r="Z32" s="137">
        <f>+IF(X32&lt;&gt;0,+(Y32/X32)*100,0)</f>
        <v>-34.48525364122844</v>
      </c>
      <c r="AA32" s="153">
        <f>SUM(AA33:AA37)</f>
        <v>354374924</v>
      </c>
    </row>
    <row r="33" spans="1:27" ht="13.5">
      <c r="A33" s="138" t="s">
        <v>79</v>
      </c>
      <c r="B33" s="136"/>
      <c r="C33" s="155">
        <v>25627386</v>
      </c>
      <c r="D33" s="155"/>
      <c r="E33" s="156">
        <v>26690336</v>
      </c>
      <c r="F33" s="60">
        <v>32285361</v>
      </c>
      <c r="G33" s="60">
        <v>1680912</v>
      </c>
      <c r="H33" s="60">
        <v>278697</v>
      </c>
      <c r="I33" s="60">
        <v>5238202</v>
      </c>
      <c r="J33" s="60">
        <v>7197811</v>
      </c>
      <c r="K33" s="60">
        <v>2235087</v>
      </c>
      <c r="L33" s="60">
        <v>3358886</v>
      </c>
      <c r="M33" s="60">
        <v>2317751</v>
      </c>
      <c r="N33" s="60">
        <v>7911724</v>
      </c>
      <c r="O33" s="60">
        <v>2117624</v>
      </c>
      <c r="P33" s="60">
        <v>2226297</v>
      </c>
      <c r="Q33" s="60">
        <v>2169088</v>
      </c>
      <c r="R33" s="60">
        <v>6513009</v>
      </c>
      <c r="S33" s="60">
        <v>448810</v>
      </c>
      <c r="T33" s="60">
        <v>3948727</v>
      </c>
      <c r="U33" s="60">
        <v>2071887</v>
      </c>
      <c r="V33" s="60">
        <v>6469424</v>
      </c>
      <c r="W33" s="60">
        <v>28091968</v>
      </c>
      <c r="X33" s="60">
        <v>26690337</v>
      </c>
      <c r="Y33" s="60">
        <v>1401631</v>
      </c>
      <c r="Z33" s="140">
        <v>5.25</v>
      </c>
      <c r="AA33" s="155">
        <v>32285361</v>
      </c>
    </row>
    <row r="34" spans="1:27" ht="13.5">
      <c r="A34" s="138" t="s">
        <v>80</v>
      </c>
      <c r="B34" s="136"/>
      <c r="C34" s="155">
        <v>58091191</v>
      </c>
      <c r="D34" s="155"/>
      <c r="E34" s="156">
        <v>70500597</v>
      </c>
      <c r="F34" s="60">
        <v>68972111</v>
      </c>
      <c r="G34" s="60">
        <v>2428927</v>
      </c>
      <c r="H34" s="60">
        <v>90779</v>
      </c>
      <c r="I34" s="60">
        <v>8212087</v>
      </c>
      <c r="J34" s="60">
        <v>10731793</v>
      </c>
      <c r="K34" s="60">
        <v>4081671</v>
      </c>
      <c r="L34" s="60">
        <v>5321459</v>
      </c>
      <c r="M34" s="60">
        <v>6360968</v>
      </c>
      <c r="N34" s="60">
        <v>15764098</v>
      </c>
      <c r="O34" s="60">
        <v>4536796</v>
      </c>
      <c r="P34" s="60">
        <v>5167017</v>
      </c>
      <c r="Q34" s="60">
        <v>3690125</v>
      </c>
      <c r="R34" s="60">
        <v>13393938</v>
      </c>
      <c r="S34" s="60">
        <v>1688581</v>
      </c>
      <c r="T34" s="60">
        <v>8220971</v>
      </c>
      <c r="U34" s="60">
        <v>4298218</v>
      </c>
      <c r="V34" s="60">
        <v>14207770</v>
      </c>
      <c r="W34" s="60">
        <v>54097599</v>
      </c>
      <c r="X34" s="60">
        <v>70500598</v>
      </c>
      <c r="Y34" s="60">
        <v>-16402999</v>
      </c>
      <c r="Z34" s="140">
        <v>-23.27</v>
      </c>
      <c r="AA34" s="155">
        <v>68972111</v>
      </c>
    </row>
    <row r="35" spans="1:27" ht="13.5">
      <c r="A35" s="138" t="s">
        <v>81</v>
      </c>
      <c r="B35" s="136"/>
      <c r="C35" s="155">
        <v>97110871</v>
      </c>
      <c r="D35" s="155"/>
      <c r="E35" s="156">
        <v>116734747</v>
      </c>
      <c r="F35" s="60">
        <v>100584751</v>
      </c>
      <c r="G35" s="60">
        <v>2981579</v>
      </c>
      <c r="H35" s="60">
        <v>124216</v>
      </c>
      <c r="I35" s="60">
        <v>7349414</v>
      </c>
      <c r="J35" s="60">
        <v>10455209</v>
      </c>
      <c r="K35" s="60">
        <v>3607950</v>
      </c>
      <c r="L35" s="60">
        <v>5561445</v>
      </c>
      <c r="M35" s="60">
        <v>3973893</v>
      </c>
      <c r="N35" s="60">
        <v>13143288</v>
      </c>
      <c r="O35" s="60">
        <v>3662102</v>
      </c>
      <c r="P35" s="60">
        <v>3790026</v>
      </c>
      <c r="Q35" s="60">
        <v>3672988</v>
      </c>
      <c r="R35" s="60">
        <v>11125116</v>
      </c>
      <c r="S35" s="60">
        <v>517464</v>
      </c>
      <c r="T35" s="60">
        <v>6840602</v>
      </c>
      <c r="U35" s="60">
        <v>4235763</v>
      </c>
      <c r="V35" s="60">
        <v>11593829</v>
      </c>
      <c r="W35" s="60">
        <v>46317442</v>
      </c>
      <c r="X35" s="60">
        <v>116734746</v>
      </c>
      <c r="Y35" s="60">
        <v>-70417304</v>
      </c>
      <c r="Z35" s="140">
        <v>-60.32</v>
      </c>
      <c r="AA35" s="155">
        <v>100584751</v>
      </c>
    </row>
    <row r="36" spans="1:27" ht="13.5">
      <c r="A36" s="138" t="s">
        <v>82</v>
      </c>
      <c r="B36" s="136"/>
      <c r="C36" s="155">
        <v>72951900</v>
      </c>
      <c r="D36" s="155"/>
      <c r="E36" s="156">
        <v>122238818</v>
      </c>
      <c r="F36" s="60">
        <v>152532701</v>
      </c>
      <c r="G36" s="60">
        <v>1214373</v>
      </c>
      <c r="H36" s="60">
        <v>6632558</v>
      </c>
      <c r="I36" s="60">
        <v>18112230</v>
      </c>
      <c r="J36" s="60">
        <v>25959161</v>
      </c>
      <c r="K36" s="60">
        <v>9218123</v>
      </c>
      <c r="L36" s="60">
        <v>7724550</v>
      </c>
      <c r="M36" s="60">
        <v>14290311</v>
      </c>
      <c r="N36" s="60">
        <v>31232984</v>
      </c>
      <c r="O36" s="60">
        <v>4330534</v>
      </c>
      <c r="P36" s="60">
        <v>5298709</v>
      </c>
      <c r="Q36" s="60">
        <v>4729153</v>
      </c>
      <c r="R36" s="60">
        <v>14358396</v>
      </c>
      <c r="S36" s="60">
        <v>3530185</v>
      </c>
      <c r="T36" s="60">
        <v>12807544</v>
      </c>
      <c r="U36" s="60">
        <v>8057997</v>
      </c>
      <c r="V36" s="60">
        <v>24395726</v>
      </c>
      <c r="W36" s="60">
        <v>95946267</v>
      </c>
      <c r="X36" s="60">
        <v>122238819</v>
      </c>
      <c r="Y36" s="60">
        <v>-26292552</v>
      </c>
      <c r="Z36" s="140">
        <v>-21.51</v>
      </c>
      <c r="AA36" s="155">
        <v>152532701</v>
      </c>
    </row>
    <row r="37" spans="1:27" ht="13.5">
      <c r="A37" s="138" t="s">
        <v>83</v>
      </c>
      <c r="B37" s="136"/>
      <c r="C37" s="157">
        <v>5093304</v>
      </c>
      <c r="D37" s="157"/>
      <c r="E37" s="158">
        <v>6435125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6435126</v>
      </c>
      <c r="Y37" s="159">
        <v>-6435126</v>
      </c>
      <c r="Z37" s="141">
        <v>-100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122918447</v>
      </c>
      <c r="D38" s="153">
        <f>SUM(D39:D41)</f>
        <v>0</v>
      </c>
      <c r="E38" s="154">
        <f t="shared" si="7"/>
        <v>153690916</v>
      </c>
      <c r="F38" s="100">
        <f t="shared" si="7"/>
        <v>163575204</v>
      </c>
      <c r="G38" s="100">
        <f t="shared" si="7"/>
        <v>3999074</v>
      </c>
      <c r="H38" s="100">
        <f t="shared" si="7"/>
        <v>512150</v>
      </c>
      <c r="I38" s="100">
        <f t="shared" si="7"/>
        <v>16800658</v>
      </c>
      <c r="J38" s="100">
        <f t="shared" si="7"/>
        <v>21311882</v>
      </c>
      <c r="K38" s="100">
        <f t="shared" si="7"/>
        <v>8433558</v>
      </c>
      <c r="L38" s="100">
        <f t="shared" si="7"/>
        <v>11551655</v>
      </c>
      <c r="M38" s="100">
        <f t="shared" si="7"/>
        <v>10124553</v>
      </c>
      <c r="N38" s="100">
        <f t="shared" si="7"/>
        <v>30109766</v>
      </c>
      <c r="O38" s="100">
        <f t="shared" si="7"/>
        <v>7665377</v>
      </c>
      <c r="P38" s="100">
        <f t="shared" si="7"/>
        <v>7434393</v>
      </c>
      <c r="Q38" s="100">
        <f t="shared" si="7"/>
        <v>7335714</v>
      </c>
      <c r="R38" s="100">
        <f t="shared" si="7"/>
        <v>22435484</v>
      </c>
      <c r="S38" s="100">
        <f t="shared" si="7"/>
        <v>5951472</v>
      </c>
      <c r="T38" s="100">
        <f t="shared" si="7"/>
        <v>13942977</v>
      </c>
      <c r="U38" s="100">
        <f t="shared" si="7"/>
        <v>15628146</v>
      </c>
      <c r="V38" s="100">
        <f t="shared" si="7"/>
        <v>35522595</v>
      </c>
      <c r="W38" s="100">
        <f t="shared" si="7"/>
        <v>109379727</v>
      </c>
      <c r="X38" s="100">
        <f t="shared" si="7"/>
        <v>153690916</v>
      </c>
      <c r="Y38" s="100">
        <f t="shared" si="7"/>
        <v>-44311189</v>
      </c>
      <c r="Z38" s="137">
        <f>+IF(X38&lt;&gt;0,+(Y38/X38)*100,0)</f>
        <v>-28.83136502355155</v>
      </c>
      <c r="AA38" s="153">
        <f>SUM(AA39:AA41)</f>
        <v>163575204</v>
      </c>
    </row>
    <row r="39" spans="1:27" ht="13.5">
      <c r="A39" s="138" t="s">
        <v>85</v>
      </c>
      <c r="B39" s="136"/>
      <c r="C39" s="155">
        <v>33335541</v>
      </c>
      <c r="D39" s="155"/>
      <c r="E39" s="156">
        <v>41761323</v>
      </c>
      <c r="F39" s="60">
        <v>39013737</v>
      </c>
      <c r="G39" s="60">
        <v>1855848</v>
      </c>
      <c r="H39" s="60">
        <v>224698</v>
      </c>
      <c r="I39" s="60">
        <v>4766848</v>
      </c>
      <c r="J39" s="60">
        <v>6847394</v>
      </c>
      <c r="K39" s="60">
        <v>2547393</v>
      </c>
      <c r="L39" s="60">
        <v>5518824</v>
      </c>
      <c r="M39" s="60">
        <v>3656676</v>
      </c>
      <c r="N39" s="60">
        <v>11722893</v>
      </c>
      <c r="O39" s="60">
        <v>2081797</v>
      </c>
      <c r="P39" s="60">
        <v>2198190</v>
      </c>
      <c r="Q39" s="60">
        <v>2328157</v>
      </c>
      <c r="R39" s="60">
        <v>6608144</v>
      </c>
      <c r="S39" s="60">
        <v>1629180</v>
      </c>
      <c r="T39" s="60">
        <v>5170756</v>
      </c>
      <c r="U39" s="60">
        <v>6682983</v>
      </c>
      <c r="V39" s="60">
        <v>13482919</v>
      </c>
      <c r="W39" s="60">
        <v>38661350</v>
      </c>
      <c r="X39" s="60">
        <v>41761323</v>
      </c>
      <c r="Y39" s="60">
        <v>-3099973</v>
      </c>
      <c r="Z39" s="140">
        <v>-7.42</v>
      </c>
      <c r="AA39" s="155">
        <v>39013737</v>
      </c>
    </row>
    <row r="40" spans="1:27" ht="13.5">
      <c r="A40" s="138" t="s">
        <v>86</v>
      </c>
      <c r="B40" s="136"/>
      <c r="C40" s="155">
        <v>89582906</v>
      </c>
      <c r="D40" s="155"/>
      <c r="E40" s="156">
        <v>111929593</v>
      </c>
      <c r="F40" s="60">
        <v>117508290</v>
      </c>
      <c r="G40" s="60">
        <v>1811025</v>
      </c>
      <c r="H40" s="60">
        <v>272493</v>
      </c>
      <c r="I40" s="60">
        <v>11006997</v>
      </c>
      <c r="J40" s="60">
        <v>13090515</v>
      </c>
      <c r="K40" s="60">
        <v>5412567</v>
      </c>
      <c r="L40" s="60">
        <v>5361962</v>
      </c>
      <c r="M40" s="60">
        <v>5638505</v>
      </c>
      <c r="N40" s="60">
        <v>16413034</v>
      </c>
      <c r="O40" s="60">
        <v>5104694</v>
      </c>
      <c r="P40" s="60">
        <v>4763285</v>
      </c>
      <c r="Q40" s="60">
        <v>4493803</v>
      </c>
      <c r="R40" s="60">
        <v>14361782</v>
      </c>
      <c r="S40" s="60">
        <v>4244684</v>
      </c>
      <c r="T40" s="60">
        <v>7826002</v>
      </c>
      <c r="U40" s="60">
        <v>8404879</v>
      </c>
      <c r="V40" s="60">
        <v>20475565</v>
      </c>
      <c r="W40" s="60">
        <v>64340896</v>
      </c>
      <c r="X40" s="60">
        <v>111929593</v>
      </c>
      <c r="Y40" s="60">
        <v>-47588697</v>
      </c>
      <c r="Z40" s="140">
        <v>-42.52</v>
      </c>
      <c r="AA40" s="155">
        <v>117508290</v>
      </c>
    </row>
    <row r="41" spans="1:27" ht="13.5">
      <c r="A41" s="138" t="s">
        <v>87</v>
      </c>
      <c r="B41" s="136"/>
      <c r="C41" s="155"/>
      <c r="D41" s="155"/>
      <c r="E41" s="156"/>
      <c r="F41" s="60">
        <v>7053177</v>
      </c>
      <c r="G41" s="60">
        <v>332201</v>
      </c>
      <c r="H41" s="60">
        <v>14959</v>
      </c>
      <c r="I41" s="60">
        <v>1026813</v>
      </c>
      <c r="J41" s="60">
        <v>1373973</v>
      </c>
      <c r="K41" s="60">
        <v>473598</v>
      </c>
      <c r="L41" s="60">
        <v>670869</v>
      </c>
      <c r="M41" s="60">
        <v>829372</v>
      </c>
      <c r="N41" s="60">
        <v>1973839</v>
      </c>
      <c r="O41" s="60">
        <v>478886</v>
      </c>
      <c r="P41" s="60">
        <v>472918</v>
      </c>
      <c r="Q41" s="60">
        <v>513754</v>
      </c>
      <c r="R41" s="60">
        <v>1465558</v>
      </c>
      <c r="S41" s="60">
        <v>77608</v>
      </c>
      <c r="T41" s="60">
        <v>946219</v>
      </c>
      <c r="U41" s="60">
        <v>540284</v>
      </c>
      <c r="V41" s="60">
        <v>1564111</v>
      </c>
      <c r="W41" s="60">
        <v>6377481</v>
      </c>
      <c r="X41" s="60"/>
      <c r="Y41" s="60">
        <v>6377481</v>
      </c>
      <c r="Z41" s="140">
        <v>0</v>
      </c>
      <c r="AA41" s="155">
        <v>7053177</v>
      </c>
    </row>
    <row r="42" spans="1:27" ht="13.5">
      <c r="A42" s="135" t="s">
        <v>88</v>
      </c>
      <c r="B42" s="142"/>
      <c r="C42" s="153">
        <f aca="true" t="shared" si="8" ref="C42:Y42">SUM(C43:C46)</f>
        <v>993639694</v>
      </c>
      <c r="D42" s="153">
        <f>SUM(D43:D46)</f>
        <v>0</v>
      </c>
      <c r="E42" s="154">
        <f t="shared" si="8"/>
        <v>1147620920</v>
      </c>
      <c r="F42" s="100">
        <f t="shared" si="8"/>
        <v>1184837906</v>
      </c>
      <c r="G42" s="100">
        <f t="shared" si="8"/>
        <v>7813772</v>
      </c>
      <c r="H42" s="100">
        <f t="shared" si="8"/>
        <v>75890859</v>
      </c>
      <c r="I42" s="100">
        <f t="shared" si="8"/>
        <v>128152433</v>
      </c>
      <c r="J42" s="100">
        <f t="shared" si="8"/>
        <v>211857064</v>
      </c>
      <c r="K42" s="100">
        <f t="shared" si="8"/>
        <v>68416432</v>
      </c>
      <c r="L42" s="100">
        <f t="shared" si="8"/>
        <v>85922650</v>
      </c>
      <c r="M42" s="100">
        <f t="shared" si="8"/>
        <v>68445969</v>
      </c>
      <c r="N42" s="100">
        <f t="shared" si="8"/>
        <v>222785051</v>
      </c>
      <c r="O42" s="100">
        <f t="shared" si="8"/>
        <v>68101294</v>
      </c>
      <c r="P42" s="100">
        <f t="shared" si="8"/>
        <v>76522250</v>
      </c>
      <c r="Q42" s="100">
        <f t="shared" si="8"/>
        <v>79206132</v>
      </c>
      <c r="R42" s="100">
        <f t="shared" si="8"/>
        <v>223829676</v>
      </c>
      <c r="S42" s="100">
        <f t="shared" si="8"/>
        <v>69758846</v>
      </c>
      <c r="T42" s="100">
        <f t="shared" si="8"/>
        <v>85669842</v>
      </c>
      <c r="U42" s="100">
        <f t="shared" si="8"/>
        <v>95424456</v>
      </c>
      <c r="V42" s="100">
        <f t="shared" si="8"/>
        <v>250853144</v>
      </c>
      <c r="W42" s="100">
        <f t="shared" si="8"/>
        <v>909324935</v>
      </c>
      <c r="X42" s="100">
        <f t="shared" si="8"/>
        <v>1147620916</v>
      </c>
      <c r="Y42" s="100">
        <f t="shared" si="8"/>
        <v>-238295981</v>
      </c>
      <c r="Z42" s="137">
        <f>+IF(X42&lt;&gt;0,+(Y42/X42)*100,0)</f>
        <v>-20.764346281747272</v>
      </c>
      <c r="AA42" s="153">
        <f>SUM(AA43:AA46)</f>
        <v>1184837906</v>
      </c>
    </row>
    <row r="43" spans="1:27" ht="13.5">
      <c r="A43" s="138" t="s">
        <v>89</v>
      </c>
      <c r="B43" s="136"/>
      <c r="C43" s="155">
        <v>671936262</v>
      </c>
      <c r="D43" s="155"/>
      <c r="E43" s="156">
        <v>785271319</v>
      </c>
      <c r="F43" s="60">
        <v>810428625</v>
      </c>
      <c r="G43" s="60">
        <v>2575070</v>
      </c>
      <c r="H43" s="60">
        <v>72112770</v>
      </c>
      <c r="I43" s="60">
        <v>88157183</v>
      </c>
      <c r="J43" s="60">
        <v>162845023</v>
      </c>
      <c r="K43" s="60">
        <v>49415361</v>
      </c>
      <c r="L43" s="60">
        <v>57671816</v>
      </c>
      <c r="M43" s="60">
        <v>46040397</v>
      </c>
      <c r="N43" s="60">
        <v>153127574</v>
      </c>
      <c r="O43" s="60">
        <v>52545933</v>
      </c>
      <c r="P43" s="60">
        <v>56492235</v>
      </c>
      <c r="Q43" s="60">
        <v>55460301</v>
      </c>
      <c r="R43" s="60">
        <v>164498469</v>
      </c>
      <c r="S43" s="60">
        <v>49699847</v>
      </c>
      <c r="T43" s="60">
        <v>54256657</v>
      </c>
      <c r="U43" s="60">
        <v>57764666</v>
      </c>
      <c r="V43" s="60">
        <v>161721170</v>
      </c>
      <c r="W43" s="60">
        <v>642192236</v>
      </c>
      <c r="X43" s="60">
        <v>785271318</v>
      </c>
      <c r="Y43" s="60">
        <v>-143079082</v>
      </c>
      <c r="Z43" s="140">
        <v>-18.22</v>
      </c>
      <c r="AA43" s="155">
        <v>810428625</v>
      </c>
    </row>
    <row r="44" spans="1:27" ht="13.5">
      <c r="A44" s="138" t="s">
        <v>90</v>
      </c>
      <c r="B44" s="136"/>
      <c r="C44" s="155">
        <v>102700702</v>
      </c>
      <c r="D44" s="155"/>
      <c r="E44" s="156">
        <v>123017079</v>
      </c>
      <c r="F44" s="60">
        <v>133594626</v>
      </c>
      <c r="G44" s="60">
        <v>1208776</v>
      </c>
      <c r="H44" s="60">
        <v>2429887</v>
      </c>
      <c r="I44" s="60">
        <v>7993300</v>
      </c>
      <c r="J44" s="60">
        <v>11631963</v>
      </c>
      <c r="K44" s="60">
        <v>3450138</v>
      </c>
      <c r="L44" s="60">
        <v>4413974</v>
      </c>
      <c r="M44" s="60">
        <v>4388661</v>
      </c>
      <c r="N44" s="60">
        <v>12252773</v>
      </c>
      <c r="O44" s="60">
        <v>3052108</v>
      </c>
      <c r="P44" s="60">
        <v>4901810</v>
      </c>
      <c r="Q44" s="60">
        <v>5821727</v>
      </c>
      <c r="R44" s="60">
        <v>13775645</v>
      </c>
      <c r="S44" s="60">
        <v>9511486</v>
      </c>
      <c r="T44" s="60">
        <v>10812002</v>
      </c>
      <c r="U44" s="60">
        <v>16685286</v>
      </c>
      <c r="V44" s="60">
        <v>37008774</v>
      </c>
      <c r="W44" s="60">
        <v>74669155</v>
      </c>
      <c r="X44" s="60">
        <v>123017078</v>
      </c>
      <c r="Y44" s="60">
        <v>-48347923</v>
      </c>
      <c r="Z44" s="140">
        <v>-39.3</v>
      </c>
      <c r="AA44" s="155">
        <v>133594626</v>
      </c>
    </row>
    <row r="45" spans="1:27" ht="13.5">
      <c r="A45" s="138" t="s">
        <v>91</v>
      </c>
      <c r="B45" s="136"/>
      <c r="C45" s="157">
        <v>87587996</v>
      </c>
      <c r="D45" s="157"/>
      <c r="E45" s="158">
        <v>115596630</v>
      </c>
      <c r="F45" s="159">
        <v>127533589</v>
      </c>
      <c r="G45" s="159">
        <v>1857729</v>
      </c>
      <c r="H45" s="159">
        <v>1313835</v>
      </c>
      <c r="I45" s="159">
        <v>16548535</v>
      </c>
      <c r="J45" s="159">
        <v>19720099</v>
      </c>
      <c r="K45" s="159">
        <v>6948444</v>
      </c>
      <c r="L45" s="159">
        <v>12011204</v>
      </c>
      <c r="M45" s="159">
        <v>7546385</v>
      </c>
      <c r="N45" s="159">
        <v>26506033</v>
      </c>
      <c r="O45" s="159">
        <v>6468074</v>
      </c>
      <c r="P45" s="159">
        <v>7089650</v>
      </c>
      <c r="Q45" s="159">
        <v>8756642</v>
      </c>
      <c r="R45" s="159">
        <v>22314366</v>
      </c>
      <c r="S45" s="159">
        <v>4927217</v>
      </c>
      <c r="T45" s="159">
        <v>9809892</v>
      </c>
      <c r="U45" s="159">
        <v>10285640</v>
      </c>
      <c r="V45" s="159">
        <v>25022749</v>
      </c>
      <c r="W45" s="159">
        <v>93563247</v>
      </c>
      <c r="X45" s="159">
        <v>115596627</v>
      </c>
      <c r="Y45" s="159">
        <v>-22033380</v>
      </c>
      <c r="Z45" s="141">
        <v>-19.06</v>
      </c>
      <c r="AA45" s="157">
        <v>127533589</v>
      </c>
    </row>
    <row r="46" spans="1:27" ht="13.5">
      <c r="A46" s="138" t="s">
        <v>92</v>
      </c>
      <c r="B46" s="136"/>
      <c r="C46" s="155">
        <v>131414734</v>
      </c>
      <c r="D46" s="155"/>
      <c r="E46" s="156">
        <v>123735892</v>
      </c>
      <c r="F46" s="60">
        <v>113281066</v>
      </c>
      <c r="G46" s="60">
        <v>2172197</v>
      </c>
      <c r="H46" s="60">
        <v>34367</v>
      </c>
      <c r="I46" s="60">
        <v>15453415</v>
      </c>
      <c r="J46" s="60">
        <v>17659979</v>
      </c>
      <c r="K46" s="60">
        <v>8602489</v>
      </c>
      <c r="L46" s="60">
        <v>11825656</v>
      </c>
      <c r="M46" s="60">
        <v>10470526</v>
      </c>
      <c r="N46" s="60">
        <v>30898671</v>
      </c>
      <c r="O46" s="60">
        <v>6035179</v>
      </c>
      <c r="P46" s="60">
        <v>8038555</v>
      </c>
      <c r="Q46" s="60">
        <v>9167462</v>
      </c>
      <c r="R46" s="60">
        <v>23241196</v>
      </c>
      <c r="S46" s="60">
        <v>5620296</v>
      </c>
      <c r="T46" s="60">
        <v>10791291</v>
      </c>
      <c r="U46" s="60">
        <v>10688864</v>
      </c>
      <c r="V46" s="60">
        <v>27100451</v>
      </c>
      <c r="W46" s="60">
        <v>98900297</v>
      </c>
      <c r="X46" s="60">
        <v>123735893</v>
      </c>
      <c r="Y46" s="60">
        <v>-24835596</v>
      </c>
      <c r="Z46" s="140">
        <v>-20.07</v>
      </c>
      <c r="AA46" s="155">
        <v>113281066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1618698158</v>
      </c>
      <c r="D48" s="168">
        <f>+D28+D32+D38+D42+D47</f>
        <v>0</v>
      </c>
      <c r="E48" s="169">
        <f t="shared" si="9"/>
        <v>1907865282</v>
      </c>
      <c r="F48" s="73">
        <f t="shared" si="9"/>
        <v>1948930827</v>
      </c>
      <c r="G48" s="73">
        <f t="shared" si="9"/>
        <v>76904881</v>
      </c>
      <c r="H48" s="73">
        <f t="shared" si="9"/>
        <v>53044246</v>
      </c>
      <c r="I48" s="73">
        <f t="shared" si="9"/>
        <v>219490932</v>
      </c>
      <c r="J48" s="73">
        <f t="shared" si="9"/>
        <v>349440059</v>
      </c>
      <c r="K48" s="73">
        <f t="shared" si="9"/>
        <v>118891583</v>
      </c>
      <c r="L48" s="73">
        <f t="shared" si="9"/>
        <v>146596708</v>
      </c>
      <c r="M48" s="73">
        <f t="shared" si="9"/>
        <v>129956395</v>
      </c>
      <c r="N48" s="73">
        <f t="shared" si="9"/>
        <v>395444686</v>
      </c>
      <c r="O48" s="73">
        <f t="shared" si="9"/>
        <v>113141045</v>
      </c>
      <c r="P48" s="73">
        <f t="shared" si="9"/>
        <v>123050116</v>
      </c>
      <c r="Q48" s="73">
        <f t="shared" si="9"/>
        <v>123670876</v>
      </c>
      <c r="R48" s="73">
        <f t="shared" si="9"/>
        <v>359862037</v>
      </c>
      <c r="S48" s="73">
        <f t="shared" si="9"/>
        <v>91104098</v>
      </c>
      <c r="T48" s="73">
        <f t="shared" si="9"/>
        <v>164990738</v>
      </c>
      <c r="U48" s="73">
        <f t="shared" si="9"/>
        <v>145796973</v>
      </c>
      <c r="V48" s="73">
        <f t="shared" si="9"/>
        <v>401891809</v>
      </c>
      <c r="W48" s="73">
        <f t="shared" si="9"/>
        <v>1506638591</v>
      </c>
      <c r="X48" s="73">
        <f t="shared" si="9"/>
        <v>1907865285</v>
      </c>
      <c r="Y48" s="73">
        <f t="shared" si="9"/>
        <v>-401226694</v>
      </c>
      <c r="Z48" s="170">
        <f>+IF(X48&lt;&gt;0,+(Y48/X48)*100,0)</f>
        <v>-21.030137565504265</v>
      </c>
      <c r="AA48" s="168">
        <f>+AA28+AA32+AA38+AA42+AA47</f>
        <v>1948930827</v>
      </c>
    </row>
    <row r="49" spans="1:27" ht="13.5">
      <c r="A49" s="148" t="s">
        <v>49</v>
      </c>
      <c r="B49" s="149"/>
      <c r="C49" s="171">
        <f aca="true" t="shared" si="10" ref="C49:Y49">+C25-C48</f>
        <v>-32616931</v>
      </c>
      <c r="D49" s="171">
        <f>+D25-D48</f>
        <v>0</v>
      </c>
      <c r="E49" s="172">
        <f t="shared" si="10"/>
        <v>-28532510</v>
      </c>
      <c r="F49" s="173">
        <f t="shared" si="10"/>
        <v>-14778248</v>
      </c>
      <c r="G49" s="173">
        <f t="shared" si="10"/>
        <v>423001702</v>
      </c>
      <c r="H49" s="173">
        <f t="shared" si="10"/>
        <v>-10852108</v>
      </c>
      <c r="I49" s="173">
        <f t="shared" si="10"/>
        <v>-77057671</v>
      </c>
      <c r="J49" s="173">
        <f t="shared" si="10"/>
        <v>335091923</v>
      </c>
      <c r="K49" s="173">
        <f t="shared" si="10"/>
        <v>-9803766</v>
      </c>
      <c r="L49" s="173">
        <f t="shared" si="10"/>
        <v>-42718823</v>
      </c>
      <c r="M49" s="173">
        <f t="shared" si="10"/>
        <v>21014935</v>
      </c>
      <c r="N49" s="173">
        <f t="shared" si="10"/>
        <v>-31507654</v>
      </c>
      <c r="O49" s="173">
        <f t="shared" si="10"/>
        <v>-11878770</v>
      </c>
      <c r="P49" s="173">
        <f t="shared" si="10"/>
        <v>34978607</v>
      </c>
      <c r="Q49" s="173">
        <f t="shared" si="10"/>
        <v>-389545</v>
      </c>
      <c r="R49" s="173">
        <f t="shared" si="10"/>
        <v>22710292</v>
      </c>
      <c r="S49" s="173">
        <f t="shared" si="10"/>
        <v>24011728</v>
      </c>
      <c r="T49" s="173">
        <f t="shared" si="10"/>
        <v>-55260605</v>
      </c>
      <c r="U49" s="173">
        <f t="shared" si="10"/>
        <v>-18635687</v>
      </c>
      <c r="V49" s="173">
        <f t="shared" si="10"/>
        <v>-49884564</v>
      </c>
      <c r="W49" s="173">
        <f t="shared" si="10"/>
        <v>276409997</v>
      </c>
      <c r="X49" s="173">
        <f>IF(F25=F48,0,X25-X48)</f>
        <v>-28532510</v>
      </c>
      <c r="Y49" s="173">
        <f t="shared" si="10"/>
        <v>304942507</v>
      </c>
      <c r="Z49" s="174">
        <f>+IF(X49&lt;&gt;0,+(Y49/X49)*100,0)</f>
        <v>-1068.7545785491707</v>
      </c>
      <c r="AA49" s="171">
        <f>+AA25-AA48</f>
        <v>-14778248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193848793</v>
      </c>
      <c r="D5" s="155">
        <v>0</v>
      </c>
      <c r="E5" s="156">
        <v>210543709</v>
      </c>
      <c r="F5" s="60">
        <v>211718003</v>
      </c>
      <c r="G5" s="60">
        <v>258242609</v>
      </c>
      <c r="H5" s="60">
        <v>-41111717</v>
      </c>
      <c r="I5" s="60">
        <v>-4873298</v>
      </c>
      <c r="J5" s="60">
        <v>212257594</v>
      </c>
      <c r="K5" s="60">
        <v>-1403354</v>
      </c>
      <c r="L5" s="60">
        <v>-834959</v>
      </c>
      <c r="M5" s="60">
        <v>374788</v>
      </c>
      <c r="N5" s="60">
        <v>-1863525</v>
      </c>
      <c r="O5" s="60">
        <v>1110674</v>
      </c>
      <c r="P5" s="60">
        <v>-761556</v>
      </c>
      <c r="Q5" s="60">
        <v>-1286440</v>
      </c>
      <c r="R5" s="60">
        <v>-937322</v>
      </c>
      <c r="S5" s="60">
        <v>-1295103</v>
      </c>
      <c r="T5" s="60">
        <v>-447776</v>
      </c>
      <c r="U5" s="60">
        <v>-1066629</v>
      </c>
      <c r="V5" s="60">
        <v>-2809508</v>
      </c>
      <c r="W5" s="60">
        <v>206647239</v>
      </c>
      <c r="X5" s="60">
        <v>210543710</v>
      </c>
      <c r="Y5" s="60">
        <v>-3896471</v>
      </c>
      <c r="Z5" s="140">
        <v>-1.85</v>
      </c>
      <c r="AA5" s="155">
        <v>211718003</v>
      </c>
    </row>
    <row r="6" spans="1:27" ht="13.5">
      <c r="A6" s="181" t="s">
        <v>102</v>
      </c>
      <c r="B6" s="182"/>
      <c r="C6" s="155">
        <v>1653336</v>
      </c>
      <c r="D6" s="155">
        <v>0</v>
      </c>
      <c r="E6" s="156">
        <v>1338163</v>
      </c>
      <c r="F6" s="60">
        <v>1338163</v>
      </c>
      <c r="G6" s="60">
        <v>-520</v>
      </c>
      <c r="H6" s="60">
        <v>-116</v>
      </c>
      <c r="I6" s="60">
        <v>-878</v>
      </c>
      <c r="J6" s="60">
        <v>-1514</v>
      </c>
      <c r="K6" s="60">
        <v>-10223</v>
      </c>
      <c r="L6" s="60">
        <v>160752</v>
      </c>
      <c r="M6" s="60">
        <v>142734</v>
      </c>
      <c r="N6" s="60">
        <v>293263</v>
      </c>
      <c r="O6" s="60">
        <v>135229</v>
      </c>
      <c r="P6" s="60">
        <v>146335</v>
      </c>
      <c r="Q6" s="60">
        <v>128817</v>
      </c>
      <c r="R6" s="60">
        <v>410381</v>
      </c>
      <c r="S6" s="60">
        <v>127301</v>
      </c>
      <c r="T6" s="60">
        <v>129249</v>
      </c>
      <c r="U6" s="60">
        <v>117769</v>
      </c>
      <c r="V6" s="60">
        <v>374319</v>
      </c>
      <c r="W6" s="60">
        <v>1076449</v>
      </c>
      <c r="X6" s="60">
        <v>1338163</v>
      </c>
      <c r="Y6" s="60">
        <v>-261714</v>
      </c>
      <c r="Z6" s="140">
        <v>-19.56</v>
      </c>
      <c r="AA6" s="155">
        <v>1338163</v>
      </c>
    </row>
    <row r="7" spans="1:27" ht="13.5">
      <c r="A7" s="183" t="s">
        <v>103</v>
      </c>
      <c r="B7" s="182"/>
      <c r="C7" s="155">
        <v>777064875</v>
      </c>
      <c r="D7" s="155">
        <v>0</v>
      </c>
      <c r="E7" s="156">
        <v>937740259</v>
      </c>
      <c r="F7" s="60">
        <v>947768470</v>
      </c>
      <c r="G7" s="60">
        <v>62935629</v>
      </c>
      <c r="H7" s="60">
        <v>64338784</v>
      </c>
      <c r="I7" s="60">
        <v>104851801</v>
      </c>
      <c r="J7" s="60">
        <v>232126214</v>
      </c>
      <c r="K7" s="60">
        <v>86002522</v>
      </c>
      <c r="L7" s="60">
        <v>73475597</v>
      </c>
      <c r="M7" s="60">
        <v>70536321</v>
      </c>
      <c r="N7" s="60">
        <v>230014440</v>
      </c>
      <c r="O7" s="60">
        <v>65756071</v>
      </c>
      <c r="P7" s="60">
        <v>93400639</v>
      </c>
      <c r="Q7" s="60">
        <v>82246281</v>
      </c>
      <c r="R7" s="60">
        <v>241402991</v>
      </c>
      <c r="S7" s="60">
        <v>77817611</v>
      </c>
      <c r="T7" s="60">
        <v>71621798</v>
      </c>
      <c r="U7" s="60">
        <v>74403302</v>
      </c>
      <c r="V7" s="60">
        <v>223842711</v>
      </c>
      <c r="W7" s="60">
        <v>927386356</v>
      </c>
      <c r="X7" s="60">
        <v>937740260</v>
      </c>
      <c r="Y7" s="60">
        <v>-10353904</v>
      </c>
      <c r="Z7" s="140">
        <v>-1.1</v>
      </c>
      <c r="AA7" s="155">
        <v>947768470</v>
      </c>
    </row>
    <row r="8" spans="1:27" ht="13.5">
      <c r="A8" s="183" t="s">
        <v>104</v>
      </c>
      <c r="B8" s="182"/>
      <c r="C8" s="155">
        <v>147623690</v>
      </c>
      <c r="D8" s="155">
        <v>0</v>
      </c>
      <c r="E8" s="156">
        <v>156872061</v>
      </c>
      <c r="F8" s="60">
        <v>163739207</v>
      </c>
      <c r="G8" s="60">
        <v>11339874</v>
      </c>
      <c r="H8" s="60">
        <v>9820393</v>
      </c>
      <c r="I8" s="60">
        <v>11753106</v>
      </c>
      <c r="J8" s="60">
        <v>32913373</v>
      </c>
      <c r="K8" s="60">
        <v>12215387</v>
      </c>
      <c r="L8" s="60">
        <v>14208780</v>
      </c>
      <c r="M8" s="60">
        <v>20033929</v>
      </c>
      <c r="N8" s="60">
        <v>46458096</v>
      </c>
      <c r="O8" s="60">
        <v>16937367</v>
      </c>
      <c r="P8" s="60">
        <v>20592963</v>
      </c>
      <c r="Q8" s="60">
        <v>17179339</v>
      </c>
      <c r="R8" s="60">
        <v>54709669</v>
      </c>
      <c r="S8" s="60">
        <v>17702995</v>
      </c>
      <c r="T8" s="60">
        <v>15759579</v>
      </c>
      <c r="U8" s="60">
        <v>14245593</v>
      </c>
      <c r="V8" s="60">
        <v>47708167</v>
      </c>
      <c r="W8" s="60">
        <v>181789305</v>
      </c>
      <c r="X8" s="60">
        <v>156872060</v>
      </c>
      <c r="Y8" s="60">
        <v>24917245</v>
      </c>
      <c r="Z8" s="140">
        <v>15.88</v>
      </c>
      <c r="AA8" s="155">
        <v>163739207</v>
      </c>
    </row>
    <row r="9" spans="1:27" ht="13.5">
      <c r="A9" s="183" t="s">
        <v>105</v>
      </c>
      <c r="B9" s="182"/>
      <c r="C9" s="155">
        <v>60646950</v>
      </c>
      <c r="D9" s="155">
        <v>0</v>
      </c>
      <c r="E9" s="156">
        <v>79850821</v>
      </c>
      <c r="F9" s="60">
        <v>81714262</v>
      </c>
      <c r="G9" s="60">
        <v>70019055</v>
      </c>
      <c r="H9" s="60">
        <v>3054192</v>
      </c>
      <c r="I9" s="60">
        <v>628074</v>
      </c>
      <c r="J9" s="60">
        <v>73701321</v>
      </c>
      <c r="K9" s="60">
        <v>269604</v>
      </c>
      <c r="L9" s="60">
        <v>70654</v>
      </c>
      <c r="M9" s="60">
        <v>1277941</v>
      </c>
      <c r="N9" s="60">
        <v>1618199</v>
      </c>
      <c r="O9" s="60">
        <v>865237</v>
      </c>
      <c r="P9" s="60">
        <v>579838</v>
      </c>
      <c r="Q9" s="60">
        <v>2514799</v>
      </c>
      <c r="R9" s="60">
        <v>3959874</v>
      </c>
      <c r="S9" s="60">
        <v>436604</v>
      </c>
      <c r="T9" s="60">
        <v>571450</v>
      </c>
      <c r="U9" s="60">
        <v>70907</v>
      </c>
      <c r="V9" s="60">
        <v>1078961</v>
      </c>
      <c r="W9" s="60">
        <v>80358355</v>
      </c>
      <c r="X9" s="60">
        <v>79850822</v>
      </c>
      <c r="Y9" s="60">
        <v>507533</v>
      </c>
      <c r="Z9" s="140">
        <v>0.64</v>
      </c>
      <c r="AA9" s="155">
        <v>81714262</v>
      </c>
    </row>
    <row r="10" spans="1:27" ht="13.5">
      <c r="A10" s="183" t="s">
        <v>106</v>
      </c>
      <c r="B10" s="182"/>
      <c r="C10" s="155">
        <v>67999873</v>
      </c>
      <c r="D10" s="155">
        <v>0</v>
      </c>
      <c r="E10" s="156">
        <v>100313617</v>
      </c>
      <c r="F10" s="54">
        <v>100497318</v>
      </c>
      <c r="G10" s="54">
        <v>2387683</v>
      </c>
      <c r="H10" s="54">
        <v>44747</v>
      </c>
      <c r="I10" s="54">
        <v>1512850</v>
      </c>
      <c r="J10" s="54">
        <v>3945280</v>
      </c>
      <c r="K10" s="54">
        <v>65472</v>
      </c>
      <c r="L10" s="54">
        <v>302184</v>
      </c>
      <c r="M10" s="54">
        <v>2289203</v>
      </c>
      <c r="N10" s="54">
        <v>2656859</v>
      </c>
      <c r="O10" s="54">
        <v>960647</v>
      </c>
      <c r="P10" s="54">
        <v>704929</v>
      </c>
      <c r="Q10" s="54">
        <v>805699</v>
      </c>
      <c r="R10" s="54">
        <v>2471275</v>
      </c>
      <c r="S10" s="54">
        <v>816465</v>
      </c>
      <c r="T10" s="54">
        <v>746753</v>
      </c>
      <c r="U10" s="54">
        <v>416402</v>
      </c>
      <c r="V10" s="54">
        <v>1979620</v>
      </c>
      <c r="W10" s="54">
        <v>11053034</v>
      </c>
      <c r="X10" s="54">
        <v>100313618</v>
      </c>
      <c r="Y10" s="54">
        <v>-89260584</v>
      </c>
      <c r="Z10" s="184">
        <v>-88.98</v>
      </c>
      <c r="AA10" s="130">
        <v>100497318</v>
      </c>
    </row>
    <row r="11" spans="1:27" ht="13.5">
      <c r="A11" s="183" t="s">
        <v>107</v>
      </c>
      <c r="B11" s="185"/>
      <c r="C11" s="155">
        <v>30384</v>
      </c>
      <c r="D11" s="155">
        <v>0</v>
      </c>
      <c r="E11" s="156">
        <v>34913</v>
      </c>
      <c r="F11" s="60">
        <v>34913</v>
      </c>
      <c r="G11" s="60">
        <v>90689566</v>
      </c>
      <c r="H11" s="60">
        <v>0</v>
      </c>
      <c r="I11" s="60">
        <v>0</v>
      </c>
      <c r="J11" s="60">
        <v>90689566</v>
      </c>
      <c r="K11" s="60">
        <v>2847</v>
      </c>
      <c r="L11" s="60">
        <v>2847</v>
      </c>
      <c r="M11" s="60">
        <v>2847</v>
      </c>
      <c r="N11" s="60">
        <v>8541</v>
      </c>
      <c r="O11" s="60">
        <v>2847</v>
      </c>
      <c r="P11" s="60">
        <v>2847</v>
      </c>
      <c r="Q11" s="60">
        <v>2847</v>
      </c>
      <c r="R11" s="60">
        <v>8541</v>
      </c>
      <c r="S11" s="60">
        <v>2847</v>
      </c>
      <c r="T11" s="60">
        <v>2847</v>
      </c>
      <c r="U11" s="60">
        <v>2847</v>
      </c>
      <c r="V11" s="60">
        <v>8541</v>
      </c>
      <c r="W11" s="60">
        <v>90715189</v>
      </c>
      <c r="X11" s="60">
        <v>34915</v>
      </c>
      <c r="Y11" s="60">
        <v>90680274</v>
      </c>
      <c r="Z11" s="140">
        <v>259717.24</v>
      </c>
      <c r="AA11" s="155">
        <v>34913</v>
      </c>
    </row>
    <row r="12" spans="1:27" ht="13.5">
      <c r="A12" s="183" t="s">
        <v>108</v>
      </c>
      <c r="B12" s="185"/>
      <c r="C12" s="155">
        <v>10450685</v>
      </c>
      <c r="D12" s="155">
        <v>0</v>
      </c>
      <c r="E12" s="156">
        <v>23479783</v>
      </c>
      <c r="F12" s="60">
        <v>23447296</v>
      </c>
      <c r="G12" s="60">
        <v>2063463</v>
      </c>
      <c r="H12" s="60">
        <v>1871828</v>
      </c>
      <c r="I12" s="60">
        <v>1677481</v>
      </c>
      <c r="J12" s="60">
        <v>5612772</v>
      </c>
      <c r="K12" s="60">
        <v>2029018</v>
      </c>
      <c r="L12" s="60">
        <v>2153574</v>
      </c>
      <c r="M12" s="60">
        <v>2077632</v>
      </c>
      <c r="N12" s="60">
        <v>6260224</v>
      </c>
      <c r="O12" s="60">
        <v>2082456</v>
      </c>
      <c r="P12" s="60">
        <v>2137278</v>
      </c>
      <c r="Q12" s="60">
        <v>2070037</v>
      </c>
      <c r="R12" s="60">
        <v>6289771</v>
      </c>
      <c r="S12" s="60">
        <v>2021381</v>
      </c>
      <c r="T12" s="60">
        <v>2075603</v>
      </c>
      <c r="U12" s="60">
        <v>2132639</v>
      </c>
      <c r="V12" s="60">
        <v>6229623</v>
      </c>
      <c r="W12" s="60">
        <v>24392390</v>
      </c>
      <c r="X12" s="60">
        <v>23479782</v>
      </c>
      <c r="Y12" s="60">
        <v>912608</v>
      </c>
      <c r="Z12" s="140">
        <v>3.89</v>
      </c>
      <c r="AA12" s="155">
        <v>23447296</v>
      </c>
    </row>
    <row r="13" spans="1:27" ht="13.5">
      <c r="A13" s="181" t="s">
        <v>109</v>
      </c>
      <c r="B13" s="185"/>
      <c r="C13" s="155">
        <v>13767556</v>
      </c>
      <c r="D13" s="155">
        <v>0</v>
      </c>
      <c r="E13" s="156">
        <v>10984880</v>
      </c>
      <c r="F13" s="60">
        <v>13984880</v>
      </c>
      <c r="G13" s="60">
        <v>0</v>
      </c>
      <c r="H13" s="60">
        <v>7560</v>
      </c>
      <c r="I13" s="60">
        <v>3660690</v>
      </c>
      <c r="J13" s="60">
        <v>3668250</v>
      </c>
      <c r="K13" s="60">
        <v>1862914</v>
      </c>
      <c r="L13" s="60">
        <v>302958</v>
      </c>
      <c r="M13" s="60">
        <v>1529233</v>
      </c>
      <c r="N13" s="60">
        <v>3695105</v>
      </c>
      <c r="O13" s="60">
        <v>1776834</v>
      </c>
      <c r="P13" s="60">
        <v>1414577</v>
      </c>
      <c r="Q13" s="60">
        <v>1360281</v>
      </c>
      <c r="R13" s="60">
        <v>4551692</v>
      </c>
      <c r="S13" s="60">
        <v>1225754</v>
      </c>
      <c r="T13" s="60">
        <v>2932724</v>
      </c>
      <c r="U13" s="60">
        <v>3185825</v>
      </c>
      <c r="V13" s="60">
        <v>7344303</v>
      </c>
      <c r="W13" s="60">
        <v>19259350</v>
      </c>
      <c r="X13" s="60">
        <v>10984879</v>
      </c>
      <c r="Y13" s="60">
        <v>8274471</v>
      </c>
      <c r="Z13" s="140">
        <v>75.33</v>
      </c>
      <c r="AA13" s="155">
        <v>13984880</v>
      </c>
    </row>
    <row r="14" spans="1:27" ht="13.5">
      <c r="A14" s="181" t="s">
        <v>110</v>
      </c>
      <c r="B14" s="185"/>
      <c r="C14" s="155">
        <v>13686440</v>
      </c>
      <c r="D14" s="155">
        <v>0</v>
      </c>
      <c r="E14" s="156">
        <v>10931058</v>
      </c>
      <c r="F14" s="60">
        <v>10967966</v>
      </c>
      <c r="G14" s="60">
        <v>1129252</v>
      </c>
      <c r="H14" s="60">
        <v>1315413</v>
      </c>
      <c r="I14" s="60">
        <v>1322459</v>
      </c>
      <c r="J14" s="60">
        <v>3767124</v>
      </c>
      <c r="K14" s="60">
        <v>-2857302</v>
      </c>
      <c r="L14" s="60">
        <v>1326488</v>
      </c>
      <c r="M14" s="60">
        <v>1112033</v>
      </c>
      <c r="N14" s="60">
        <v>-418781</v>
      </c>
      <c r="O14" s="60">
        <v>1449672</v>
      </c>
      <c r="P14" s="60">
        <v>1401877</v>
      </c>
      <c r="Q14" s="60">
        <v>1399119</v>
      </c>
      <c r="R14" s="60">
        <v>4250668</v>
      </c>
      <c r="S14" s="60">
        <v>1218000</v>
      </c>
      <c r="T14" s="60">
        <v>1269705</v>
      </c>
      <c r="U14" s="60">
        <v>1066604</v>
      </c>
      <c r="V14" s="60">
        <v>3554309</v>
      </c>
      <c r="W14" s="60">
        <v>11153320</v>
      </c>
      <c r="X14" s="60">
        <v>10931057</v>
      </c>
      <c r="Y14" s="60">
        <v>222263</v>
      </c>
      <c r="Z14" s="140">
        <v>2.03</v>
      </c>
      <c r="AA14" s="155">
        <v>10967966</v>
      </c>
    </row>
    <row r="15" spans="1:27" ht="13.5">
      <c r="A15" s="181" t="s">
        <v>111</v>
      </c>
      <c r="B15" s="185"/>
      <c r="C15" s="155">
        <v>15109</v>
      </c>
      <c r="D15" s="155">
        <v>0</v>
      </c>
      <c r="E15" s="156">
        <v>15120</v>
      </c>
      <c r="F15" s="60">
        <v>15120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15120</v>
      </c>
      <c r="Y15" s="60">
        <v>-15120</v>
      </c>
      <c r="Z15" s="140">
        <v>-100</v>
      </c>
      <c r="AA15" s="155">
        <v>15120</v>
      </c>
    </row>
    <row r="16" spans="1:27" ht="13.5">
      <c r="A16" s="181" t="s">
        <v>112</v>
      </c>
      <c r="B16" s="185"/>
      <c r="C16" s="155">
        <v>49704425</v>
      </c>
      <c r="D16" s="155">
        <v>0</v>
      </c>
      <c r="E16" s="156">
        <v>67453766</v>
      </c>
      <c r="F16" s="60">
        <v>51233420</v>
      </c>
      <c r="G16" s="60">
        <v>0</v>
      </c>
      <c r="H16" s="60">
        <v>-1950</v>
      </c>
      <c r="I16" s="60">
        <v>-4750</v>
      </c>
      <c r="J16" s="60">
        <v>-6700</v>
      </c>
      <c r="K16" s="60">
        <v>6700</v>
      </c>
      <c r="L16" s="60">
        <v>-6300</v>
      </c>
      <c r="M16" s="60">
        <v>6300</v>
      </c>
      <c r="N16" s="60">
        <v>6700</v>
      </c>
      <c r="O16" s="60">
        <v>0</v>
      </c>
      <c r="P16" s="60">
        <v>21290083</v>
      </c>
      <c r="Q16" s="60">
        <v>8521</v>
      </c>
      <c r="R16" s="60">
        <v>21298604</v>
      </c>
      <c r="S16" s="60">
        <v>3373</v>
      </c>
      <c r="T16" s="60">
        <v>3775</v>
      </c>
      <c r="U16" s="60">
        <v>9897</v>
      </c>
      <c r="V16" s="60">
        <v>17045</v>
      </c>
      <c r="W16" s="60">
        <v>21315649</v>
      </c>
      <c r="X16" s="60">
        <v>67453765</v>
      </c>
      <c r="Y16" s="60">
        <v>-46138116</v>
      </c>
      <c r="Z16" s="140">
        <v>-68.4</v>
      </c>
      <c r="AA16" s="155">
        <v>51233420</v>
      </c>
    </row>
    <row r="17" spans="1:27" ht="13.5">
      <c r="A17" s="181" t="s">
        <v>113</v>
      </c>
      <c r="B17" s="185"/>
      <c r="C17" s="155">
        <v>14032428</v>
      </c>
      <c r="D17" s="155">
        <v>0</v>
      </c>
      <c r="E17" s="156">
        <v>13505088</v>
      </c>
      <c r="F17" s="60">
        <v>14026301</v>
      </c>
      <c r="G17" s="60">
        <v>231282</v>
      </c>
      <c r="H17" s="60">
        <v>173497</v>
      </c>
      <c r="I17" s="60">
        <v>221450</v>
      </c>
      <c r="J17" s="60">
        <v>626229</v>
      </c>
      <c r="K17" s="60">
        <v>168196</v>
      </c>
      <c r="L17" s="60">
        <v>241816</v>
      </c>
      <c r="M17" s="60">
        <v>227161</v>
      </c>
      <c r="N17" s="60">
        <v>637173</v>
      </c>
      <c r="O17" s="60">
        <v>212580</v>
      </c>
      <c r="P17" s="60">
        <v>1564090</v>
      </c>
      <c r="Q17" s="60">
        <v>1913884</v>
      </c>
      <c r="R17" s="60">
        <v>3690554</v>
      </c>
      <c r="S17" s="60">
        <v>653495</v>
      </c>
      <c r="T17" s="60">
        <v>1768998</v>
      </c>
      <c r="U17" s="60">
        <v>1445170</v>
      </c>
      <c r="V17" s="60">
        <v>3867663</v>
      </c>
      <c r="W17" s="60">
        <v>8821619</v>
      </c>
      <c r="X17" s="60">
        <v>13505088</v>
      </c>
      <c r="Y17" s="60">
        <v>-4683469</v>
      </c>
      <c r="Z17" s="140">
        <v>-34.68</v>
      </c>
      <c r="AA17" s="155">
        <v>14026301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144062584</v>
      </c>
      <c r="D19" s="155">
        <v>0</v>
      </c>
      <c r="E19" s="156">
        <v>182871423</v>
      </c>
      <c r="F19" s="60">
        <v>205721158</v>
      </c>
      <c r="G19" s="60">
        <v>-81490</v>
      </c>
      <c r="H19" s="60">
        <v>0</v>
      </c>
      <c r="I19" s="60">
        <v>15832333</v>
      </c>
      <c r="J19" s="60">
        <v>15750843</v>
      </c>
      <c r="K19" s="60">
        <v>6325645</v>
      </c>
      <c r="L19" s="60">
        <v>6597863</v>
      </c>
      <c r="M19" s="60">
        <v>26792292</v>
      </c>
      <c r="N19" s="60">
        <v>39715800</v>
      </c>
      <c r="O19" s="60">
        <v>6509835</v>
      </c>
      <c r="P19" s="60">
        <v>6007142</v>
      </c>
      <c r="Q19" s="60">
        <v>7773986</v>
      </c>
      <c r="R19" s="60">
        <v>20290963</v>
      </c>
      <c r="S19" s="60">
        <v>6575759</v>
      </c>
      <c r="T19" s="60">
        <v>7327448</v>
      </c>
      <c r="U19" s="60">
        <v>7320070</v>
      </c>
      <c r="V19" s="60">
        <v>21223277</v>
      </c>
      <c r="W19" s="60">
        <v>96980883</v>
      </c>
      <c r="X19" s="60">
        <v>182871424</v>
      </c>
      <c r="Y19" s="60">
        <v>-85890541</v>
      </c>
      <c r="Z19" s="140">
        <v>-46.97</v>
      </c>
      <c r="AA19" s="155">
        <v>205721158</v>
      </c>
    </row>
    <row r="20" spans="1:27" ht="13.5">
      <c r="A20" s="181" t="s">
        <v>35</v>
      </c>
      <c r="B20" s="185"/>
      <c r="C20" s="155">
        <v>37810687</v>
      </c>
      <c r="D20" s="155">
        <v>0</v>
      </c>
      <c r="E20" s="156">
        <v>31841534</v>
      </c>
      <c r="F20" s="54">
        <v>18443588</v>
      </c>
      <c r="G20" s="54">
        <v>950180</v>
      </c>
      <c r="H20" s="54">
        <v>2679507</v>
      </c>
      <c r="I20" s="54">
        <v>5851943</v>
      </c>
      <c r="J20" s="54">
        <v>9481630</v>
      </c>
      <c r="K20" s="54">
        <v>2510391</v>
      </c>
      <c r="L20" s="54">
        <v>5875631</v>
      </c>
      <c r="M20" s="54">
        <v>4352007</v>
      </c>
      <c r="N20" s="54">
        <v>12738029</v>
      </c>
      <c r="O20" s="54">
        <v>2054108</v>
      </c>
      <c r="P20" s="54">
        <v>2399599</v>
      </c>
      <c r="Q20" s="54">
        <v>1510445</v>
      </c>
      <c r="R20" s="54">
        <v>5964152</v>
      </c>
      <c r="S20" s="54">
        <v>2402535</v>
      </c>
      <c r="T20" s="54">
        <v>1436882</v>
      </c>
      <c r="U20" s="54">
        <v>1480192</v>
      </c>
      <c r="V20" s="54">
        <v>5319609</v>
      </c>
      <c r="W20" s="54">
        <v>33503420</v>
      </c>
      <c r="X20" s="54">
        <v>31841533</v>
      </c>
      <c r="Y20" s="54">
        <v>1661887</v>
      </c>
      <c r="Z20" s="184">
        <v>5.22</v>
      </c>
      <c r="AA20" s="130">
        <v>18443588</v>
      </c>
    </row>
    <row r="21" spans="1:27" ht="13.5">
      <c r="A21" s="181" t="s">
        <v>115</v>
      </c>
      <c r="B21" s="185"/>
      <c r="C21" s="155">
        <v>2474669</v>
      </c>
      <c r="D21" s="155">
        <v>0</v>
      </c>
      <c r="E21" s="156">
        <v>250000</v>
      </c>
      <c r="F21" s="60">
        <v>250000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250000</v>
      </c>
      <c r="Y21" s="60">
        <v>-250000</v>
      </c>
      <c r="Z21" s="140">
        <v>-100</v>
      </c>
      <c r="AA21" s="155">
        <v>250000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1534872484</v>
      </c>
      <c r="D22" s="188">
        <f>SUM(D5:D21)</f>
        <v>0</v>
      </c>
      <c r="E22" s="189">
        <f t="shared" si="0"/>
        <v>1828026195</v>
      </c>
      <c r="F22" s="190">
        <f t="shared" si="0"/>
        <v>1844900065</v>
      </c>
      <c r="G22" s="190">
        <f t="shared" si="0"/>
        <v>499906583</v>
      </c>
      <c r="H22" s="190">
        <f t="shared" si="0"/>
        <v>42192138</v>
      </c>
      <c r="I22" s="190">
        <f t="shared" si="0"/>
        <v>142433261</v>
      </c>
      <c r="J22" s="190">
        <f t="shared" si="0"/>
        <v>684531982</v>
      </c>
      <c r="K22" s="190">
        <f t="shared" si="0"/>
        <v>107187817</v>
      </c>
      <c r="L22" s="190">
        <f t="shared" si="0"/>
        <v>103877885</v>
      </c>
      <c r="M22" s="190">
        <f t="shared" si="0"/>
        <v>130754421</v>
      </c>
      <c r="N22" s="190">
        <f t="shared" si="0"/>
        <v>341820123</v>
      </c>
      <c r="O22" s="190">
        <f t="shared" si="0"/>
        <v>99853557</v>
      </c>
      <c r="P22" s="190">
        <f t="shared" si="0"/>
        <v>150880641</v>
      </c>
      <c r="Q22" s="190">
        <f t="shared" si="0"/>
        <v>117627615</v>
      </c>
      <c r="R22" s="190">
        <f t="shared" si="0"/>
        <v>368361813</v>
      </c>
      <c r="S22" s="190">
        <f t="shared" si="0"/>
        <v>109709017</v>
      </c>
      <c r="T22" s="190">
        <f t="shared" si="0"/>
        <v>105199035</v>
      </c>
      <c r="U22" s="190">
        <f t="shared" si="0"/>
        <v>104830588</v>
      </c>
      <c r="V22" s="190">
        <f t="shared" si="0"/>
        <v>319738640</v>
      </c>
      <c r="W22" s="190">
        <f t="shared" si="0"/>
        <v>1714452558</v>
      </c>
      <c r="X22" s="190">
        <f t="shared" si="0"/>
        <v>1828026196</v>
      </c>
      <c r="Y22" s="190">
        <f t="shared" si="0"/>
        <v>-113573638</v>
      </c>
      <c r="Z22" s="191">
        <f>+IF(X22&lt;&gt;0,+(Y22/X22)*100,0)</f>
        <v>-6.2129108569951805</v>
      </c>
      <c r="AA22" s="188">
        <f>SUM(AA5:AA21)</f>
        <v>1844900065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412476111</v>
      </c>
      <c r="D25" s="155">
        <v>0</v>
      </c>
      <c r="E25" s="156">
        <v>441003939</v>
      </c>
      <c r="F25" s="60">
        <v>440219046</v>
      </c>
      <c r="G25" s="60">
        <v>29512933</v>
      </c>
      <c r="H25" s="60">
        <v>3374358</v>
      </c>
      <c r="I25" s="60">
        <v>63167628</v>
      </c>
      <c r="J25" s="60">
        <v>96054919</v>
      </c>
      <c r="K25" s="60">
        <v>34750631</v>
      </c>
      <c r="L25" s="60">
        <v>52617323</v>
      </c>
      <c r="M25" s="60">
        <v>36947232</v>
      </c>
      <c r="N25" s="60">
        <v>124315186</v>
      </c>
      <c r="O25" s="60">
        <v>32650424</v>
      </c>
      <c r="P25" s="60">
        <v>35666378</v>
      </c>
      <c r="Q25" s="60">
        <v>29691313</v>
      </c>
      <c r="R25" s="60">
        <v>98008115</v>
      </c>
      <c r="S25" s="60">
        <v>1861653</v>
      </c>
      <c r="T25" s="60">
        <v>63500166</v>
      </c>
      <c r="U25" s="60">
        <v>23570648</v>
      </c>
      <c r="V25" s="60">
        <v>88932467</v>
      </c>
      <c r="W25" s="60">
        <v>407310687</v>
      </c>
      <c r="X25" s="60">
        <v>441003937</v>
      </c>
      <c r="Y25" s="60">
        <v>-33693250</v>
      </c>
      <c r="Z25" s="140">
        <v>-7.64</v>
      </c>
      <c r="AA25" s="155">
        <v>440219046</v>
      </c>
    </row>
    <row r="26" spans="1:27" ht="13.5">
      <c r="A26" s="183" t="s">
        <v>38</v>
      </c>
      <c r="B26" s="182"/>
      <c r="C26" s="155">
        <v>19975559</v>
      </c>
      <c r="D26" s="155">
        <v>0</v>
      </c>
      <c r="E26" s="156">
        <v>21346235</v>
      </c>
      <c r="F26" s="60">
        <v>21346235</v>
      </c>
      <c r="G26" s="60">
        <v>803720</v>
      </c>
      <c r="H26" s="60">
        <v>401042</v>
      </c>
      <c r="I26" s="60">
        <v>802843</v>
      </c>
      <c r="J26" s="60">
        <v>2007605</v>
      </c>
      <c r="K26" s="60">
        <v>807058</v>
      </c>
      <c r="L26" s="60">
        <v>794652</v>
      </c>
      <c r="M26" s="60">
        <v>801371</v>
      </c>
      <c r="N26" s="60">
        <v>2403081</v>
      </c>
      <c r="O26" s="60">
        <v>1502882</v>
      </c>
      <c r="P26" s="60">
        <v>1129014</v>
      </c>
      <c r="Q26" s="60">
        <v>1744566</v>
      </c>
      <c r="R26" s="60">
        <v>4376462</v>
      </c>
      <c r="S26" s="60">
        <v>0</v>
      </c>
      <c r="T26" s="60">
        <v>4742509</v>
      </c>
      <c r="U26" s="60">
        <v>1753934</v>
      </c>
      <c r="V26" s="60">
        <v>6496443</v>
      </c>
      <c r="W26" s="60">
        <v>15283591</v>
      </c>
      <c r="X26" s="60">
        <v>21346237</v>
      </c>
      <c r="Y26" s="60">
        <v>-6062646</v>
      </c>
      <c r="Z26" s="140">
        <v>-28.4</v>
      </c>
      <c r="AA26" s="155">
        <v>21346235</v>
      </c>
    </row>
    <row r="27" spans="1:27" ht="13.5">
      <c r="A27" s="183" t="s">
        <v>118</v>
      </c>
      <c r="B27" s="182"/>
      <c r="C27" s="155">
        <v>71708537</v>
      </c>
      <c r="D27" s="155">
        <v>0</v>
      </c>
      <c r="E27" s="156">
        <v>96266610</v>
      </c>
      <c r="F27" s="60">
        <v>82461264</v>
      </c>
      <c r="G27" s="60">
        <v>0</v>
      </c>
      <c r="H27" s="60">
        <v>0</v>
      </c>
      <c r="I27" s="60">
        <v>9808397</v>
      </c>
      <c r="J27" s="60">
        <v>9808397</v>
      </c>
      <c r="K27" s="60">
        <v>0</v>
      </c>
      <c r="L27" s="60">
        <v>0</v>
      </c>
      <c r="M27" s="60">
        <v>0</v>
      </c>
      <c r="N27" s="60">
        <v>0</v>
      </c>
      <c r="O27" s="60">
        <v>3269466</v>
      </c>
      <c r="P27" s="60">
        <v>3282206</v>
      </c>
      <c r="Q27" s="60">
        <v>3282197</v>
      </c>
      <c r="R27" s="60">
        <v>9833869</v>
      </c>
      <c r="S27" s="60">
        <v>0</v>
      </c>
      <c r="T27" s="60">
        <v>3282000</v>
      </c>
      <c r="U27" s="60">
        <v>0</v>
      </c>
      <c r="V27" s="60">
        <v>3282000</v>
      </c>
      <c r="W27" s="60">
        <v>22924266</v>
      </c>
      <c r="X27" s="60">
        <v>96266607</v>
      </c>
      <c r="Y27" s="60">
        <v>-73342341</v>
      </c>
      <c r="Z27" s="140">
        <v>-76.19</v>
      </c>
      <c r="AA27" s="155">
        <v>82461264</v>
      </c>
    </row>
    <row r="28" spans="1:27" ht="13.5">
      <c r="A28" s="183" t="s">
        <v>39</v>
      </c>
      <c r="B28" s="182"/>
      <c r="C28" s="155">
        <v>168108362</v>
      </c>
      <c r="D28" s="155">
        <v>0</v>
      </c>
      <c r="E28" s="156">
        <v>178720762</v>
      </c>
      <c r="F28" s="60">
        <v>178720770</v>
      </c>
      <c r="G28" s="60">
        <v>0</v>
      </c>
      <c r="H28" s="60">
        <v>0</v>
      </c>
      <c r="I28" s="60">
        <v>1245</v>
      </c>
      <c r="J28" s="60">
        <v>1245</v>
      </c>
      <c r="K28" s="60">
        <v>3269466</v>
      </c>
      <c r="L28" s="60">
        <v>3269466</v>
      </c>
      <c r="M28" s="60">
        <v>-1245</v>
      </c>
      <c r="N28" s="60">
        <v>6537687</v>
      </c>
      <c r="O28" s="60">
        <v>0</v>
      </c>
      <c r="P28" s="60">
        <v>0</v>
      </c>
      <c r="Q28" s="60">
        <v>31271</v>
      </c>
      <c r="R28" s="60">
        <v>31271</v>
      </c>
      <c r="S28" s="60">
        <v>3282276</v>
      </c>
      <c r="T28" s="60">
        <v>0</v>
      </c>
      <c r="U28" s="60">
        <v>3282121</v>
      </c>
      <c r="V28" s="60">
        <v>6564397</v>
      </c>
      <c r="W28" s="60">
        <v>13134600</v>
      </c>
      <c r="X28" s="60">
        <v>178720762</v>
      </c>
      <c r="Y28" s="60">
        <v>-165586162</v>
      </c>
      <c r="Z28" s="140">
        <v>-92.65</v>
      </c>
      <c r="AA28" s="155">
        <v>178720770</v>
      </c>
    </row>
    <row r="29" spans="1:27" ht="13.5">
      <c r="A29" s="183" t="s">
        <v>40</v>
      </c>
      <c r="B29" s="182"/>
      <c r="C29" s="155">
        <v>61024590</v>
      </c>
      <c r="D29" s="155">
        <v>0</v>
      </c>
      <c r="E29" s="156">
        <v>69128338</v>
      </c>
      <c r="F29" s="60">
        <v>78967769</v>
      </c>
      <c r="G29" s="60">
        <v>0</v>
      </c>
      <c r="H29" s="60">
        <v>0</v>
      </c>
      <c r="I29" s="60">
        <v>17541943</v>
      </c>
      <c r="J29" s="60">
        <v>17541943</v>
      </c>
      <c r="K29" s="60">
        <v>5847315</v>
      </c>
      <c r="L29" s="60">
        <v>5847315</v>
      </c>
      <c r="M29" s="60">
        <v>5877102</v>
      </c>
      <c r="N29" s="60">
        <v>17571732</v>
      </c>
      <c r="O29" s="60">
        <v>5847315</v>
      </c>
      <c r="P29" s="60">
        <v>5847315</v>
      </c>
      <c r="Q29" s="60">
        <v>5847315</v>
      </c>
      <c r="R29" s="60">
        <v>17541945</v>
      </c>
      <c r="S29" s="60">
        <v>5847315</v>
      </c>
      <c r="T29" s="60">
        <v>5931719</v>
      </c>
      <c r="U29" s="60">
        <v>10542438</v>
      </c>
      <c r="V29" s="60">
        <v>22321472</v>
      </c>
      <c r="W29" s="60">
        <v>74977092</v>
      </c>
      <c r="X29" s="60">
        <v>69128338</v>
      </c>
      <c r="Y29" s="60">
        <v>5848754</v>
      </c>
      <c r="Z29" s="140">
        <v>8.46</v>
      </c>
      <c r="AA29" s="155">
        <v>78967769</v>
      </c>
    </row>
    <row r="30" spans="1:27" ht="13.5">
      <c r="A30" s="183" t="s">
        <v>119</v>
      </c>
      <c r="B30" s="182"/>
      <c r="C30" s="155">
        <v>543064879</v>
      </c>
      <c r="D30" s="155">
        <v>0</v>
      </c>
      <c r="E30" s="156">
        <v>615903666</v>
      </c>
      <c r="F30" s="60">
        <v>583828403</v>
      </c>
      <c r="G30" s="60">
        <v>0</v>
      </c>
      <c r="H30" s="60">
        <v>71485654</v>
      </c>
      <c r="I30" s="60">
        <v>65981555</v>
      </c>
      <c r="J30" s="60">
        <v>137467209</v>
      </c>
      <c r="K30" s="60">
        <v>40343399</v>
      </c>
      <c r="L30" s="60">
        <v>43167361</v>
      </c>
      <c r="M30" s="60">
        <v>43106693</v>
      </c>
      <c r="N30" s="60">
        <v>126617453</v>
      </c>
      <c r="O30" s="60">
        <v>42328969</v>
      </c>
      <c r="P30" s="60">
        <v>46981557</v>
      </c>
      <c r="Q30" s="60">
        <v>46213686</v>
      </c>
      <c r="R30" s="60">
        <v>135524212</v>
      </c>
      <c r="S30" s="60">
        <v>43725210</v>
      </c>
      <c r="T30" s="60">
        <v>41269870</v>
      </c>
      <c r="U30" s="60">
        <v>41556363</v>
      </c>
      <c r="V30" s="60">
        <v>126551443</v>
      </c>
      <c r="W30" s="60">
        <v>526160317</v>
      </c>
      <c r="X30" s="60">
        <v>615903666</v>
      </c>
      <c r="Y30" s="60">
        <v>-89743349</v>
      </c>
      <c r="Z30" s="140">
        <v>-14.57</v>
      </c>
      <c r="AA30" s="155">
        <v>583828403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3501124</v>
      </c>
      <c r="L31" s="60">
        <v>3651113</v>
      </c>
      <c r="M31" s="60">
        <v>5296888</v>
      </c>
      <c r="N31" s="60">
        <v>12449125</v>
      </c>
      <c r="O31" s="60">
        <v>2146482</v>
      </c>
      <c r="P31" s="60">
        <v>0</v>
      </c>
      <c r="Q31" s="60">
        <v>5172263</v>
      </c>
      <c r="R31" s="60">
        <v>7318745</v>
      </c>
      <c r="S31" s="60">
        <v>0</v>
      </c>
      <c r="T31" s="60">
        <v>0</v>
      </c>
      <c r="U31" s="60">
        <v>0</v>
      </c>
      <c r="V31" s="60">
        <v>0</v>
      </c>
      <c r="W31" s="60">
        <v>19767870</v>
      </c>
      <c r="X31" s="60"/>
      <c r="Y31" s="60">
        <v>19767870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21786060</v>
      </c>
      <c r="D32" s="155">
        <v>0</v>
      </c>
      <c r="E32" s="156">
        <v>23483360</v>
      </c>
      <c r="F32" s="60">
        <v>148708246</v>
      </c>
      <c r="G32" s="60">
        <v>593871</v>
      </c>
      <c r="H32" s="60">
        <v>771334</v>
      </c>
      <c r="I32" s="60">
        <v>1030281</v>
      </c>
      <c r="J32" s="60">
        <v>2395486</v>
      </c>
      <c r="K32" s="60">
        <v>1667772</v>
      </c>
      <c r="L32" s="60">
        <v>1288202</v>
      </c>
      <c r="M32" s="60">
        <v>2050007</v>
      </c>
      <c r="N32" s="60">
        <v>5005981</v>
      </c>
      <c r="O32" s="60">
        <v>1352682</v>
      </c>
      <c r="P32" s="60">
        <v>8338860</v>
      </c>
      <c r="Q32" s="60">
        <v>13913417</v>
      </c>
      <c r="R32" s="60">
        <v>23604959</v>
      </c>
      <c r="S32" s="60">
        <v>9537789</v>
      </c>
      <c r="T32" s="60">
        <v>12395406</v>
      </c>
      <c r="U32" s="60">
        <v>27653746</v>
      </c>
      <c r="V32" s="60">
        <v>49586941</v>
      </c>
      <c r="W32" s="60">
        <v>80593367</v>
      </c>
      <c r="X32" s="60">
        <v>23483360</v>
      </c>
      <c r="Y32" s="60">
        <v>57110007</v>
      </c>
      <c r="Z32" s="140">
        <v>243.19</v>
      </c>
      <c r="AA32" s="155">
        <v>148708246</v>
      </c>
    </row>
    <row r="33" spans="1:27" ht="13.5">
      <c r="A33" s="183" t="s">
        <v>42</v>
      </c>
      <c r="B33" s="182"/>
      <c r="C33" s="155">
        <v>2068000</v>
      </c>
      <c r="D33" s="155">
        <v>0</v>
      </c>
      <c r="E33" s="156">
        <v>694500</v>
      </c>
      <c r="F33" s="60">
        <v>694500</v>
      </c>
      <c r="G33" s="60">
        <v>0</v>
      </c>
      <c r="H33" s="60">
        <v>0</v>
      </c>
      <c r="I33" s="60">
        <v>0</v>
      </c>
      <c r="J33" s="60">
        <v>0</v>
      </c>
      <c r="K33" s="60">
        <v>143000</v>
      </c>
      <c r="L33" s="60">
        <v>0</v>
      </c>
      <c r="M33" s="60">
        <v>0</v>
      </c>
      <c r="N33" s="60">
        <v>143000</v>
      </c>
      <c r="O33" s="60">
        <v>0</v>
      </c>
      <c r="P33" s="60">
        <v>0</v>
      </c>
      <c r="Q33" s="60">
        <v>268089</v>
      </c>
      <c r="R33" s="60">
        <v>268089</v>
      </c>
      <c r="S33" s="60">
        <v>123000</v>
      </c>
      <c r="T33" s="60">
        <v>48000</v>
      </c>
      <c r="U33" s="60">
        <v>178500</v>
      </c>
      <c r="V33" s="60">
        <v>349500</v>
      </c>
      <c r="W33" s="60">
        <v>760589</v>
      </c>
      <c r="X33" s="60">
        <v>694500</v>
      </c>
      <c r="Y33" s="60">
        <v>66089</v>
      </c>
      <c r="Z33" s="140">
        <v>9.52</v>
      </c>
      <c r="AA33" s="155">
        <v>694500</v>
      </c>
    </row>
    <row r="34" spans="1:27" ht="13.5">
      <c r="A34" s="183" t="s">
        <v>43</v>
      </c>
      <c r="B34" s="182"/>
      <c r="C34" s="155">
        <v>317078988</v>
      </c>
      <c r="D34" s="155">
        <v>0</v>
      </c>
      <c r="E34" s="156">
        <v>459317872</v>
      </c>
      <c r="F34" s="60">
        <v>411984594</v>
      </c>
      <c r="G34" s="60">
        <v>45994357</v>
      </c>
      <c r="H34" s="60">
        <v>-22988142</v>
      </c>
      <c r="I34" s="60">
        <v>61157040</v>
      </c>
      <c r="J34" s="60">
        <v>84163255</v>
      </c>
      <c r="K34" s="60">
        <v>28561818</v>
      </c>
      <c r="L34" s="60">
        <v>35961276</v>
      </c>
      <c r="M34" s="60">
        <v>35878347</v>
      </c>
      <c r="N34" s="60">
        <v>100401441</v>
      </c>
      <c r="O34" s="60">
        <v>24042825</v>
      </c>
      <c r="P34" s="60">
        <v>21804786</v>
      </c>
      <c r="Q34" s="60">
        <v>17506759</v>
      </c>
      <c r="R34" s="60">
        <v>63354370</v>
      </c>
      <c r="S34" s="60">
        <v>26726855</v>
      </c>
      <c r="T34" s="60">
        <v>33821068</v>
      </c>
      <c r="U34" s="60">
        <v>37259223</v>
      </c>
      <c r="V34" s="60">
        <v>97807146</v>
      </c>
      <c r="W34" s="60">
        <v>345726212</v>
      </c>
      <c r="X34" s="60">
        <v>459317872</v>
      </c>
      <c r="Y34" s="60">
        <v>-113591660</v>
      </c>
      <c r="Z34" s="140">
        <v>-24.73</v>
      </c>
      <c r="AA34" s="155">
        <v>411984594</v>
      </c>
    </row>
    <row r="35" spans="1:27" ht="13.5">
      <c r="A35" s="181" t="s">
        <v>122</v>
      </c>
      <c r="B35" s="185"/>
      <c r="C35" s="155">
        <v>1407072</v>
      </c>
      <c r="D35" s="155">
        <v>0</v>
      </c>
      <c r="E35" s="156">
        <v>2000000</v>
      </c>
      <c r="F35" s="60">
        <v>2000000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2000000</v>
      </c>
      <c r="Y35" s="60">
        <v>-2000000</v>
      </c>
      <c r="Z35" s="140">
        <v>-100</v>
      </c>
      <c r="AA35" s="155">
        <v>2000000</v>
      </c>
    </row>
    <row r="36" spans="1:27" ht="12.75">
      <c r="A36" s="193" t="s">
        <v>44</v>
      </c>
      <c r="B36" s="187"/>
      <c r="C36" s="188">
        <f aca="true" t="shared" si="1" ref="C36:Y36">SUM(C25:C35)</f>
        <v>1618698158</v>
      </c>
      <c r="D36" s="188">
        <f>SUM(D25:D35)</f>
        <v>0</v>
      </c>
      <c r="E36" s="189">
        <f t="shared" si="1"/>
        <v>1907865282</v>
      </c>
      <c r="F36" s="190">
        <f t="shared" si="1"/>
        <v>1948930827</v>
      </c>
      <c r="G36" s="190">
        <f t="shared" si="1"/>
        <v>76904881</v>
      </c>
      <c r="H36" s="190">
        <f t="shared" si="1"/>
        <v>53044246</v>
      </c>
      <c r="I36" s="190">
        <f t="shared" si="1"/>
        <v>219490932</v>
      </c>
      <c r="J36" s="190">
        <f t="shared" si="1"/>
        <v>349440059</v>
      </c>
      <c r="K36" s="190">
        <f t="shared" si="1"/>
        <v>118891583</v>
      </c>
      <c r="L36" s="190">
        <f t="shared" si="1"/>
        <v>146596708</v>
      </c>
      <c r="M36" s="190">
        <f t="shared" si="1"/>
        <v>129956395</v>
      </c>
      <c r="N36" s="190">
        <f t="shared" si="1"/>
        <v>395444686</v>
      </c>
      <c r="O36" s="190">
        <f t="shared" si="1"/>
        <v>113141045</v>
      </c>
      <c r="P36" s="190">
        <f t="shared" si="1"/>
        <v>123050116</v>
      </c>
      <c r="Q36" s="190">
        <f t="shared" si="1"/>
        <v>123670876</v>
      </c>
      <c r="R36" s="190">
        <f t="shared" si="1"/>
        <v>359862037</v>
      </c>
      <c r="S36" s="190">
        <f t="shared" si="1"/>
        <v>91104098</v>
      </c>
      <c r="T36" s="190">
        <f t="shared" si="1"/>
        <v>164990738</v>
      </c>
      <c r="U36" s="190">
        <f t="shared" si="1"/>
        <v>145796973</v>
      </c>
      <c r="V36" s="190">
        <f t="shared" si="1"/>
        <v>401891809</v>
      </c>
      <c r="W36" s="190">
        <f t="shared" si="1"/>
        <v>1506638591</v>
      </c>
      <c r="X36" s="190">
        <f t="shared" si="1"/>
        <v>1907865279</v>
      </c>
      <c r="Y36" s="190">
        <f t="shared" si="1"/>
        <v>-401226688</v>
      </c>
      <c r="Z36" s="191">
        <f>+IF(X36&lt;&gt;0,+(Y36/X36)*100,0)</f>
        <v>-21.030137317153827</v>
      </c>
      <c r="AA36" s="188">
        <f>SUM(AA25:AA35)</f>
        <v>1948930827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-83825674</v>
      </c>
      <c r="D38" s="199">
        <f>+D22-D36</f>
        <v>0</v>
      </c>
      <c r="E38" s="200">
        <f t="shared" si="2"/>
        <v>-79839087</v>
      </c>
      <c r="F38" s="106">
        <f t="shared" si="2"/>
        <v>-104030762</v>
      </c>
      <c r="G38" s="106">
        <f t="shared" si="2"/>
        <v>423001702</v>
      </c>
      <c r="H38" s="106">
        <f t="shared" si="2"/>
        <v>-10852108</v>
      </c>
      <c r="I38" s="106">
        <f t="shared" si="2"/>
        <v>-77057671</v>
      </c>
      <c r="J38" s="106">
        <f t="shared" si="2"/>
        <v>335091923</v>
      </c>
      <c r="K38" s="106">
        <f t="shared" si="2"/>
        <v>-11703766</v>
      </c>
      <c r="L38" s="106">
        <f t="shared" si="2"/>
        <v>-42718823</v>
      </c>
      <c r="M38" s="106">
        <f t="shared" si="2"/>
        <v>798026</v>
      </c>
      <c r="N38" s="106">
        <f t="shared" si="2"/>
        <v>-53624563</v>
      </c>
      <c r="O38" s="106">
        <f t="shared" si="2"/>
        <v>-13287488</v>
      </c>
      <c r="P38" s="106">
        <f t="shared" si="2"/>
        <v>27830525</v>
      </c>
      <c r="Q38" s="106">
        <f t="shared" si="2"/>
        <v>-6043261</v>
      </c>
      <c r="R38" s="106">
        <f t="shared" si="2"/>
        <v>8499776</v>
      </c>
      <c r="S38" s="106">
        <f t="shared" si="2"/>
        <v>18604919</v>
      </c>
      <c r="T38" s="106">
        <f t="shared" si="2"/>
        <v>-59791703</v>
      </c>
      <c r="U38" s="106">
        <f t="shared" si="2"/>
        <v>-40966385</v>
      </c>
      <c r="V38" s="106">
        <f t="shared" si="2"/>
        <v>-82153169</v>
      </c>
      <c r="W38" s="106">
        <f t="shared" si="2"/>
        <v>207813967</v>
      </c>
      <c r="X38" s="106">
        <f>IF(F22=F36,0,X22-X36)</f>
        <v>-79839083</v>
      </c>
      <c r="Y38" s="106">
        <f t="shared" si="2"/>
        <v>287653050</v>
      </c>
      <c r="Z38" s="201">
        <f>+IF(X38&lt;&gt;0,+(Y38/X38)*100,0)</f>
        <v>-360.2910243846363</v>
      </c>
      <c r="AA38" s="199">
        <f>+AA22-AA36</f>
        <v>-104030762</v>
      </c>
    </row>
    <row r="39" spans="1:27" ht="13.5">
      <c r="A39" s="181" t="s">
        <v>46</v>
      </c>
      <c r="B39" s="185"/>
      <c r="C39" s="155">
        <v>51208743</v>
      </c>
      <c r="D39" s="155">
        <v>0</v>
      </c>
      <c r="E39" s="156">
        <v>51306577</v>
      </c>
      <c r="F39" s="60">
        <v>89252514</v>
      </c>
      <c r="G39" s="60">
        <v>0</v>
      </c>
      <c r="H39" s="60">
        <v>0</v>
      </c>
      <c r="I39" s="60">
        <v>0</v>
      </c>
      <c r="J39" s="60">
        <v>0</v>
      </c>
      <c r="K39" s="60">
        <v>1900000</v>
      </c>
      <c r="L39" s="60">
        <v>0</v>
      </c>
      <c r="M39" s="60">
        <v>20216909</v>
      </c>
      <c r="N39" s="60">
        <v>22116909</v>
      </c>
      <c r="O39" s="60">
        <v>1408718</v>
      </c>
      <c r="P39" s="60">
        <v>7148082</v>
      </c>
      <c r="Q39" s="60">
        <v>5653716</v>
      </c>
      <c r="R39" s="60">
        <v>14210516</v>
      </c>
      <c r="S39" s="60">
        <v>5406809</v>
      </c>
      <c r="T39" s="60">
        <v>4531098</v>
      </c>
      <c r="U39" s="60">
        <v>22330698</v>
      </c>
      <c r="V39" s="60">
        <v>32268605</v>
      </c>
      <c r="W39" s="60">
        <v>68596030</v>
      </c>
      <c r="X39" s="60">
        <v>51306577</v>
      </c>
      <c r="Y39" s="60">
        <v>17289453</v>
      </c>
      <c r="Z39" s="140">
        <v>33.7</v>
      </c>
      <c r="AA39" s="155">
        <v>89252514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-32616931</v>
      </c>
      <c r="D42" s="206">
        <f>SUM(D38:D41)</f>
        <v>0</v>
      </c>
      <c r="E42" s="207">
        <f t="shared" si="3"/>
        <v>-28532510</v>
      </c>
      <c r="F42" s="88">
        <f t="shared" si="3"/>
        <v>-14778248</v>
      </c>
      <c r="G42" s="88">
        <f t="shared" si="3"/>
        <v>423001702</v>
      </c>
      <c r="H42" s="88">
        <f t="shared" si="3"/>
        <v>-10852108</v>
      </c>
      <c r="I42" s="88">
        <f t="shared" si="3"/>
        <v>-77057671</v>
      </c>
      <c r="J42" s="88">
        <f t="shared" si="3"/>
        <v>335091923</v>
      </c>
      <c r="K42" s="88">
        <f t="shared" si="3"/>
        <v>-9803766</v>
      </c>
      <c r="L42" s="88">
        <f t="shared" si="3"/>
        <v>-42718823</v>
      </c>
      <c r="M42" s="88">
        <f t="shared" si="3"/>
        <v>21014935</v>
      </c>
      <c r="N42" s="88">
        <f t="shared" si="3"/>
        <v>-31507654</v>
      </c>
      <c r="O42" s="88">
        <f t="shared" si="3"/>
        <v>-11878770</v>
      </c>
      <c r="P42" s="88">
        <f t="shared" si="3"/>
        <v>34978607</v>
      </c>
      <c r="Q42" s="88">
        <f t="shared" si="3"/>
        <v>-389545</v>
      </c>
      <c r="R42" s="88">
        <f t="shared" si="3"/>
        <v>22710292</v>
      </c>
      <c r="S42" s="88">
        <f t="shared" si="3"/>
        <v>24011728</v>
      </c>
      <c r="T42" s="88">
        <f t="shared" si="3"/>
        <v>-55260605</v>
      </c>
      <c r="U42" s="88">
        <f t="shared" si="3"/>
        <v>-18635687</v>
      </c>
      <c r="V42" s="88">
        <f t="shared" si="3"/>
        <v>-49884564</v>
      </c>
      <c r="W42" s="88">
        <f t="shared" si="3"/>
        <v>276409997</v>
      </c>
      <c r="X42" s="88">
        <f t="shared" si="3"/>
        <v>-28532506</v>
      </c>
      <c r="Y42" s="88">
        <f t="shared" si="3"/>
        <v>304942503</v>
      </c>
      <c r="Z42" s="208">
        <f>+IF(X42&lt;&gt;0,+(Y42/X42)*100,0)</f>
        <v>-1068.7547143598251</v>
      </c>
      <c r="AA42" s="206">
        <f>SUM(AA38:AA41)</f>
        <v>-14778248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-32616931</v>
      </c>
      <c r="D44" s="210">
        <f>+D42-D43</f>
        <v>0</v>
      </c>
      <c r="E44" s="211">
        <f t="shared" si="4"/>
        <v>-28532510</v>
      </c>
      <c r="F44" s="77">
        <f t="shared" si="4"/>
        <v>-14778248</v>
      </c>
      <c r="G44" s="77">
        <f t="shared" si="4"/>
        <v>423001702</v>
      </c>
      <c r="H44" s="77">
        <f t="shared" si="4"/>
        <v>-10852108</v>
      </c>
      <c r="I44" s="77">
        <f t="shared" si="4"/>
        <v>-77057671</v>
      </c>
      <c r="J44" s="77">
        <f t="shared" si="4"/>
        <v>335091923</v>
      </c>
      <c r="K44" s="77">
        <f t="shared" si="4"/>
        <v>-9803766</v>
      </c>
      <c r="L44" s="77">
        <f t="shared" si="4"/>
        <v>-42718823</v>
      </c>
      <c r="M44" s="77">
        <f t="shared" si="4"/>
        <v>21014935</v>
      </c>
      <c r="N44" s="77">
        <f t="shared" si="4"/>
        <v>-31507654</v>
      </c>
      <c r="O44" s="77">
        <f t="shared" si="4"/>
        <v>-11878770</v>
      </c>
      <c r="P44" s="77">
        <f t="shared" si="4"/>
        <v>34978607</v>
      </c>
      <c r="Q44" s="77">
        <f t="shared" si="4"/>
        <v>-389545</v>
      </c>
      <c r="R44" s="77">
        <f t="shared" si="4"/>
        <v>22710292</v>
      </c>
      <c r="S44" s="77">
        <f t="shared" si="4"/>
        <v>24011728</v>
      </c>
      <c r="T44" s="77">
        <f t="shared" si="4"/>
        <v>-55260605</v>
      </c>
      <c r="U44" s="77">
        <f t="shared" si="4"/>
        <v>-18635687</v>
      </c>
      <c r="V44" s="77">
        <f t="shared" si="4"/>
        <v>-49884564</v>
      </c>
      <c r="W44" s="77">
        <f t="shared" si="4"/>
        <v>276409997</v>
      </c>
      <c r="X44" s="77">
        <f t="shared" si="4"/>
        <v>-28532506</v>
      </c>
      <c r="Y44" s="77">
        <f t="shared" si="4"/>
        <v>304942503</v>
      </c>
      <c r="Z44" s="212">
        <f>+IF(X44&lt;&gt;0,+(Y44/X44)*100,0)</f>
        <v>-1068.7547143598251</v>
      </c>
      <c r="AA44" s="210">
        <f>+AA42-AA43</f>
        <v>-14778248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-32616931</v>
      </c>
      <c r="D46" s="206">
        <f>SUM(D44:D45)</f>
        <v>0</v>
      </c>
      <c r="E46" s="207">
        <f t="shared" si="5"/>
        <v>-28532510</v>
      </c>
      <c r="F46" s="88">
        <f t="shared" si="5"/>
        <v>-14778248</v>
      </c>
      <c r="G46" s="88">
        <f t="shared" si="5"/>
        <v>423001702</v>
      </c>
      <c r="H46" s="88">
        <f t="shared" si="5"/>
        <v>-10852108</v>
      </c>
      <c r="I46" s="88">
        <f t="shared" si="5"/>
        <v>-77057671</v>
      </c>
      <c r="J46" s="88">
        <f t="shared" si="5"/>
        <v>335091923</v>
      </c>
      <c r="K46" s="88">
        <f t="shared" si="5"/>
        <v>-9803766</v>
      </c>
      <c r="L46" s="88">
        <f t="shared" si="5"/>
        <v>-42718823</v>
      </c>
      <c r="M46" s="88">
        <f t="shared" si="5"/>
        <v>21014935</v>
      </c>
      <c r="N46" s="88">
        <f t="shared" si="5"/>
        <v>-31507654</v>
      </c>
      <c r="O46" s="88">
        <f t="shared" si="5"/>
        <v>-11878770</v>
      </c>
      <c r="P46" s="88">
        <f t="shared" si="5"/>
        <v>34978607</v>
      </c>
      <c r="Q46" s="88">
        <f t="shared" si="5"/>
        <v>-389545</v>
      </c>
      <c r="R46" s="88">
        <f t="shared" si="5"/>
        <v>22710292</v>
      </c>
      <c r="S46" s="88">
        <f t="shared" si="5"/>
        <v>24011728</v>
      </c>
      <c r="T46" s="88">
        <f t="shared" si="5"/>
        <v>-55260605</v>
      </c>
      <c r="U46" s="88">
        <f t="shared" si="5"/>
        <v>-18635687</v>
      </c>
      <c r="V46" s="88">
        <f t="shared" si="5"/>
        <v>-49884564</v>
      </c>
      <c r="W46" s="88">
        <f t="shared" si="5"/>
        <v>276409997</v>
      </c>
      <c r="X46" s="88">
        <f t="shared" si="5"/>
        <v>-28532506</v>
      </c>
      <c r="Y46" s="88">
        <f t="shared" si="5"/>
        <v>304942503</v>
      </c>
      <c r="Z46" s="208">
        <f>+IF(X46&lt;&gt;0,+(Y46/X46)*100,0)</f>
        <v>-1068.7547143598251</v>
      </c>
      <c r="AA46" s="206">
        <f>SUM(AA44:AA45)</f>
        <v>-14778248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-32616931</v>
      </c>
      <c r="D48" s="217">
        <f>SUM(D46:D47)</f>
        <v>0</v>
      </c>
      <c r="E48" s="218">
        <f t="shared" si="6"/>
        <v>-28532510</v>
      </c>
      <c r="F48" s="219">
        <f t="shared" si="6"/>
        <v>-14778248</v>
      </c>
      <c r="G48" s="219">
        <f t="shared" si="6"/>
        <v>423001702</v>
      </c>
      <c r="H48" s="220">
        <f t="shared" si="6"/>
        <v>-10852108</v>
      </c>
      <c r="I48" s="220">
        <f t="shared" si="6"/>
        <v>-77057671</v>
      </c>
      <c r="J48" s="220">
        <f t="shared" si="6"/>
        <v>335091923</v>
      </c>
      <c r="K48" s="220">
        <f t="shared" si="6"/>
        <v>-9803766</v>
      </c>
      <c r="L48" s="220">
        <f t="shared" si="6"/>
        <v>-42718823</v>
      </c>
      <c r="M48" s="219">
        <f t="shared" si="6"/>
        <v>21014935</v>
      </c>
      <c r="N48" s="219">
        <f t="shared" si="6"/>
        <v>-31507654</v>
      </c>
      <c r="O48" s="220">
        <f t="shared" si="6"/>
        <v>-11878770</v>
      </c>
      <c r="P48" s="220">
        <f t="shared" si="6"/>
        <v>34978607</v>
      </c>
      <c r="Q48" s="220">
        <f t="shared" si="6"/>
        <v>-389545</v>
      </c>
      <c r="R48" s="220">
        <f t="shared" si="6"/>
        <v>22710292</v>
      </c>
      <c r="S48" s="220">
        <f t="shared" si="6"/>
        <v>24011728</v>
      </c>
      <c r="T48" s="219">
        <f t="shared" si="6"/>
        <v>-55260605</v>
      </c>
      <c r="U48" s="219">
        <f t="shared" si="6"/>
        <v>-18635687</v>
      </c>
      <c r="V48" s="220">
        <f t="shared" si="6"/>
        <v>-49884564</v>
      </c>
      <c r="W48" s="220">
        <f t="shared" si="6"/>
        <v>276409997</v>
      </c>
      <c r="X48" s="220">
        <f t="shared" si="6"/>
        <v>-28532506</v>
      </c>
      <c r="Y48" s="220">
        <f t="shared" si="6"/>
        <v>304942503</v>
      </c>
      <c r="Z48" s="221">
        <f>+IF(X48&lt;&gt;0,+(Y48/X48)*100,0)</f>
        <v>-1068.7547143598251</v>
      </c>
      <c r="AA48" s="222">
        <f>SUM(AA46:AA47)</f>
        <v>-14778248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25353607</v>
      </c>
      <c r="D5" s="153">
        <f>SUM(D6:D8)</f>
        <v>0</v>
      </c>
      <c r="E5" s="154">
        <f t="shared" si="0"/>
        <v>28205000</v>
      </c>
      <c r="F5" s="100">
        <f t="shared" si="0"/>
        <v>56095113</v>
      </c>
      <c r="G5" s="100">
        <f t="shared" si="0"/>
        <v>652416</v>
      </c>
      <c r="H5" s="100">
        <f t="shared" si="0"/>
        <v>0</v>
      </c>
      <c r="I5" s="100">
        <f t="shared" si="0"/>
        <v>4768273</v>
      </c>
      <c r="J5" s="100">
        <f t="shared" si="0"/>
        <v>5420689</v>
      </c>
      <c r="K5" s="100">
        <f t="shared" si="0"/>
        <v>2500392</v>
      </c>
      <c r="L5" s="100">
        <f t="shared" si="0"/>
        <v>6765275</v>
      </c>
      <c r="M5" s="100">
        <f t="shared" si="0"/>
        <v>5411157</v>
      </c>
      <c r="N5" s="100">
        <f t="shared" si="0"/>
        <v>14676824</v>
      </c>
      <c r="O5" s="100">
        <f t="shared" si="0"/>
        <v>154265</v>
      </c>
      <c r="P5" s="100">
        <f t="shared" si="0"/>
        <v>1571387</v>
      </c>
      <c r="Q5" s="100">
        <f t="shared" si="0"/>
        <v>1531836</v>
      </c>
      <c r="R5" s="100">
        <f t="shared" si="0"/>
        <v>3257488</v>
      </c>
      <c r="S5" s="100">
        <f t="shared" si="0"/>
        <v>1410970</v>
      </c>
      <c r="T5" s="100">
        <f t="shared" si="0"/>
        <v>1311564</v>
      </c>
      <c r="U5" s="100">
        <f t="shared" si="0"/>
        <v>2282329</v>
      </c>
      <c r="V5" s="100">
        <f t="shared" si="0"/>
        <v>5004863</v>
      </c>
      <c r="W5" s="100">
        <f t="shared" si="0"/>
        <v>28359864</v>
      </c>
      <c r="X5" s="100">
        <f t="shared" si="0"/>
        <v>28205000</v>
      </c>
      <c r="Y5" s="100">
        <f t="shared" si="0"/>
        <v>154864</v>
      </c>
      <c r="Z5" s="137">
        <f>+IF(X5&lt;&gt;0,+(Y5/X5)*100,0)</f>
        <v>0.5490657684807658</v>
      </c>
      <c r="AA5" s="153">
        <f>SUM(AA6:AA8)</f>
        <v>56095113</v>
      </c>
    </row>
    <row r="6" spans="1:27" ht="13.5">
      <c r="A6" s="138" t="s">
        <v>75</v>
      </c>
      <c r="B6" s="136"/>
      <c r="C6" s="155">
        <v>23412</v>
      </c>
      <c r="D6" s="155"/>
      <c r="E6" s="156">
        <v>10827500</v>
      </c>
      <c r="F6" s="60">
        <v>8414686</v>
      </c>
      <c r="G6" s="60"/>
      <c r="H6" s="60"/>
      <c r="I6" s="60"/>
      <c r="J6" s="60"/>
      <c r="K6" s="60">
        <v>9600</v>
      </c>
      <c r="L6" s="60">
        <v>22365</v>
      </c>
      <c r="M6" s="60">
        <v>5294</v>
      </c>
      <c r="N6" s="60">
        <v>37259</v>
      </c>
      <c r="O6" s="60"/>
      <c r="P6" s="60">
        <v>21961</v>
      </c>
      <c r="Q6" s="60">
        <v>70735</v>
      </c>
      <c r="R6" s="60">
        <v>92696</v>
      </c>
      <c r="S6" s="60">
        <v>54898</v>
      </c>
      <c r="T6" s="60">
        <v>163344</v>
      </c>
      <c r="U6" s="60">
        <v>352122</v>
      </c>
      <c r="V6" s="60">
        <v>570364</v>
      </c>
      <c r="W6" s="60">
        <v>700319</v>
      </c>
      <c r="X6" s="60">
        <v>10827500</v>
      </c>
      <c r="Y6" s="60">
        <v>-10127181</v>
      </c>
      <c r="Z6" s="140">
        <v>-93.53</v>
      </c>
      <c r="AA6" s="62">
        <v>8414686</v>
      </c>
    </row>
    <row r="7" spans="1:27" ht="13.5">
      <c r="A7" s="138" t="s">
        <v>76</v>
      </c>
      <c r="B7" s="136"/>
      <c r="C7" s="157">
        <v>515963</v>
      </c>
      <c r="D7" s="157"/>
      <c r="E7" s="158">
        <v>75000</v>
      </c>
      <c r="F7" s="159">
        <v>219383</v>
      </c>
      <c r="G7" s="159"/>
      <c r="H7" s="159"/>
      <c r="I7" s="159"/>
      <c r="J7" s="159"/>
      <c r="K7" s="159"/>
      <c r="L7" s="159"/>
      <c r="M7" s="159">
        <v>126760</v>
      </c>
      <c r="N7" s="159">
        <v>126760</v>
      </c>
      <c r="O7" s="159"/>
      <c r="P7" s="159">
        <v>6570</v>
      </c>
      <c r="Q7" s="159">
        <v>11053</v>
      </c>
      <c r="R7" s="159">
        <v>17623</v>
      </c>
      <c r="S7" s="159"/>
      <c r="T7" s="159">
        <v>17411</v>
      </c>
      <c r="U7" s="159">
        <v>70926</v>
      </c>
      <c r="V7" s="159">
        <v>88337</v>
      </c>
      <c r="W7" s="159">
        <v>232720</v>
      </c>
      <c r="X7" s="159">
        <v>75000</v>
      </c>
      <c r="Y7" s="159">
        <v>157720</v>
      </c>
      <c r="Z7" s="141">
        <v>210.29</v>
      </c>
      <c r="AA7" s="225">
        <v>219383</v>
      </c>
    </row>
    <row r="8" spans="1:27" ht="13.5">
      <c r="A8" s="138" t="s">
        <v>77</v>
      </c>
      <c r="B8" s="136"/>
      <c r="C8" s="155">
        <v>24814232</v>
      </c>
      <c r="D8" s="155"/>
      <c r="E8" s="156">
        <v>17302500</v>
      </c>
      <c r="F8" s="60">
        <v>47461044</v>
      </c>
      <c r="G8" s="60">
        <v>652416</v>
      </c>
      <c r="H8" s="60"/>
      <c r="I8" s="60">
        <v>4768273</v>
      </c>
      <c r="J8" s="60">
        <v>5420689</v>
      </c>
      <c r="K8" s="60">
        <v>2490792</v>
      </c>
      <c r="L8" s="60">
        <v>6742910</v>
      </c>
      <c r="M8" s="60">
        <v>5279103</v>
      </c>
      <c r="N8" s="60">
        <v>14512805</v>
      </c>
      <c r="O8" s="60">
        <v>154265</v>
      </c>
      <c r="P8" s="60">
        <v>1542856</v>
      </c>
      <c r="Q8" s="60">
        <v>1450048</v>
      </c>
      <c r="R8" s="60">
        <v>3147169</v>
      </c>
      <c r="S8" s="60">
        <v>1356072</v>
      </c>
      <c r="T8" s="60">
        <v>1130809</v>
      </c>
      <c r="U8" s="60">
        <v>1859281</v>
      </c>
      <c r="V8" s="60">
        <v>4346162</v>
      </c>
      <c r="W8" s="60">
        <v>27426825</v>
      </c>
      <c r="X8" s="60">
        <v>17302500</v>
      </c>
      <c r="Y8" s="60">
        <v>10124325</v>
      </c>
      <c r="Z8" s="140">
        <v>58.51</v>
      </c>
      <c r="AA8" s="62">
        <v>47461044</v>
      </c>
    </row>
    <row r="9" spans="1:27" ht="13.5">
      <c r="A9" s="135" t="s">
        <v>78</v>
      </c>
      <c r="B9" s="136"/>
      <c r="C9" s="153">
        <f aca="true" t="shared" si="1" ref="C9:Y9">SUM(C10:C14)</f>
        <v>14968105</v>
      </c>
      <c r="D9" s="153">
        <f>SUM(D10:D14)</f>
        <v>0</v>
      </c>
      <c r="E9" s="154">
        <f t="shared" si="1"/>
        <v>30446112</v>
      </c>
      <c r="F9" s="100">
        <f t="shared" si="1"/>
        <v>53701344</v>
      </c>
      <c r="G9" s="100">
        <f t="shared" si="1"/>
        <v>0</v>
      </c>
      <c r="H9" s="100">
        <f t="shared" si="1"/>
        <v>0</v>
      </c>
      <c r="I9" s="100">
        <f t="shared" si="1"/>
        <v>2842215</v>
      </c>
      <c r="J9" s="100">
        <f t="shared" si="1"/>
        <v>2842215</v>
      </c>
      <c r="K9" s="100">
        <f t="shared" si="1"/>
        <v>6883325</v>
      </c>
      <c r="L9" s="100">
        <f t="shared" si="1"/>
        <v>187511</v>
      </c>
      <c r="M9" s="100">
        <f t="shared" si="1"/>
        <v>4162302</v>
      </c>
      <c r="N9" s="100">
        <f t="shared" si="1"/>
        <v>11233138</v>
      </c>
      <c r="O9" s="100">
        <f t="shared" si="1"/>
        <v>207236</v>
      </c>
      <c r="P9" s="100">
        <f t="shared" si="1"/>
        <v>1923413</v>
      </c>
      <c r="Q9" s="100">
        <f t="shared" si="1"/>
        <v>4320554</v>
      </c>
      <c r="R9" s="100">
        <f t="shared" si="1"/>
        <v>6451203</v>
      </c>
      <c r="S9" s="100">
        <f t="shared" si="1"/>
        <v>937500</v>
      </c>
      <c r="T9" s="100">
        <f t="shared" si="1"/>
        <v>3548646</v>
      </c>
      <c r="U9" s="100">
        <f t="shared" si="1"/>
        <v>5617894</v>
      </c>
      <c r="V9" s="100">
        <f t="shared" si="1"/>
        <v>10104040</v>
      </c>
      <c r="W9" s="100">
        <f t="shared" si="1"/>
        <v>30630596</v>
      </c>
      <c r="X9" s="100">
        <f t="shared" si="1"/>
        <v>30446112</v>
      </c>
      <c r="Y9" s="100">
        <f t="shared" si="1"/>
        <v>184484</v>
      </c>
      <c r="Z9" s="137">
        <f>+IF(X9&lt;&gt;0,+(Y9/X9)*100,0)</f>
        <v>0.6059361536868813</v>
      </c>
      <c r="AA9" s="102">
        <f>SUM(AA10:AA14)</f>
        <v>53701344</v>
      </c>
    </row>
    <row r="10" spans="1:27" ht="13.5">
      <c r="A10" s="138" t="s">
        <v>79</v>
      </c>
      <c r="B10" s="136"/>
      <c r="C10" s="155">
        <v>1488177</v>
      </c>
      <c r="D10" s="155"/>
      <c r="E10" s="156">
        <v>4436302</v>
      </c>
      <c r="F10" s="60">
        <v>2933073</v>
      </c>
      <c r="G10" s="60"/>
      <c r="H10" s="60"/>
      <c r="I10" s="60">
        <v>58573</v>
      </c>
      <c r="J10" s="60">
        <v>58573</v>
      </c>
      <c r="K10" s="60"/>
      <c r="L10" s="60">
        <v>12456</v>
      </c>
      <c r="M10" s="60">
        <v>41331</v>
      </c>
      <c r="N10" s="60">
        <v>53787</v>
      </c>
      <c r="O10" s="60">
        <v>11195</v>
      </c>
      <c r="P10" s="60"/>
      <c r="Q10" s="60">
        <v>122478</v>
      </c>
      <c r="R10" s="60">
        <v>133673</v>
      </c>
      <c r="S10" s="60">
        <v>15814</v>
      </c>
      <c r="T10" s="60">
        <v>41259</v>
      </c>
      <c r="U10" s="60">
        <v>239484</v>
      </c>
      <c r="V10" s="60">
        <v>296557</v>
      </c>
      <c r="W10" s="60">
        <v>542590</v>
      </c>
      <c r="X10" s="60">
        <v>4436300</v>
      </c>
      <c r="Y10" s="60">
        <v>-3893710</v>
      </c>
      <c r="Z10" s="140">
        <v>-87.77</v>
      </c>
      <c r="AA10" s="62">
        <v>2933073</v>
      </c>
    </row>
    <row r="11" spans="1:27" ht="13.5">
      <c r="A11" s="138" t="s">
        <v>80</v>
      </c>
      <c r="B11" s="136"/>
      <c r="C11" s="155">
        <v>9842947</v>
      </c>
      <c r="D11" s="155"/>
      <c r="E11" s="156">
        <v>23339810</v>
      </c>
      <c r="F11" s="60">
        <v>35770430</v>
      </c>
      <c r="G11" s="60"/>
      <c r="H11" s="60"/>
      <c r="I11" s="60">
        <v>2260501</v>
      </c>
      <c r="J11" s="60">
        <v>2260501</v>
      </c>
      <c r="K11" s="60">
        <v>6883325</v>
      </c>
      <c r="L11" s="60">
        <v>25055</v>
      </c>
      <c r="M11" s="60">
        <v>3970873</v>
      </c>
      <c r="N11" s="60">
        <v>10879253</v>
      </c>
      <c r="O11" s="60">
        <v>113666</v>
      </c>
      <c r="P11" s="60">
        <v>1845780</v>
      </c>
      <c r="Q11" s="60">
        <v>3761193</v>
      </c>
      <c r="R11" s="60">
        <v>5720639</v>
      </c>
      <c r="S11" s="60">
        <v>729010</v>
      </c>
      <c r="T11" s="60">
        <v>1169739</v>
      </c>
      <c r="U11" s="60">
        <v>2494651</v>
      </c>
      <c r="V11" s="60">
        <v>4393400</v>
      </c>
      <c r="W11" s="60">
        <v>23253793</v>
      </c>
      <c r="X11" s="60">
        <v>23339812</v>
      </c>
      <c r="Y11" s="60">
        <v>-86019</v>
      </c>
      <c r="Z11" s="140">
        <v>-0.37</v>
      </c>
      <c r="AA11" s="62">
        <v>35770430</v>
      </c>
    </row>
    <row r="12" spans="1:27" ht="13.5">
      <c r="A12" s="138" t="s">
        <v>81</v>
      </c>
      <c r="B12" s="136"/>
      <c r="C12" s="155">
        <v>121046</v>
      </c>
      <c r="D12" s="155"/>
      <c r="E12" s="156">
        <v>1270000</v>
      </c>
      <c r="F12" s="60">
        <v>6223458</v>
      </c>
      <c r="G12" s="60"/>
      <c r="H12" s="60"/>
      <c r="I12" s="60"/>
      <c r="J12" s="60"/>
      <c r="K12" s="60"/>
      <c r="L12" s="60"/>
      <c r="M12" s="60">
        <v>23620</v>
      </c>
      <c r="N12" s="60">
        <v>23620</v>
      </c>
      <c r="O12" s="60"/>
      <c r="P12" s="60">
        <v>76872</v>
      </c>
      <c r="Q12" s="60"/>
      <c r="R12" s="60">
        <v>76872</v>
      </c>
      <c r="S12" s="60">
        <v>192676</v>
      </c>
      <c r="T12" s="60">
        <v>1955844</v>
      </c>
      <c r="U12" s="60">
        <v>1323191</v>
      </c>
      <c r="V12" s="60">
        <v>3471711</v>
      </c>
      <c r="W12" s="60">
        <v>3572203</v>
      </c>
      <c r="X12" s="60">
        <v>1270000</v>
      </c>
      <c r="Y12" s="60">
        <v>2302203</v>
      </c>
      <c r="Z12" s="140">
        <v>181.28</v>
      </c>
      <c r="AA12" s="62">
        <v>6223458</v>
      </c>
    </row>
    <row r="13" spans="1:27" ht="13.5">
      <c r="A13" s="138" t="s">
        <v>82</v>
      </c>
      <c r="B13" s="136"/>
      <c r="C13" s="155">
        <v>3515935</v>
      </c>
      <c r="D13" s="155"/>
      <c r="E13" s="156">
        <v>1400000</v>
      </c>
      <c r="F13" s="60">
        <v>8774383</v>
      </c>
      <c r="G13" s="60"/>
      <c r="H13" s="60"/>
      <c r="I13" s="60">
        <v>523141</v>
      </c>
      <c r="J13" s="60">
        <v>523141</v>
      </c>
      <c r="K13" s="60"/>
      <c r="L13" s="60">
        <v>150000</v>
      </c>
      <c r="M13" s="60">
        <v>126478</v>
      </c>
      <c r="N13" s="60">
        <v>276478</v>
      </c>
      <c r="O13" s="60">
        <v>82375</v>
      </c>
      <c r="P13" s="60">
        <v>761</v>
      </c>
      <c r="Q13" s="60">
        <v>436883</v>
      </c>
      <c r="R13" s="60">
        <v>520019</v>
      </c>
      <c r="S13" s="60"/>
      <c r="T13" s="60">
        <v>381804</v>
      </c>
      <c r="U13" s="60">
        <v>1560568</v>
      </c>
      <c r="V13" s="60">
        <v>1942372</v>
      </c>
      <c r="W13" s="60">
        <v>3262010</v>
      </c>
      <c r="X13" s="60">
        <v>1400000</v>
      </c>
      <c r="Y13" s="60">
        <v>1862010</v>
      </c>
      <c r="Z13" s="140">
        <v>133</v>
      </c>
      <c r="AA13" s="62">
        <v>8774383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54757835</v>
      </c>
      <c r="D15" s="153">
        <f>SUM(D16:D18)</f>
        <v>0</v>
      </c>
      <c r="E15" s="154">
        <f t="shared" si="2"/>
        <v>62997240</v>
      </c>
      <c r="F15" s="100">
        <f t="shared" si="2"/>
        <v>83526311</v>
      </c>
      <c r="G15" s="100">
        <f t="shared" si="2"/>
        <v>0</v>
      </c>
      <c r="H15" s="100">
        <f t="shared" si="2"/>
        <v>184422</v>
      </c>
      <c r="I15" s="100">
        <f t="shared" si="2"/>
        <v>2419368</v>
      </c>
      <c r="J15" s="100">
        <f t="shared" si="2"/>
        <v>2603790</v>
      </c>
      <c r="K15" s="100">
        <f t="shared" si="2"/>
        <v>4374186</v>
      </c>
      <c r="L15" s="100">
        <f t="shared" si="2"/>
        <v>2766065</v>
      </c>
      <c r="M15" s="100">
        <f t="shared" si="2"/>
        <v>11073783</v>
      </c>
      <c r="N15" s="100">
        <f t="shared" si="2"/>
        <v>18214034</v>
      </c>
      <c r="O15" s="100">
        <f t="shared" si="2"/>
        <v>760016</v>
      </c>
      <c r="P15" s="100">
        <f t="shared" si="2"/>
        <v>6226602</v>
      </c>
      <c r="Q15" s="100">
        <f t="shared" si="2"/>
        <v>10580929</v>
      </c>
      <c r="R15" s="100">
        <f t="shared" si="2"/>
        <v>17567547</v>
      </c>
      <c r="S15" s="100">
        <f t="shared" si="2"/>
        <v>9866456</v>
      </c>
      <c r="T15" s="100">
        <f t="shared" si="2"/>
        <v>3985879</v>
      </c>
      <c r="U15" s="100">
        <f t="shared" si="2"/>
        <v>7924969</v>
      </c>
      <c r="V15" s="100">
        <f t="shared" si="2"/>
        <v>21777304</v>
      </c>
      <c r="W15" s="100">
        <f t="shared" si="2"/>
        <v>60162675</v>
      </c>
      <c r="X15" s="100">
        <f t="shared" si="2"/>
        <v>62997240</v>
      </c>
      <c r="Y15" s="100">
        <f t="shared" si="2"/>
        <v>-2834565</v>
      </c>
      <c r="Z15" s="137">
        <f>+IF(X15&lt;&gt;0,+(Y15/X15)*100,0)</f>
        <v>-4.499506645053021</v>
      </c>
      <c r="AA15" s="102">
        <f>SUM(AA16:AA18)</f>
        <v>83526311</v>
      </c>
    </row>
    <row r="16" spans="1:27" ht="13.5">
      <c r="A16" s="138" t="s">
        <v>85</v>
      </c>
      <c r="B16" s="136"/>
      <c r="C16" s="155">
        <v>2767481</v>
      </c>
      <c r="D16" s="155"/>
      <c r="E16" s="156">
        <v>1982000</v>
      </c>
      <c r="F16" s="60">
        <v>1272000</v>
      </c>
      <c r="G16" s="60"/>
      <c r="H16" s="60"/>
      <c r="I16" s="60"/>
      <c r="J16" s="60"/>
      <c r="K16" s="60"/>
      <c r="L16" s="60">
        <v>5603</v>
      </c>
      <c r="M16" s="60">
        <v>28093</v>
      </c>
      <c r="N16" s="60">
        <v>33696</v>
      </c>
      <c r="O16" s="60">
        <v>28849</v>
      </c>
      <c r="P16" s="60">
        <v>10415</v>
      </c>
      <c r="Q16" s="60">
        <v>199176</v>
      </c>
      <c r="R16" s="60">
        <v>238440</v>
      </c>
      <c r="S16" s="60">
        <v>9537</v>
      </c>
      <c r="T16" s="60">
        <v>11246</v>
      </c>
      <c r="U16" s="60">
        <v>47769</v>
      </c>
      <c r="V16" s="60">
        <v>68552</v>
      </c>
      <c r="W16" s="60">
        <v>340688</v>
      </c>
      <c r="X16" s="60">
        <v>1982000</v>
      </c>
      <c r="Y16" s="60">
        <v>-1641312</v>
      </c>
      <c r="Z16" s="140">
        <v>-82.81</v>
      </c>
      <c r="AA16" s="62">
        <v>1272000</v>
      </c>
    </row>
    <row r="17" spans="1:27" ht="13.5">
      <c r="A17" s="138" t="s">
        <v>86</v>
      </c>
      <c r="B17" s="136"/>
      <c r="C17" s="155">
        <v>51990354</v>
      </c>
      <c r="D17" s="155"/>
      <c r="E17" s="156">
        <v>61015240</v>
      </c>
      <c r="F17" s="60">
        <v>81494311</v>
      </c>
      <c r="G17" s="60"/>
      <c r="H17" s="60">
        <v>177339</v>
      </c>
      <c r="I17" s="60">
        <v>2419368</v>
      </c>
      <c r="J17" s="60">
        <v>2596707</v>
      </c>
      <c r="K17" s="60">
        <v>4374186</v>
      </c>
      <c r="L17" s="60">
        <v>2583657</v>
      </c>
      <c r="M17" s="60">
        <v>11017690</v>
      </c>
      <c r="N17" s="60">
        <v>17975533</v>
      </c>
      <c r="O17" s="60">
        <v>599684</v>
      </c>
      <c r="P17" s="60">
        <v>6166187</v>
      </c>
      <c r="Q17" s="60">
        <v>10381753</v>
      </c>
      <c r="R17" s="60">
        <v>17147624</v>
      </c>
      <c r="S17" s="60">
        <v>9856919</v>
      </c>
      <c r="T17" s="60">
        <v>3974633</v>
      </c>
      <c r="U17" s="60">
        <v>7535400</v>
      </c>
      <c r="V17" s="60">
        <v>21366952</v>
      </c>
      <c r="W17" s="60">
        <v>59086816</v>
      </c>
      <c r="X17" s="60">
        <v>61015240</v>
      </c>
      <c r="Y17" s="60">
        <v>-1928424</v>
      </c>
      <c r="Z17" s="140">
        <v>-3.16</v>
      </c>
      <c r="AA17" s="62">
        <v>81494311</v>
      </c>
    </row>
    <row r="18" spans="1:27" ht="13.5">
      <c r="A18" s="138" t="s">
        <v>87</v>
      </c>
      <c r="B18" s="136"/>
      <c r="C18" s="155"/>
      <c r="D18" s="155"/>
      <c r="E18" s="156"/>
      <c r="F18" s="60">
        <v>760000</v>
      </c>
      <c r="G18" s="60"/>
      <c r="H18" s="60">
        <v>7083</v>
      </c>
      <c r="I18" s="60"/>
      <c r="J18" s="60">
        <v>7083</v>
      </c>
      <c r="K18" s="60"/>
      <c r="L18" s="60">
        <v>176805</v>
      </c>
      <c r="M18" s="60">
        <v>28000</v>
      </c>
      <c r="N18" s="60">
        <v>204805</v>
      </c>
      <c r="O18" s="60">
        <v>131483</v>
      </c>
      <c r="P18" s="60">
        <v>50000</v>
      </c>
      <c r="Q18" s="60"/>
      <c r="R18" s="60">
        <v>181483</v>
      </c>
      <c r="S18" s="60"/>
      <c r="T18" s="60"/>
      <c r="U18" s="60">
        <v>341800</v>
      </c>
      <c r="V18" s="60">
        <v>341800</v>
      </c>
      <c r="W18" s="60">
        <v>735171</v>
      </c>
      <c r="X18" s="60"/>
      <c r="Y18" s="60">
        <v>735171</v>
      </c>
      <c r="Z18" s="140"/>
      <c r="AA18" s="62">
        <v>760000</v>
      </c>
    </row>
    <row r="19" spans="1:27" ht="13.5">
      <c r="A19" s="135" t="s">
        <v>88</v>
      </c>
      <c r="B19" s="142"/>
      <c r="C19" s="153">
        <f aca="true" t="shared" si="3" ref="C19:Y19">SUM(C20:C23)</f>
        <v>120324133</v>
      </c>
      <c r="D19" s="153">
        <f>SUM(D20:D23)</f>
        <v>0</v>
      </c>
      <c r="E19" s="154">
        <f t="shared" si="3"/>
        <v>254189141</v>
      </c>
      <c r="F19" s="100">
        <f t="shared" si="3"/>
        <v>348290674</v>
      </c>
      <c r="G19" s="100">
        <f t="shared" si="3"/>
        <v>0</v>
      </c>
      <c r="H19" s="100">
        <f t="shared" si="3"/>
        <v>8003519</v>
      </c>
      <c r="I19" s="100">
        <f t="shared" si="3"/>
        <v>12141708</v>
      </c>
      <c r="J19" s="100">
        <f t="shared" si="3"/>
        <v>20145227</v>
      </c>
      <c r="K19" s="100">
        <f t="shared" si="3"/>
        <v>18598205</v>
      </c>
      <c r="L19" s="100">
        <f t="shared" si="3"/>
        <v>19776727</v>
      </c>
      <c r="M19" s="100">
        <f t="shared" si="3"/>
        <v>17662025</v>
      </c>
      <c r="N19" s="100">
        <f t="shared" si="3"/>
        <v>56036957</v>
      </c>
      <c r="O19" s="100">
        <f t="shared" si="3"/>
        <v>4525115</v>
      </c>
      <c r="P19" s="100">
        <f t="shared" si="3"/>
        <v>11102210</v>
      </c>
      <c r="Q19" s="100">
        <f t="shared" si="3"/>
        <v>14966617</v>
      </c>
      <c r="R19" s="100">
        <f t="shared" si="3"/>
        <v>30593942</v>
      </c>
      <c r="S19" s="100">
        <f t="shared" si="3"/>
        <v>15260387</v>
      </c>
      <c r="T19" s="100">
        <f t="shared" si="3"/>
        <v>24502841</v>
      </c>
      <c r="U19" s="100">
        <f t="shared" si="3"/>
        <v>52326316</v>
      </c>
      <c r="V19" s="100">
        <f t="shared" si="3"/>
        <v>92089544</v>
      </c>
      <c r="W19" s="100">
        <f t="shared" si="3"/>
        <v>198865670</v>
      </c>
      <c r="X19" s="100">
        <f t="shared" si="3"/>
        <v>254189141</v>
      </c>
      <c r="Y19" s="100">
        <f t="shared" si="3"/>
        <v>-55323471</v>
      </c>
      <c r="Z19" s="137">
        <f>+IF(X19&lt;&gt;0,+(Y19/X19)*100,0)</f>
        <v>-21.764687028860923</v>
      </c>
      <c r="AA19" s="102">
        <f>SUM(AA20:AA23)</f>
        <v>348290674</v>
      </c>
    </row>
    <row r="20" spans="1:27" ht="13.5">
      <c r="A20" s="138" t="s">
        <v>89</v>
      </c>
      <c r="B20" s="136"/>
      <c r="C20" s="155">
        <v>17850156</v>
      </c>
      <c r="D20" s="155"/>
      <c r="E20" s="156">
        <v>57316592</v>
      </c>
      <c r="F20" s="60">
        <v>73529644</v>
      </c>
      <c r="G20" s="60"/>
      <c r="H20" s="60">
        <v>210988</v>
      </c>
      <c r="I20" s="60">
        <v>2123018</v>
      </c>
      <c r="J20" s="60">
        <v>2334006</v>
      </c>
      <c r="K20" s="60">
        <v>2281025</v>
      </c>
      <c r="L20" s="60">
        <v>1612016</v>
      </c>
      <c r="M20" s="60">
        <v>3170123</v>
      </c>
      <c r="N20" s="60">
        <v>7063164</v>
      </c>
      <c r="O20" s="60">
        <v>583281</v>
      </c>
      <c r="P20" s="60">
        <v>1523325</v>
      </c>
      <c r="Q20" s="60">
        <v>3672682</v>
      </c>
      <c r="R20" s="60">
        <v>5779288</v>
      </c>
      <c r="S20" s="60">
        <v>5285086</v>
      </c>
      <c r="T20" s="60">
        <v>8192088</v>
      </c>
      <c r="U20" s="60">
        <v>5691973</v>
      </c>
      <c r="V20" s="60">
        <v>19169147</v>
      </c>
      <c r="W20" s="60">
        <v>34345605</v>
      </c>
      <c r="X20" s="60">
        <v>57316593</v>
      </c>
      <c r="Y20" s="60">
        <v>-22970988</v>
      </c>
      <c r="Z20" s="140">
        <v>-40.08</v>
      </c>
      <c r="AA20" s="62">
        <v>73529644</v>
      </c>
    </row>
    <row r="21" spans="1:27" ht="13.5">
      <c r="A21" s="138" t="s">
        <v>90</v>
      </c>
      <c r="B21" s="136"/>
      <c r="C21" s="155">
        <v>53469855</v>
      </c>
      <c r="D21" s="155"/>
      <c r="E21" s="156">
        <v>86632105</v>
      </c>
      <c r="F21" s="60">
        <v>105002144</v>
      </c>
      <c r="G21" s="60"/>
      <c r="H21" s="60">
        <v>7792531</v>
      </c>
      <c r="I21" s="60">
        <v>3239058</v>
      </c>
      <c r="J21" s="60">
        <v>11031589</v>
      </c>
      <c r="K21" s="60">
        <v>6121649</v>
      </c>
      <c r="L21" s="60">
        <v>6940562</v>
      </c>
      <c r="M21" s="60">
        <v>6750319</v>
      </c>
      <c r="N21" s="60">
        <v>19812530</v>
      </c>
      <c r="O21" s="60">
        <v>61995</v>
      </c>
      <c r="P21" s="60">
        <v>3839222</v>
      </c>
      <c r="Q21" s="60">
        <v>5440723</v>
      </c>
      <c r="R21" s="60">
        <v>9341940</v>
      </c>
      <c r="S21" s="60">
        <v>4228047</v>
      </c>
      <c r="T21" s="60">
        <v>4901978</v>
      </c>
      <c r="U21" s="60">
        <v>21658384</v>
      </c>
      <c r="V21" s="60">
        <v>30788409</v>
      </c>
      <c r="W21" s="60">
        <v>70974468</v>
      </c>
      <c r="X21" s="60">
        <v>86632104</v>
      </c>
      <c r="Y21" s="60">
        <v>-15657636</v>
      </c>
      <c r="Z21" s="140">
        <v>-18.07</v>
      </c>
      <c r="AA21" s="62">
        <v>105002144</v>
      </c>
    </row>
    <row r="22" spans="1:27" ht="13.5">
      <c r="A22" s="138" t="s">
        <v>91</v>
      </c>
      <c r="B22" s="136"/>
      <c r="C22" s="157">
        <v>42909851</v>
      </c>
      <c r="D22" s="157"/>
      <c r="E22" s="158">
        <v>91115444</v>
      </c>
      <c r="F22" s="159">
        <v>144616262</v>
      </c>
      <c r="G22" s="159"/>
      <c r="H22" s="159"/>
      <c r="I22" s="159">
        <v>3418245</v>
      </c>
      <c r="J22" s="159">
        <v>3418245</v>
      </c>
      <c r="K22" s="159">
        <v>7470912</v>
      </c>
      <c r="L22" s="159">
        <v>9856631</v>
      </c>
      <c r="M22" s="159">
        <v>7628687</v>
      </c>
      <c r="N22" s="159">
        <v>24956230</v>
      </c>
      <c r="O22" s="159">
        <v>2651441</v>
      </c>
      <c r="P22" s="159">
        <v>4558998</v>
      </c>
      <c r="Q22" s="159">
        <v>5783565</v>
      </c>
      <c r="R22" s="159">
        <v>12994004</v>
      </c>
      <c r="S22" s="159">
        <v>5747254</v>
      </c>
      <c r="T22" s="159">
        <v>11391841</v>
      </c>
      <c r="U22" s="159">
        <v>22878402</v>
      </c>
      <c r="V22" s="159">
        <v>40017497</v>
      </c>
      <c r="W22" s="159">
        <v>81385976</v>
      </c>
      <c r="X22" s="159">
        <v>91115444</v>
      </c>
      <c r="Y22" s="159">
        <v>-9729468</v>
      </c>
      <c r="Z22" s="141">
        <v>-10.68</v>
      </c>
      <c r="AA22" s="225">
        <v>144616262</v>
      </c>
    </row>
    <row r="23" spans="1:27" ht="13.5">
      <c r="A23" s="138" t="s">
        <v>92</v>
      </c>
      <c r="B23" s="136"/>
      <c r="C23" s="155">
        <v>6094271</v>
      </c>
      <c r="D23" s="155"/>
      <c r="E23" s="156">
        <v>19125000</v>
      </c>
      <c r="F23" s="60">
        <v>25142624</v>
      </c>
      <c r="G23" s="60"/>
      <c r="H23" s="60"/>
      <c r="I23" s="60">
        <v>3361387</v>
      </c>
      <c r="J23" s="60">
        <v>3361387</v>
      </c>
      <c r="K23" s="60">
        <v>2724619</v>
      </c>
      <c r="L23" s="60">
        <v>1367518</v>
      </c>
      <c r="M23" s="60">
        <v>112896</v>
      </c>
      <c r="N23" s="60">
        <v>4205033</v>
      </c>
      <c r="O23" s="60">
        <v>1228398</v>
      </c>
      <c r="P23" s="60">
        <v>1180665</v>
      </c>
      <c r="Q23" s="60">
        <v>69647</v>
      </c>
      <c r="R23" s="60">
        <v>2478710</v>
      </c>
      <c r="S23" s="60"/>
      <c r="T23" s="60">
        <v>16934</v>
      </c>
      <c r="U23" s="60">
        <v>2097557</v>
      </c>
      <c r="V23" s="60">
        <v>2114491</v>
      </c>
      <c r="W23" s="60">
        <v>12159621</v>
      </c>
      <c r="X23" s="60">
        <v>19125000</v>
      </c>
      <c r="Y23" s="60">
        <v>-6965379</v>
      </c>
      <c r="Z23" s="140">
        <v>-36.42</v>
      </c>
      <c r="AA23" s="62">
        <v>25142624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215403680</v>
      </c>
      <c r="D25" s="217">
        <f>+D5+D9+D15+D19+D24</f>
        <v>0</v>
      </c>
      <c r="E25" s="230">
        <f t="shared" si="4"/>
        <v>375837493</v>
      </c>
      <c r="F25" s="219">
        <f t="shared" si="4"/>
        <v>541613442</v>
      </c>
      <c r="G25" s="219">
        <f t="shared" si="4"/>
        <v>652416</v>
      </c>
      <c r="H25" s="219">
        <f t="shared" si="4"/>
        <v>8187941</v>
      </c>
      <c r="I25" s="219">
        <f t="shared" si="4"/>
        <v>22171564</v>
      </c>
      <c r="J25" s="219">
        <f t="shared" si="4"/>
        <v>31011921</v>
      </c>
      <c r="K25" s="219">
        <f t="shared" si="4"/>
        <v>32356108</v>
      </c>
      <c r="L25" s="219">
        <f t="shared" si="4"/>
        <v>29495578</v>
      </c>
      <c r="M25" s="219">
        <f t="shared" si="4"/>
        <v>38309267</v>
      </c>
      <c r="N25" s="219">
        <f t="shared" si="4"/>
        <v>100160953</v>
      </c>
      <c r="O25" s="219">
        <f t="shared" si="4"/>
        <v>5646632</v>
      </c>
      <c r="P25" s="219">
        <f t="shared" si="4"/>
        <v>20823612</v>
      </c>
      <c r="Q25" s="219">
        <f t="shared" si="4"/>
        <v>31399936</v>
      </c>
      <c r="R25" s="219">
        <f t="shared" si="4"/>
        <v>57870180</v>
      </c>
      <c r="S25" s="219">
        <f t="shared" si="4"/>
        <v>27475313</v>
      </c>
      <c r="T25" s="219">
        <f t="shared" si="4"/>
        <v>33348930</v>
      </c>
      <c r="U25" s="219">
        <f t="shared" si="4"/>
        <v>68151508</v>
      </c>
      <c r="V25" s="219">
        <f t="shared" si="4"/>
        <v>128975751</v>
      </c>
      <c r="W25" s="219">
        <f t="shared" si="4"/>
        <v>318018805</v>
      </c>
      <c r="X25" s="219">
        <f t="shared" si="4"/>
        <v>375837493</v>
      </c>
      <c r="Y25" s="219">
        <f t="shared" si="4"/>
        <v>-57818688</v>
      </c>
      <c r="Z25" s="231">
        <f>+IF(X25&lt;&gt;0,+(Y25/X25)*100,0)</f>
        <v>-15.383959577444287</v>
      </c>
      <c r="AA25" s="232">
        <f>+AA5+AA9+AA15+AA19+AA24</f>
        <v>541613442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64885854</v>
      </c>
      <c r="D28" s="155"/>
      <c r="E28" s="156">
        <v>39687630</v>
      </c>
      <c r="F28" s="60">
        <v>71341372</v>
      </c>
      <c r="G28" s="60"/>
      <c r="H28" s="60">
        <v>2031578</v>
      </c>
      <c r="I28" s="60">
        <v>63363</v>
      </c>
      <c r="J28" s="60">
        <v>2094941</v>
      </c>
      <c r="K28" s="60">
        <v>4615247</v>
      </c>
      <c r="L28" s="60">
        <v>6364365</v>
      </c>
      <c r="M28" s="60">
        <v>3326533</v>
      </c>
      <c r="N28" s="60">
        <v>14306145</v>
      </c>
      <c r="O28" s="60">
        <v>2235651</v>
      </c>
      <c r="P28" s="60">
        <v>1670157</v>
      </c>
      <c r="Q28" s="60">
        <v>2312394</v>
      </c>
      <c r="R28" s="60">
        <v>6218202</v>
      </c>
      <c r="S28" s="60">
        <v>2398779</v>
      </c>
      <c r="T28" s="60">
        <v>2746269</v>
      </c>
      <c r="U28" s="60">
        <v>13144467</v>
      </c>
      <c r="V28" s="60">
        <v>18289515</v>
      </c>
      <c r="W28" s="60">
        <v>40908803</v>
      </c>
      <c r="X28" s="60">
        <v>39687632</v>
      </c>
      <c r="Y28" s="60">
        <v>1221171</v>
      </c>
      <c r="Z28" s="140">
        <v>3.08</v>
      </c>
      <c r="AA28" s="155">
        <v>71341372</v>
      </c>
    </row>
    <row r="29" spans="1:27" ht="13.5">
      <c r="A29" s="234" t="s">
        <v>134</v>
      </c>
      <c r="B29" s="136"/>
      <c r="C29" s="155"/>
      <c r="D29" s="155"/>
      <c r="E29" s="156">
        <v>11618947</v>
      </c>
      <c r="F29" s="60">
        <v>17982456</v>
      </c>
      <c r="G29" s="60"/>
      <c r="H29" s="60"/>
      <c r="I29" s="60">
        <v>187115</v>
      </c>
      <c r="J29" s="60">
        <v>187115</v>
      </c>
      <c r="K29" s="60"/>
      <c r="L29" s="60">
        <v>197115</v>
      </c>
      <c r="M29" s="60">
        <v>4986807</v>
      </c>
      <c r="N29" s="60">
        <v>5183922</v>
      </c>
      <c r="O29" s="60"/>
      <c r="P29" s="60">
        <v>1452651</v>
      </c>
      <c r="Q29" s="60">
        <v>3341322</v>
      </c>
      <c r="R29" s="60">
        <v>4793973</v>
      </c>
      <c r="S29" s="60">
        <v>3008030</v>
      </c>
      <c r="T29" s="60">
        <v>1817615</v>
      </c>
      <c r="U29" s="60">
        <v>1050397</v>
      </c>
      <c r="V29" s="60">
        <v>5876042</v>
      </c>
      <c r="W29" s="60">
        <v>16041052</v>
      </c>
      <c r="X29" s="60">
        <v>11618947</v>
      </c>
      <c r="Y29" s="60">
        <v>4422105</v>
      </c>
      <c r="Z29" s="140">
        <v>38.06</v>
      </c>
      <c r="AA29" s="62">
        <v>17982456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64885854</v>
      </c>
      <c r="D32" s="210">
        <f>SUM(D28:D31)</f>
        <v>0</v>
      </c>
      <c r="E32" s="211">
        <f t="shared" si="5"/>
        <v>51306577</v>
      </c>
      <c r="F32" s="77">
        <f t="shared" si="5"/>
        <v>89323828</v>
      </c>
      <c r="G32" s="77">
        <f t="shared" si="5"/>
        <v>0</v>
      </c>
      <c r="H32" s="77">
        <f t="shared" si="5"/>
        <v>2031578</v>
      </c>
      <c r="I32" s="77">
        <f t="shared" si="5"/>
        <v>250478</v>
      </c>
      <c r="J32" s="77">
        <f t="shared" si="5"/>
        <v>2282056</v>
      </c>
      <c r="K32" s="77">
        <f t="shared" si="5"/>
        <v>4615247</v>
      </c>
      <c r="L32" s="77">
        <f t="shared" si="5"/>
        <v>6561480</v>
      </c>
      <c r="M32" s="77">
        <f t="shared" si="5"/>
        <v>8313340</v>
      </c>
      <c r="N32" s="77">
        <f t="shared" si="5"/>
        <v>19490067</v>
      </c>
      <c r="O32" s="77">
        <f t="shared" si="5"/>
        <v>2235651</v>
      </c>
      <c r="P32" s="77">
        <f t="shared" si="5"/>
        <v>3122808</v>
      </c>
      <c r="Q32" s="77">
        <f t="shared" si="5"/>
        <v>5653716</v>
      </c>
      <c r="R32" s="77">
        <f t="shared" si="5"/>
        <v>11012175</v>
      </c>
      <c r="S32" s="77">
        <f t="shared" si="5"/>
        <v>5406809</v>
      </c>
      <c r="T32" s="77">
        <f t="shared" si="5"/>
        <v>4563884</v>
      </c>
      <c r="U32" s="77">
        <f t="shared" si="5"/>
        <v>14194864</v>
      </c>
      <c r="V32" s="77">
        <f t="shared" si="5"/>
        <v>24165557</v>
      </c>
      <c r="W32" s="77">
        <f t="shared" si="5"/>
        <v>56949855</v>
      </c>
      <c r="X32" s="77">
        <f t="shared" si="5"/>
        <v>51306579</v>
      </c>
      <c r="Y32" s="77">
        <f t="shared" si="5"/>
        <v>5643276</v>
      </c>
      <c r="Z32" s="212">
        <f>+IF(X32&lt;&gt;0,+(Y32/X32)*100,0)</f>
        <v>10.999127421845841</v>
      </c>
      <c r="AA32" s="79">
        <f>SUM(AA28:AA31)</f>
        <v>89323828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123185425</v>
      </c>
      <c r="D34" s="155"/>
      <c r="E34" s="156">
        <v>294530916</v>
      </c>
      <c r="F34" s="60">
        <v>414335021</v>
      </c>
      <c r="G34" s="60">
        <v>652416</v>
      </c>
      <c r="H34" s="60">
        <v>6149280</v>
      </c>
      <c r="I34" s="60">
        <v>20667866</v>
      </c>
      <c r="J34" s="60">
        <v>27469562</v>
      </c>
      <c r="K34" s="60">
        <v>26364993</v>
      </c>
      <c r="L34" s="60">
        <v>19399409</v>
      </c>
      <c r="M34" s="60">
        <v>27821766</v>
      </c>
      <c r="N34" s="60">
        <v>73586168</v>
      </c>
      <c r="O34" s="60">
        <v>2932107</v>
      </c>
      <c r="P34" s="60">
        <v>16065779</v>
      </c>
      <c r="Q34" s="60">
        <v>22486793</v>
      </c>
      <c r="R34" s="60">
        <v>41484679</v>
      </c>
      <c r="S34" s="60">
        <v>20820809</v>
      </c>
      <c r="T34" s="60">
        <v>26827025</v>
      </c>
      <c r="U34" s="60">
        <v>48946217</v>
      </c>
      <c r="V34" s="60">
        <v>96594051</v>
      </c>
      <c r="W34" s="60">
        <v>239134460</v>
      </c>
      <c r="X34" s="60">
        <v>294530916</v>
      </c>
      <c r="Y34" s="60">
        <v>-55396456</v>
      </c>
      <c r="Z34" s="140">
        <v>-18.81</v>
      </c>
      <c r="AA34" s="62">
        <v>414335021</v>
      </c>
    </row>
    <row r="35" spans="1:27" ht="13.5">
      <c r="A35" s="237" t="s">
        <v>53</v>
      </c>
      <c r="B35" s="136"/>
      <c r="C35" s="155">
        <v>27332398</v>
      </c>
      <c r="D35" s="155"/>
      <c r="E35" s="156">
        <v>30000000</v>
      </c>
      <c r="F35" s="60">
        <v>37954593</v>
      </c>
      <c r="G35" s="60"/>
      <c r="H35" s="60">
        <v>7083</v>
      </c>
      <c r="I35" s="60">
        <v>1253220</v>
      </c>
      <c r="J35" s="60">
        <v>1260303</v>
      </c>
      <c r="K35" s="60">
        <v>1375868</v>
      </c>
      <c r="L35" s="60">
        <v>3534690</v>
      </c>
      <c r="M35" s="60">
        <v>2174162</v>
      </c>
      <c r="N35" s="60">
        <v>7084720</v>
      </c>
      <c r="O35" s="60">
        <v>478873</v>
      </c>
      <c r="P35" s="60">
        <v>1635025</v>
      </c>
      <c r="Q35" s="60">
        <v>3259425</v>
      </c>
      <c r="R35" s="60">
        <v>5373323</v>
      </c>
      <c r="S35" s="60">
        <v>1247696</v>
      </c>
      <c r="T35" s="60">
        <v>1958019</v>
      </c>
      <c r="U35" s="60">
        <v>5010427</v>
      </c>
      <c r="V35" s="60">
        <v>8216142</v>
      </c>
      <c r="W35" s="60">
        <v>21934488</v>
      </c>
      <c r="X35" s="60">
        <v>30000000</v>
      </c>
      <c r="Y35" s="60">
        <v>-8065512</v>
      </c>
      <c r="Z35" s="140">
        <v>-26.89</v>
      </c>
      <c r="AA35" s="62">
        <v>37954593</v>
      </c>
    </row>
    <row r="36" spans="1:27" ht="13.5">
      <c r="A36" s="238" t="s">
        <v>139</v>
      </c>
      <c r="B36" s="149"/>
      <c r="C36" s="222">
        <f aca="true" t="shared" si="6" ref="C36:Y36">SUM(C32:C35)</f>
        <v>215403677</v>
      </c>
      <c r="D36" s="222">
        <f>SUM(D32:D35)</f>
        <v>0</v>
      </c>
      <c r="E36" s="218">
        <f t="shared" si="6"/>
        <v>375837493</v>
      </c>
      <c r="F36" s="220">
        <f t="shared" si="6"/>
        <v>541613442</v>
      </c>
      <c r="G36" s="220">
        <f t="shared" si="6"/>
        <v>652416</v>
      </c>
      <c r="H36" s="220">
        <f t="shared" si="6"/>
        <v>8187941</v>
      </c>
      <c r="I36" s="220">
        <f t="shared" si="6"/>
        <v>22171564</v>
      </c>
      <c r="J36" s="220">
        <f t="shared" si="6"/>
        <v>31011921</v>
      </c>
      <c r="K36" s="220">
        <f t="shared" si="6"/>
        <v>32356108</v>
      </c>
      <c r="L36" s="220">
        <f t="shared" si="6"/>
        <v>29495579</v>
      </c>
      <c r="M36" s="220">
        <f t="shared" si="6"/>
        <v>38309268</v>
      </c>
      <c r="N36" s="220">
        <f t="shared" si="6"/>
        <v>100160955</v>
      </c>
      <c r="O36" s="220">
        <f t="shared" si="6"/>
        <v>5646631</v>
      </c>
      <c r="P36" s="220">
        <f t="shared" si="6"/>
        <v>20823612</v>
      </c>
      <c r="Q36" s="220">
        <f t="shared" si="6"/>
        <v>31399934</v>
      </c>
      <c r="R36" s="220">
        <f t="shared" si="6"/>
        <v>57870177</v>
      </c>
      <c r="S36" s="220">
        <f t="shared" si="6"/>
        <v>27475314</v>
      </c>
      <c r="T36" s="220">
        <f t="shared" si="6"/>
        <v>33348928</v>
      </c>
      <c r="U36" s="220">
        <f t="shared" si="6"/>
        <v>68151508</v>
      </c>
      <c r="V36" s="220">
        <f t="shared" si="6"/>
        <v>128975750</v>
      </c>
      <c r="W36" s="220">
        <f t="shared" si="6"/>
        <v>318018803</v>
      </c>
      <c r="X36" s="220">
        <f t="shared" si="6"/>
        <v>375837495</v>
      </c>
      <c r="Y36" s="220">
        <f t="shared" si="6"/>
        <v>-57818692</v>
      </c>
      <c r="Z36" s="221">
        <f>+IF(X36&lt;&gt;0,+(Y36/X36)*100,0)</f>
        <v>-15.3839605598691</v>
      </c>
      <c r="AA36" s="239">
        <f>SUM(AA32:AA35)</f>
        <v>541613442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259525666</v>
      </c>
      <c r="D6" s="155"/>
      <c r="E6" s="59">
        <v>168752029</v>
      </c>
      <c r="F6" s="60">
        <v>140988688</v>
      </c>
      <c r="G6" s="60">
        <v>258038382</v>
      </c>
      <c r="H6" s="60">
        <v>236804883</v>
      </c>
      <c r="I6" s="60">
        <v>277781070</v>
      </c>
      <c r="J6" s="60">
        <v>277781070</v>
      </c>
      <c r="K6" s="60">
        <v>299415825</v>
      </c>
      <c r="L6" s="60">
        <v>264243991</v>
      </c>
      <c r="M6" s="60">
        <v>178781971</v>
      </c>
      <c r="N6" s="60">
        <v>178781971</v>
      </c>
      <c r="O6" s="60">
        <v>178190110</v>
      </c>
      <c r="P6" s="60">
        <v>159961556</v>
      </c>
      <c r="Q6" s="60">
        <v>184446700</v>
      </c>
      <c r="R6" s="60">
        <v>184446700</v>
      </c>
      <c r="S6" s="60">
        <v>255800013</v>
      </c>
      <c r="T6" s="60">
        <v>485656665</v>
      </c>
      <c r="U6" s="60">
        <v>324524838</v>
      </c>
      <c r="V6" s="60">
        <v>324524838</v>
      </c>
      <c r="W6" s="60">
        <v>324524838</v>
      </c>
      <c r="X6" s="60">
        <v>140988688</v>
      </c>
      <c r="Y6" s="60">
        <v>183536150</v>
      </c>
      <c r="Z6" s="140">
        <v>130.18</v>
      </c>
      <c r="AA6" s="62">
        <v>140988688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>
        <v>141695</v>
      </c>
      <c r="V7" s="60">
        <v>141695</v>
      </c>
      <c r="W7" s="60">
        <v>141695</v>
      </c>
      <c r="X7" s="60"/>
      <c r="Y7" s="60">
        <v>141695</v>
      </c>
      <c r="Z7" s="140"/>
      <c r="AA7" s="62"/>
    </row>
    <row r="8" spans="1:27" ht="13.5">
      <c r="A8" s="249" t="s">
        <v>145</v>
      </c>
      <c r="B8" s="182"/>
      <c r="C8" s="155">
        <v>195521205</v>
      </c>
      <c r="D8" s="155"/>
      <c r="E8" s="59">
        <v>290396743</v>
      </c>
      <c r="F8" s="60">
        <v>290396743</v>
      </c>
      <c r="G8" s="60">
        <v>169716352</v>
      </c>
      <c r="H8" s="60">
        <v>231301793</v>
      </c>
      <c r="I8" s="60">
        <v>238302791</v>
      </c>
      <c r="J8" s="60">
        <v>238302791</v>
      </c>
      <c r="K8" s="60">
        <v>154117094</v>
      </c>
      <c r="L8" s="60">
        <v>155677811</v>
      </c>
      <c r="M8" s="60">
        <v>157382624</v>
      </c>
      <c r="N8" s="60">
        <v>157382624</v>
      </c>
      <c r="O8" s="60">
        <v>194514352</v>
      </c>
      <c r="P8" s="60">
        <v>195867761</v>
      </c>
      <c r="Q8" s="60">
        <v>240508356</v>
      </c>
      <c r="R8" s="60">
        <v>240508356</v>
      </c>
      <c r="S8" s="60">
        <v>227762329</v>
      </c>
      <c r="T8" s="60">
        <v>198203161</v>
      </c>
      <c r="U8" s="60">
        <v>178201036</v>
      </c>
      <c r="V8" s="60">
        <v>178201036</v>
      </c>
      <c r="W8" s="60">
        <v>178201036</v>
      </c>
      <c r="X8" s="60">
        <v>290396743</v>
      </c>
      <c r="Y8" s="60">
        <v>-112195707</v>
      </c>
      <c r="Z8" s="140">
        <v>-38.64</v>
      </c>
      <c r="AA8" s="62">
        <v>290396743</v>
      </c>
    </row>
    <row r="9" spans="1:27" ht="13.5">
      <c r="A9" s="249" t="s">
        <v>146</v>
      </c>
      <c r="B9" s="182"/>
      <c r="C9" s="155">
        <v>61536266</v>
      </c>
      <c r="D9" s="155"/>
      <c r="E9" s="59">
        <v>56891587</v>
      </c>
      <c r="F9" s="60">
        <v>56891587</v>
      </c>
      <c r="G9" s="60">
        <v>96005183</v>
      </c>
      <c r="H9" s="60">
        <v>85277672</v>
      </c>
      <c r="I9" s="60">
        <v>82277672</v>
      </c>
      <c r="J9" s="60">
        <v>82277672</v>
      </c>
      <c r="K9" s="60">
        <v>82375672</v>
      </c>
      <c r="L9" s="60">
        <v>79365672</v>
      </c>
      <c r="M9" s="60">
        <v>78342171</v>
      </c>
      <c r="N9" s="60">
        <v>78342171</v>
      </c>
      <c r="O9" s="60">
        <v>281880256</v>
      </c>
      <c r="P9" s="60">
        <v>272909800</v>
      </c>
      <c r="Q9" s="60">
        <v>195536120</v>
      </c>
      <c r="R9" s="60">
        <v>195536120</v>
      </c>
      <c r="S9" s="60">
        <v>92771560</v>
      </c>
      <c r="T9" s="60">
        <v>117361113</v>
      </c>
      <c r="U9" s="60">
        <v>107343861</v>
      </c>
      <c r="V9" s="60">
        <v>107343861</v>
      </c>
      <c r="W9" s="60">
        <v>107343861</v>
      </c>
      <c r="X9" s="60">
        <v>56891587</v>
      </c>
      <c r="Y9" s="60">
        <v>50452274</v>
      </c>
      <c r="Z9" s="140">
        <v>88.68</v>
      </c>
      <c r="AA9" s="62">
        <v>56891587</v>
      </c>
    </row>
    <row r="10" spans="1:27" ht="13.5">
      <c r="A10" s="249" t="s">
        <v>147</v>
      </c>
      <c r="B10" s="182"/>
      <c r="C10" s="155">
        <v>326946</v>
      </c>
      <c r="D10" s="155"/>
      <c r="E10" s="59">
        <v>289000</v>
      </c>
      <c r="F10" s="60">
        <v>289000</v>
      </c>
      <c r="G10" s="159">
        <v>326947</v>
      </c>
      <c r="H10" s="159">
        <v>326947</v>
      </c>
      <c r="I10" s="159">
        <v>326947</v>
      </c>
      <c r="J10" s="60">
        <v>326947</v>
      </c>
      <c r="K10" s="159">
        <v>326947</v>
      </c>
      <c r="L10" s="159">
        <v>326947</v>
      </c>
      <c r="M10" s="60">
        <v>326947</v>
      </c>
      <c r="N10" s="159">
        <v>326947</v>
      </c>
      <c r="O10" s="159">
        <v>326947</v>
      </c>
      <c r="P10" s="159">
        <v>326947</v>
      </c>
      <c r="Q10" s="60">
        <v>327772</v>
      </c>
      <c r="R10" s="159">
        <v>327772</v>
      </c>
      <c r="S10" s="159">
        <v>326947</v>
      </c>
      <c r="T10" s="60">
        <v>326947</v>
      </c>
      <c r="U10" s="159">
        <v>326947</v>
      </c>
      <c r="V10" s="159">
        <v>326947</v>
      </c>
      <c r="W10" s="159">
        <v>326947</v>
      </c>
      <c r="X10" s="60">
        <v>289000</v>
      </c>
      <c r="Y10" s="159">
        <v>37947</v>
      </c>
      <c r="Z10" s="141">
        <v>13.13</v>
      </c>
      <c r="AA10" s="225">
        <v>289000</v>
      </c>
    </row>
    <row r="11" spans="1:27" ht="13.5">
      <c r="A11" s="249" t="s">
        <v>148</v>
      </c>
      <c r="B11" s="182"/>
      <c r="C11" s="155">
        <v>25324072</v>
      </c>
      <c r="D11" s="155"/>
      <c r="E11" s="59">
        <v>25000000</v>
      </c>
      <c r="F11" s="60">
        <v>25000000</v>
      </c>
      <c r="G11" s="60">
        <v>25324072</v>
      </c>
      <c r="H11" s="60">
        <v>23475746</v>
      </c>
      <c r="I11" s="60">
        <v>21769574</v>
      </c>
      <c r="J11" s="60">
        <v>21769574</v>
      </c>
      <c r="K11" s="60">
        <v>19567564</v>
      </c>
      <c r="L11" s="60">
        <v>23787568</v>
      </c>
      <c r="M11" s="60">
        <v>23937568</v>
      </c>
      <c r="N11" s="60">
        <v>23937568</v>
      </c>
      <c r="O11" s="60">
        <v>24534634</v>
      </c>
      <c r="P11" s="60">
        <v>24647879</v>
      </c>
      <c r="Q11" s="60">
        <v>24832144</v>
      </c>
      <c r="R11" s="60">
        <v>24832144</v>
      </c>
      <c r="S11" s="60">
        <v>24207327</v>
      </c>
      <c r="T11" s="60">
        <v>17672576</v>
      </c>
      <c r="U11" s="60">
        <v>17724531</v>
      </c>
      <c r="V11" s="60">
        <v>17724531</v>
      </c>
      <c r="W11" s="60">
        <v>17724531</v>
      </c>
      <c r="X11" s="60">
        <v>25000000</v>
      </c>
      <c r="Y11" s="60">
        <v>-7275469</v>
      </c>
      <c r="Z11" s="140">
        <v>-29.1</v>
      </c>
      <c r="AA11" s="62">
        <v>25000000</v>
      </c>
    </row>
    <row r="12" spans="1:27" ht="13.5">
      <c r="A12" s="250" t="s">
        <v>56</v>
      </c>
      <c r="B12" s="251"/>
      <c r="C12" s="168">
        <f aca="true" t="shared" si="0" ref="C12:Y12">SUM(C6:C11)</f>
        <v>542234155</v>
      </c>
      <c r="D12" s="168">
        <f>SUM(D6:D11)</f>
        <v>0</v>
      </c>
      <c r="E12" s="72">
        <f t="shared" si="0"/>
        <v>541329359</v>
      </c>
      <c r="F12" s="73">
        <f t="shared" si="0"/>
        <v>513566018</v>
      </c>
      <c r="G12" s="73">
        <f t="shared" si="0"/>
        <v>549410936</v>
      </c>
      <c r="H12" s="73">
        <f t="shared" si="0"/>
        <v>577187041</v>
      </c>
      <c r="I12" s="73">
        <f t="shared" si="0"/>
        <v>620458054</v>
      </c>
      <c r="J12" s="73">
        <f t="shared" si="0"/>
        <v>620458054</v>
      </c>
      <c r="K12" s="73">
        <f t="shared" si="0"/>
        <v>555803102</v>
      </c>
      <c r="L12" s="73">
        <f t="shared" si="0"/>
        <v>523401989</v>
      </c>
      <c r="M12" s="73">
        <f t="shared" si="0"/>
        <v>438771281</v>
      </c>
      <c r="N12" s="73">
        <f t="shared" si="0"/>
        <v>438771281</v>
      </c>
      <c r="O12" s="73">
        <f t="shared" si="0"/>
        <v>679446299</v>
      </c>
      <c r="P12" s="73">
        <f t="shared" si="0"/>
        <v>653713943</v>
      </c>
      <c r="Q12" s="73">
        <f t="shared" si="0"/>
        <v>645651092</v>
      </c>
      <c r="R12" s="73">
        <f t="shared" si="0"/>
        <v>645651092</v>
      </c>
      <c r="S12" s="73">
        <f t="shared" si="0"/>
        <v>600868176</v>
      </c>
      <c r="T12" s="73">
        <f t="shared" si="0"/>
        <v>819220462</v>
      </c>
      <c r="U12" s="73">
        <f t="shared" si="0"/>
        <v>628262908</v>
      </c>
      <c r="V12" s="73">
        <f t="shared" si="0"/>
        <v>628262908</v>
      </c>
      <c r="W12" s="73">
        <f t="shared" si="0"/>
        <v>628262908</v>
      </c>
      <c r="X12" s="73">
        <f t="shared" si="0"/>
        <v>513566018</v>
      </c>
      <c r="Y12" s="73">
        <f t="shared" si="0"/>
        <v>114696890</v>
      </c>
      <c r="Z12" s="170">
        <f>+IF(X12&lt;&gt;0,+(Y12/X12)*100,0)</f>
        <v>22.333426663755624</v>
      </c>
      <c r="AA12" s="74">
        <f>SUM(AA6:AA11)</f>
        <v>513566018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3313839</v>
      </c>
      <c r="D15" s="155"/>
      <c r="E15" s="59">
        <v>1299946</v>
      </c>
      <c r="F15" s="60">
        <v>1299946</v>
      </c>
      <c r="G15" s="60">
        <v>3313839</v>
      </c>
      <c r="H15" s="60">
        <v>3313839</v>
      </c>
      <c r="I15" s="60">
        <v>3313839</v>
      </c>
      <c r="J15" s="60">
        <v>3313839</v>
      </c>
      <c r="K15" s="60">
        <v>3313839</v>
      </c>
      <c r="L15" s="60">
        <v>3313839</v>
      </c>
      <c r="M15" s="60">
        <v>3313839</v>
      </c>
      <c r="N15" s="60">
        <v>3313839</v>
      </c>
      <c r="O15" s="60">
        <v>3048340</v>
      </c>
      <c r="P15" s="60">
        <v>2974688</v>
      </c>
      <c r="Q15" s="60">
        <v>2946298</v>
      </c>
      <c r="R15" s="60">
        <v>2946298</v>
      </c>
      <c r="S15" s="60">
        <v>2995328</v>
      </c>
      <c r="T15" s="60">
        <v>2960577</v>
      </c>
      <c r="U15" s="60">
        <v>2926437</v>
      </c>
      <c r="V15" s="60">
        <v>2926437</v>
      </c>
      <c r="W15" s="60">
        <v>2926437</v>
      </c>
      <c r="X15" s="60">
        <v>1299946</v>
      </c>
      <c r="Y15" s="60">
        <v>1626491</v>
      </c>
      <c r="Z15" s="140">
        <v>125.12</v>
      </c>
      <c r="AA15" s="62">
        <v>1299946</v>
      </c>
    </row>
    <row r="16" spans="1:27" ht="13.5">
      <c r="A16" s="249" t="s">
        <v>151</v>
      </c>
      <c r="B16" s="182"/>
      <c r="C16" s="155">
        <v>141695</v>
      </c>
      <c r="D16" s="155"/>
      <c r="E16" s="59">
        <v>146153</v>
      </c>
      <c r="F16" s="60">
        <v>146153</v>
      </c>
      <c r="G16" s="159">
        <v>141695</v>
      </c>
      <c r="H16" s="159">
        <v>141695</v>
      </c>
      <c r="I16" s="159">
        <v>141695</v>
      </c>
      <c r="J16" s="60">
        <v>141695</v>
      </c>
      <c r="K16" s="159">
        <v>141695</v>
      </c>
      <c r="L16" s="159">
        <v>141695</v>
      </c>
      <c r="M16" s="60">
        <v>141695</v>
      </c>
      <c r="N16" s="159">
        <v>141695</v>
      </c>
      <c r="O16" s="159"/>
      <c r="P16" s="159"/>
      <c r="Q16" s="60"/>
      <c r="R16" s="159"/>
      <c r="S16" s="159"/>
      <c r="T16" s="60">
        <v>141695</v>
      </c>
      <c r="U16" s="159"/>
      <c r="V16" s="159"/>
      <c r="W16" s="159"/>
      <c r="X16" s="60">
        <v>146153</v>
      </c>
      <c r="Y16" s="159">
        <v>-146153</v>
      </c>
      <c r="Z16" s="141">
        <v>-100</v>
      </c>
      <c r="AA16" s="225">
        <v>146153</v>
      </c>
    </row>
    <row r="17" spans="1:27" ht="13.5">
      <c r="A17" s="249" t="s">
        <v>152</v>
      </c>
      <c r="B17" s="182"/>
      <c r="C17" s="155">
        <v>54905000</v>
      </c>
      <c r="D17" s="155"/>
      <c r="E17" s="59">
        <v>93057000</v>
      </c>
      <c r="F17" s="60">
        <v>54905000</v>
      </c>
      <c r="G17" s="60"/>
      <c r="H17" s="60">
        <v>54905000</v>
      </c>
      <c r="I17" s="60">
        <v>54905000</v>
      </c>
      <c r="J17" s="60">
        <v>54905000</v>
      </c>
      <c r="K17" s="60">
        <v>54905000</v>
      </c>
      <c r="L17" s="60">
        <v>54905000</v>
      </c>
      <c r="M17" s="60">
        <v>54905000</v>
      </c>
      <c r="N17" s="60">
        <v>54905000</v>
      </c>
      <c r="O17" s="60">
        <v>54905000</v>
      </c>
      <c r="P17" s="60">
        <v>54905000</v>
      </c>
      <c r="Q17" s="60">
        <v>54905000</v>
      </c>
      <c r="R17" s="60">
        <v>54905000</v>
      </c>
      <c r="S17" s="60">
        <v>54905000</v>
      </c>
      <c r="T17" s="60">
        <v>54905000</v>
      </c>
      <c r="U17" s="60">
        <v>54905000</v>
      </c>
      <c r="V17" s="60">
        <v>54905000</v>
      </c>
      <c r="W17" s="60">
        <v>54905000</v>
      </c>
      <c r="X17" s="60">
        <v>54905000</v>
      </c>
      <c r="Y17" s="60"/>
      <c r="Z17" s="140"/>
      <c r="AA17" s="62">
        <v>54905000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4519555681</v>
      </c>
      <c r="D19" s="155"/>
      <c r="E19" s="59">
        <v>4712922094</v>
      </c>
      <c r="F19" s="60">
        <v>4911112946</v>
      </c>
      <c r="G19" s="60">
        <v>4747854110</v>
      </c>
      <c r="H19" s="60">
        <v>4559079403</v>
      </c>
      <c r="I19" s="60">
        <v>4581250967</v>
      </c>
      <c r="J19" s="60">
        <v>4581250967</v>
      </c>
      <c r="K19" s="60">
        <v>4613607075</v>
      </c>
      <c r="L19" s="60">
        <v>4643102652</v>
      </c>
      <c r="M19" s="60">
        <v>4774275525</v>
      </c>
      <c r="N19" s="60">
        <v>4774275525</v>
      </c>
      <c r="O19" s="60">
        <v>4683905084</v>
      </c>
      <c r="P19" s="60">
        <v>4704728696</v>
      </c>
      <c r="Q19" s="60">
        <v>4745633440</v>
      </c>
      <c r="R19" s="60">
        <v>4745633440</v>
      </c>
      <c r="S19" s="60">
        <v>4763603942</v>
      </c>
      <c r="T19" s="60">
        <v>4796952870</v>
      </c>
      <c r="U19" s="60">
        <v>4865104380</v>
      </c>
      <c r="V19" s="60">
        <v>4865104380</v>
      </c>
      <c r="W19" s="60">
        <v>4865104380</v>
      </c>
      <c r="X19" s="60">
        <v>4911112946</v>
      </c>
      <c r="Y19" s="60">
        <v>-46008566</v>
      </c>
      <c r="Z19" s="140">
        <v>-0.94</v>
      </c>
      <c r="AA19" s="62">
        <v>4911112946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11130414</v>
      </c>
      <c r="D22" s="155"/>
      <c r="E22" s="59">
        <v>7881276</v>
      </c>
      <c r="F22" s="60">
        <v>10009953</v>
      </c>
      <c r="G22" s="60">
        <v>8508826</v>
      </c>
      <c r="H22" s="60">
        <v>11130415</v>
      </c>
      <c r="I22" s="60">
        <v>11130415</v>
      </c>
      <c r="J22" s="60">
        <v>11130415</v>
      </c>
      <c r="K22" s="60">
        <v>11130415</v>
      </c>
      <c r="L22" s="60">
        <v>11130415</v>
      </c>
      <c r="M22" s="60">
        <v>11130415</v>
      </c>
      <c r="N22" s="60">
        <v>11130415</v>
      </c>
      <c r="O22" s="60">
        <v>11130415</v>
      </c>
      <c r="P22" s="60">
        <v>11130415</v>
      </c>
      <c r="Q22" s="60">
        <v>11130415</v>
      </c>
      <c r="R22" s="60">
        <v>11130415</v>
      </c>
      <c r="S22" s="60">
        <v>11130415</v>
      </c>
      <c r="T22" s="60">
        <v>11130415</v>
      </c>
      <c r="U22" s="60">
        <v>11130415</v>
      </c>
      <c r="V22" s="60">
        <v>11130415</v>
      </c>
      <c r="W22" s="60">
        <v>11130415</v>
      </c>
      <c r="X22" s="60">
        <v>10009953</v>
      </c>
      <c r="Y22" s="60">
        <v>1120462</v>
      </c>
      <c r="Z22" s="140">
        <v>11.19</v>
      </c>
      <c r="AA22" s="62">
        <v>10009953</v>
      </c>
    </row>
    <row r="23" spans="1:27" ht="13.5">
      <c r="A23" s="249" t="s">
        <v>158</v>
      </c>
      <c r="B23" s="182"/>
      <c r="C23" s="155">
        <v>27542700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>
        <v>141695</v>
      </c>
      <c r="P23" s="159">
        <v>141695</v>
      </c>
      <c r="Q23" s="60">
        <v>141695</v>
      </c>
      <c r="R23" s="159">
        <v>141695</v>
      </c>
      <c r="S23" s="159">
        <v>141695</v>
      </c>
      <c r="T23" s="60">
        <v>-6587</v>
      </c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4616589329</v>
      </c>
      <c r="D24" s="168">
        <f>SUM(D15:D23)</f>
        <v>0</v>
      </c>
      <c r="E24" s="76">
        <f t="shared" si="1"/>
        <v>4815306469</v>
      </c>
      <c r="F24" s="77">
        <f t="shared" si="1"/>
        <v>4977473998</v>
      </c>
      <c r="G24" s="77">
        <f t="shared" si="1"/>
        <v>4759818470</v>
      </c>
      <c r="H24" s="77">
        <f t="shared" si="1"/>
        <v>4628570352</v>
      </c>
      <c r="I24" s="77">
        <f t="shared" si="1"/>
        <v>4650741916</v>
      </c>
      <c r="J24" s="77">
        <f t="shared" si="1"/>
        <v>4650741916</v>
      </c>
      <c r="K24" s="77">
        <f t="shared" si="1"/>
        <v>4683098024</v>
      </c>
      <c r="L24" s="77">
        <f t="shared" si="1"/>
        <v>4712593601</v>
      </c>
      <c r="M24" s="77">
        <f t="shared" si="1"/>
        <v>4843766474</v>
      </c>
      <c r="N24" s="77">
        <f t="shared" si="1"/>
        <v>4843766474</v>
      </c>
      <c r="O24" s="77">
        <f t="shared" si="1"/>
        <v>4753130534</v>
      </c>
      <c r="P24" s="77">
        <f t="shared" si="1"/>
        <v>4773880494</v>
      </c>
      <c r="Q24" s="77">
        <f t="shared" si="1"/>
        <v>4814756848</v>
      </c>
      <c r="R24" s="77">
        <f t="shared" si="1"/>
        <v>4814756848</v>
      </c>
      <c r="S24" s="77">
        <f t="shared" si="1"/>
        <v>4832776380</v>
      </c>
      <c r="T24" s="77">
        <f t="shared" si="1"/>
        <v>4866083970</v>
      </c>
      <c r="U24" s="77">
        <f t="shared" si="1"/>
        <v>4934066232</v>
      </c>
      <c r="V24" s="77">
        <f t="shared" si="1"/>
        <v>4934066232</v>
      </c>
      <c r="W24" s="77">
        <f t="shared" si="1"/>
        <v>4934066232</v>
      </c>
      <c r="X24" s="77">
        <f t="shared" si="1"/>
        <v>4977473998</v>
      </c>
      <c r="Y24" s="77">
        <f t="shared" si="1"/>
        <v>-43407766</v>
      </c>
      <c r="Z24" s="212">
        <f>+IF(X24&lt;&gt;0,+(Y24/X24)*100,0)</f>
        <v>-0.872084234240936</v>
      </c>
      <c r="AA24" s="79">
        <f>SUM(AA15:AA23)</f>
        <v>4977473998</v>
      </c>
    </row>
    <row r="25" spans="1:27" ht="13.5">
      <c r="A25" s="250" t="s">
        <v>159</v>
      </c>
      <c r="B25" s="251"/>
      <c r="C25" s="168">
        <f aca="true" t="shared" si="2" ref="C25:Y25">+C12+C24</f>
        <v>5158823484</v>
      </c>
      <c r="D25" s="168">
        <f>+D12+D24</f>
        <v>0</v>
      </c>
      <c r="E25" s="72">
        <f t="shared" si="2"/>
        <v>5356635828</v>
      </c>
      <c r="F25" s="73">
        <f t="shared" si="2"/>
        <v>5491040016</v>
      </c>
      <c r="G25" s="73">
        <f t="shared" si="2"/>
        <v>5309229406</v>
      </c>
      <c r="H25" s="73">
        <f t="shared" si="2"/>
        <v>5205757393</v>
      </c>
      <c r="I25" s="73">
        <f t="shared" si="2"/>
        <v>5271199970</v>
      </c>
      <c r="J25" s="73">
        <f t="shared" si="2"/>
        <v>5271199970</v>
      </c>
      <c r="K25" s="73">
        <f t="shared" si="2"/>
        <v>5238901126</v>
      </c>
      <c r="L25" s="73">
        <f t="shared" si="2"/>
        <v>5235995590</v>
      </c>
      <c r="M25" s="73">
        <f t="shared" si="2"/>
        <v>5282537755</v>
      </c>
      <c r="N25" s="73">
        <f t="shared" si="2"/>
        <v>5282537755</v>
      </c>
      <c r="O25" s="73">
        <f t="shared" si="2"/>
        <v>5432576833</v>
      </c>
      <c r="P25" s="73">
        <f t="shared" si="2"/>
        <v>5427594437</v>
      </c>
      <c r="Q25" s="73">
        <f t="shared" si="2"/>
        <v>5460407940</v>
      </c>
      <c r="R25" s="73">
        <f t="shared" si="2"/>
        <v>5460407940</v>
      </c>
      <c r="S25" s="73">
        <f t="shared" si="2"/>
        <v>5433644556</v>
      </c>
      <c r="T25" s="73">
        <f t="shared" si="2"/>
        <v>5685304432</v>
      </c>
      <c r="U25" s="73">
        <f t="shared" si="2"/>
        <v>5562329140</v>
      </c>
      <c r="V25" s="73">
        <f t="shared" si="2"/>
        <v>5562329140</v>
      </c>
      <c r="W25" s="73">
        <f t="shared" si="2"/>
        <v>5562329140</v>
      </c>
      <c r="X25" s="73">
        <f t="shared" si="2"/>
        <v>5491040016</v>
      </c>
      <c r="Y25" s="73">
        <f t="shared" si="2"/>
        <v>71289124</v>
      </c>
      <c r="Z25" s="170">
        <f>+IF(X25&lt;&gt;0,+(Y25/X25)*100,0)</f>
        <v>1.298280904751651</v>
      </c>
      <c r="AA25" s="74">
        <f>+AA12+AA24</f>
        <v>5491040016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132932517</v>
      </c>
      <c r="D30" s="155"/>
      <c r="E30" s="59">
        <v>135050676</v>
      </c>
      <c r="F30" s="60">
        <v>135050676</v>
      </c>
      <c r="G30" s="60">
        <v>132934832</v>
      </c>
      <c r="H30" s="60">
        <v>132932517</v>
      </c>
      <c r="I30" s="60">
        <v>132932517</v>
      </c>
      <c r="J30" s="60">
        <v>132932517</v>
      </c>
      <c r="K30" s="60">
        <v>132932517</v>
      </c>
      <c r="L30" s="60">
        <v>132932517</v>
      </c>
      <c r="M30" s="60">
        <v>132932517</v>
      </c>
      <c r="N30" s="60">
        <v>132932517</v>
      </c>
      <c r="O30" s="60">
        <v>132932518</v>
      </c>
      <c r="P30" s="60">
        <v>132932518</v>
      </c>
      <c r="Q30" s="60">
        <v>132932519</v>
      </c>
      <c r="R30" s="60">
        <v>132932519</v>
      </c>
      <c r="S30" s="60">
        <v>132932519</v>
      </c>
      <c r="T30" s="60">
        <v>132932519</v>
      </c>
      <c r="U30" s="60">
        <v>134288458</v>
      </c>
      <c r="V30" s="60">
        <v>134288458</v>
      </c>
      <c r="W30" s="60">
        <v>134288458</v>
      </c>
      <c r="X30" s="60">
        <v>135050676</v>
      </c>
      <c r="Y30" s="60">
        <v>-762218</v>
      </c>
      <c r="Z30" s="140">
        <v>-0.56</v>
      </c>
      <c r="AA30" s="62">
        <v>135050676</v>
      </c>
    </row>
    <row r="31" spans="1:27" ht="13.5">
      <c r="A31" s="249" t="s">
        <v>163</v>
      </c>
      <c r="B31" s="182"/>
      <c r="C31" s="155">
        <v>31172685</v>
      </c>
      <c r="D31" s="155"/>
      <c r="E31" s="59">
        <v>29193925</v>
      </c>
      <c r="F31" s="60">
        <v>29193925</v>
      </c>
      <c r="G31" s="60">
        <v>31172685</v>
      </c>
      <c r="H31" s="60">
        <v>31661560</v>
      </c>
      <c r="I31" s="60">
        <v>31661560</v>
      </c>
      <c r="J31" s="60">
        <v>31661560</v>
      </c>
      <c r="K31" s="60">
        <v>31771560</v>
      </c>
      <c r="L31" s="60">
        <v>32454497</v>
      </c>
      <c r="M31" s="60">
        <v>32844512</v>
      </c>
      <c r="N31" s="60">
        <v>32844512</v>
      </c>
      <c r="O31" s="60">
        <v>32730647</v>
      </c>
      <c r="P31" s="60">
        <v>33003705</v>
      </c>
      <c r="Q31" s="60">
        <v>33238040</v>
      </c>
      <c r="R31" s="60">
        <v>33238040</v>
      </c>
      <c r="S31" s="60">
        <v>33342754</v>
      </c>
      <c r="T31" s="60">
        <v>33757840</v>
      </c>
      <c r="U31" s="60">
        <v>33954766</v>
      </c>
      <c r="V31" s="60">
        <v>33954766</v>
      </c>
      <c r="W31" s="60">
        <v>33954766</v>
      </c>
      <c r="X31" s="60">
        <v>29193925</v>
      </c>
      <c r="Y31" s="60">
        <v>4760841</v>
      </c>
      <c r="Z31" s="140">
        <v>16.31</v>
      </c>
      <c r="AA31" s="62">
        <v>29193925</v>
      </c>
    </row>
    <row r="32" spans="1:27" ht="13.5">
      <c r="A32" s="249" t="s">
        <v>164</v>
      </c>
      <c r="B32" s="182"/>
      <c r="C32" s="155">
        <v>251938964</v>
      </c>
      <c r="D32" s="155"/>
      <c r="E32" s="59">
        <v>203022096</v>
      </c>
      <c r="F32" s="60">
        <v>203022096</v>
      </c>
      <c r="G32" s="60">
        <v>249468525</v>
      </c>
      <c r="H32" s="60">
        <v>307721956</v>
      </c>
      <c r="I32" s="60">
        <v>276435952</v>
      </c>
      <c r="J32" s="60">
        <v>276435952</v>
      </c>
      <c r="K32" s="60">
        <v>261933294</v>
      </c>
      <c r="L32" s="60">
        <v>283785768</v>
      </c>
      <c r="M32" s="60">
        <v>243684459</v>
      </c>
      <c r="N32" s="60">
        <v>243684459</v>
      </c>
      <c r="O32" s="60">
        <v>303537814</v>
      </c>
      <c r="P32" s="60">
        <v>273494048</v>
      </c>
      <c r="Q32" s="60">
        <v>363901164</v>
      </c>
      <c r="R32" s="60">
        <v>363901164</v>
      </c>
      <c r="S32" s="60">
        <v>267146052</v>
      </c>
      <c r="T32" s="60">
        <v>294842452</v>
      </c>
      <c r="U32" s="60">
        <v>210646863</v>
      </c>
      <c r="V32" s="60">
        <v>210646863</v>
      </c>
      <c r="W32" s="60">
        <v>210646863</v>
      </c>
      <c r="X32" s="60">
        <v>203022096</v>
      </c>
      <c r="Y32" s="60">
        <v>7624767</v>
      </c>
      <c r="Z32" s="140">
        <v>3.76</v>
      </c>
      <c r="AA32" s="62">
        <v>203022096</v>
      </c>
    </row>
    <row r="33" spans="1:27" ht="13.5">
      <c r="A33" s="249" t="s">
        <v>165</v>
      </c>
      <c r="B33" s="182"/>
      <c r="C33" s="155">
        <v>75258881</v>
      </c>
      <c r="D33" s="155"/>
      <c r="E33" s="59">
        <v>25271534</v>
      </c>
      <c r="F33" s="60">
        <v>25271534</v>
      </c>
      <c r="G33" s="60">
        <v>70344009</v>
      </c>
      <c r="H33" s="60">
        <v>72751516</v>
      </c>
      <c r="I33" s="60">
        <v>72751516</v>
      </c>
      <c r="J33" s="60">
        <v>72751516</v>
      </c>
      <c r="K33" s="60">
        <v>72751516</v>
      </c>
      <c r="L33" s="60">
        <v>72751516</v>
      </c>
      <c r="M33" s="60">
        <v>72751516</v>
      </c>
      <c r="N33" s="60">
        <v>72751516</v>
      </c>
      <c r="O33" s="60">
        <v>75258881</v>
      </c>
      <c r="P33" s="60">
        <v>75258881</v>
      </c>
      <c r="Q33" s="60">
        <v>75258880</v>
      </c>
      <c r="R33" s="60">
        <v>75258880</v>
      </c>
      <c r="S33" s="60">
        <v>75258881</v>
      </c>
      <c r="T33" s="60">
        <v>75258881</v>
      </c>
      <c r="U33" s="60">
        <v>75258881</v>
      </c>
      <c r="V33" s="60">
        <v>75258881</v>
      </c>
      <c r="W33" s="60">
        <v>75258881</v>
      </c>
      <c r="X33" s="60">
        <v>25271534</v>
      </c>
      <c r="Y33" s="60">
        <v>49987347</v>
      </c>
      <c r="Z33" s="140">
        <v>197.8</v>
      </c>
      <c r="AA33" s="62">
        <v>25271534</v>
      </c>
    </row>
    <row r="34" spans="1:27" ht="13.5">
      <c r="A34" s="250" t="s">
        <v>58</v>
      </c>
      <c r="B34" s="251"/>
      <c r="C34" s="168">
        <f aca="true" t="shared" si="3" ref="C34:Y34">SUM(C29:C33)</f>
        <v>491303047</v>
      </c>
      <c r="D34" s="168">
        <f>SUM(D29:D33)</f>
        <v>0</v>
      </c>
      <c r="E34" s="72">
        <f t="shared" si="3"/>
        <v>392538231</v>
      </c>
      <c r="F34" s="73">
        <f t="shared" si="3"/>
        <v>392538231</v>
      </c>
      <c r="G34" s="73">
        <f t="shared" si="3"/>
        <v>483920051</v>
      </c>
      <c r="H34" s="73">
        <f t="shared" si="3"/>
        <v>545067549</v>
      </c>
      <c r="I34" s="73">
        <f t="shared" si="3"/>
        <v>513781545</v>
      </c>
      <c r="J34" s="73">
        <f t="shared" si="3"/>
        <v>513781545</v>
      </c>
      <c r="K34" s="73">
        <f t="shared" si="3"/>
        <v>499388887</v>
      </c>
      <c r="L34" s="73">
        <f t="shared" si="3"/>
        <v>521924298</v>
      </c>
      <c r="M34" s="73">
        <f t="shared" si="3"/>
        <v>482213004</v>
      </c>
      <c r="N34" s="73">
        <f t="shared" si="3"/>
        <v>482213004</v>
      </c>
      <c r="O34" s="73">
        <f t="shared" si="3"/>
        <v>544459860</v>
      </c>
      <c r="P34" s="73">
        <f t="shared" si="3"/>
        <v>514689152</v>
      </c>
      <c r="Q34" s="73">
        <f t="shared" si="3"/>
        <v>605330603</v>
      </c>
      <c r="R34" s="73">
        <f t="shared" si="3"/>
        <v>605330603</v>
      </c>
      <c r="S34" s="73">
        <f t="shared" si="3"/>
        <v>508680206</v>
      </c>
      <c r="T34" s="73">
        <f t="shared" si="3"/>
        <v>536791692</v>
      </c>
      <c r="U34" s="73">
        <f t="shared" si="3"/>
        <v>454148968</v>
      </c>
      <c r="V34" s="73">
        <f t="shared" si="3"/>
        <v>454148968</v>
      </c>
      <c r="W34" s="73">
        <f t="shared" si="3"/>
        <v>454148968</v>
      </c>
      <c r="X34" s="73">
        <f t="shared" si="3"/>
        <v>392538231</v>
      </c>
      <c r="Y34" s="73">
        <f t="shared" si="3"/>
        <v>61610737</v>
      </c>
      <c r="Z34" s="170">
        <f>+IF(X34&lt;&gt;0,+(Y34/X34)*100,0)</f>
        <v>15.695474258149392</v>
      </c>
      <c r="AA34" s="74">
        <f>SUM(AA29:AA33)</f>
        <v>392538231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608325189</v>
      </c>
      <c r="D37" s="155"/>
      <c r="E37" s="59">
        <v>767498666</v>
      </c>
      <c r="F37" s="60">
        <v>767498666</v>
      </c>
      <c r="G37" s="60">
        <v>608297539</v>
      </c>
      <c r="H37" s="60">
        <v>608325189</v>
      </c>
      <c r="I37" s="60">
        <v>608325189</v>
      </c>
      <c r="J37" s="60">
        <v>608325189</v>
      </c>
      <c r="K37" s="60">
        <v>608325189</v>
      </c>
      <c r="L37" s="60">
        <v>608325189</v>
      </c>
      <c r="M37" s="60">
        <v>608325189</v>
      </c>
      <c r="N37" s="60">
        <v>608325189</v>
      </c>
      <c r="O37" s="60">
        <v>530781221</v>
      </c>
      <c r="P37" s="60">
        <v>519703511</v>
      </c>
      <c r="Q37" s="60">
        <v>508625801</v>
      </c>
      <c r="R37" s="60">
        <v>508625801</v>
      </c>
      <c r="S37" s="60">
        <v>510681102</v>
      </c>
      <c r="T37" s="60">
        <v>781001298</v>
      </c>
      <c r="U37" s="60">
        <v>768567647</v>
      </c>
      <c r="V37" s="60">
        <v>768567647</v>
      </c>
      <c r="W37" s="60">
        <v>768567647</v>
      </c>
      <c r="X37" s="60">
        <v>767498666</v>
      </c>
      <c r="Y37" s="60">
        <v>1068981</v>
      </c>
      <c r="Z37" s="140">
        <v>0.14</v>
      </c>
      <c r="AA37" s="62">
        <v>767498666</v>
      </c>
    </row>
    <row r="38" spans="1:27" ht="13.5">
      <c r="A38" s="249" t="s">
        <v>165</v>
      </c>
      <c r="B38" s="182"/>
      <c r="C38" s="155">
        <v>231245498</v>
      </c>
      <c r="D38" s="155"/>
      <c r="E38" s="59">
        <v>299285267</v>
      </c>
      <c r="F38" s="60">
        <v>299285267</v>
      </c>
      <c r="G38" s="60">
        <v>226674744</v>
      </c>
      <c r="H38" s="60">
        <v>225927548</v>
      </c>
      <c r="I38" s="60">
        <v>225927548</v>
      </c>
      <c r="J38" s="60">
        <v>225927548</v>
      </c>
      <c r="K38" s="60">
        <v>225927548</v>
      </c>
      <c r="L38" s="60">
        <v>225927548</v>
      </c>
      <c r="M38" s="60">
        <v>225927548</v>
      </c>
      <c r="N38" s="60">
        <v>225927548</v>
      </c>
      <c r="O38" s="60">
        <v>235253551</v>
      </c>
      <c r="P38" s="60">
        <v>235904772</v>
      </c>
      <c r="Q38" s="60">
        <v>236520875</v>
      </c>
      <c r="R38" s="60">
        <v>236520875</v>
      </c>
      <c r="S38" s="60">
        <v>229738040</v>
      </c>
      <c r="T38" s="60">
        <v>237308404</v>
      </c>
      <c r="U38" s="60">
        <v>228628083</v>
      </c>
      <c r="V38" s="60">
        <v>228628083</v>
      </c>
      <c r="W38" s="60">
        <v>228628083</v>
      </c>
      <c r="X38" s="60">
        <v>299285267</v>
      </c>
      <c r="Y38" s="60">
        <v>-70657184</v>
      </c>
      <c r="Z38" s="140">
        <v>-23.61</v>
      </c>
      <c r="AA38" s="62">
        <v>299285267</v>
      </c>
    </row>
    <row r="39" spans="1:27" ht="13.5">
      <c r="A39" s="250" t="s">
        <v>59</v>
      </c>
      <c r="B39" s="253"/>
      <c r="C39" s="168">
        <f aca="true" t="shared" si="4" ref="C39:Y39">SUM(C37:C38)</f>
        <v>839570687</v>
      </c>
      <c r="D39" s="168">
        <f>SUM(D37:D38)</f>
        <v>0</v>
      </c>
      <c r="E39" s="76">
        <f t="shared" si="4"/>
        <v>1066783933</v>
      </c>
      <c r="F39" s="77">
        <f t="shared" si="4"/>
        <v>1066783933</v>
      </c>
      <c r="G39" s="77">
        <f t="shared" si="4"/>
        <v>834972283</v>
      </c>
      <c r="H39" s="77">
        <f t="shared" si="4"/>
        <v>834252737</v>
      </c>
      <c r="I39" s="77">
        <f t="shared" si="4"/>
        <v>834252737</v>
      </c>
      <c r="J39" s="77">
        <f t="shared" si="4"/>
        <v>834252737</v>
      </c>
      <c r="K39" s="77">
        <f t="shared" si="4"/>
        <v>834252737</v>
      </c>
      <c r="L39" s="77">
        <f t="shared" si="4"/>
        <v>834252737</v>
      </c>
      <c r="M39" s="77">
        <f t="shared" si="4"/>
        <v>834252737</v>
      </c>
      <c r="N39" s="77">
        <f t="shared" si="4"/>
        <v>834252737</v>
      </c>
      <c r="O39" s="77">
        <f t="shared" si="4"/>
        <v>766034772</v>
      </c>
      <c r="P39" s="77">
        <f t="shared" si="4"/>
        <v>755608283</v>
      </c>
      <c r="Q39" s="77">
        <f t="shared" si="4"/>
        <v>745146676</v>
      </c>
      <c r="R39" s="77">
        <f t="shared" si="4"/>
        <v>745146676</v>
      </c>
      <c r="S39" s="77">
        <f t="shared" si="4"/>
        <v>740419142</v>
      </c>
      <c r="T39" s="77">
        <f t="shared" si="4"/>
        <v>1018309702</v>
      </c>
      <c r="U39" s="77">
        <f t="shared" si="4"/>
        <v>997195730</v>
      </c>
      <c r="V39" s="77">
        <f t="shared" si="4"/>
        <v>997195730</v>
      </c>
      <c r="W39" s="77">
        <f t="shared" si="4"/>
        <v>997195730</v>
      </c>
      <c r="X39" s="77">
        <f t="shared" si="4"/>
        <v>1066783933</v>
      </c>
      <c r="Y39" s="77">
        <f t="shared" si="4"/>
        <v>-69588203</v>
      </c>
      <c r="Z39" s="212">
        <f>+IF(X39&lt;&gt;0,+(Y39/X39)*100,0)</f>
        <v>-6.52317689152898</v>
      </c>
      <c r="AA39" s="79">
        <f>SUM(AA37:AA38)</f>
        <v>1066783933</v>
      </c>
    </row>
    <row r="40" spans="1:27" ht="13.5">
      <c r="A40" s="250" t="s">
        <v>167</v>
      </c>
      <c r="B40" s="251"/>
      <c r="C40" s="168">
        <f aca="true" t="shared" si="5" ref="C40:Y40">+C34+C39</f>
        <v>1330873734</v>
      </c>
      <c r="D40" s="168">
        <f>+D34+D39</f>
        <v>0</v>
      </c>
      <c r="E40" s="72">
        <f t="shared" si="5"/>
        <v>1459322164</v>
      </c>
      <c r="F40" s="73">
        <f t="shared" si="5"/>
        <v>1459322164</v>
      </c>
      <c r="G40" s="73">
        <f t="shared" si="5"/>
        <v>1318892334</v>
      </c>
      <c r="H40" s="73">
        <f t="shared" si="5"/>
        <v>1379320286</v>
      </c>
      <c r="I40" s="73">
        <f t="shared" si="5"/>
        <v>1348034282</v>
      </c>
      <c r="J40" s="73">
        <f t="shared" si="5"/>
        <v>1348034282</v>
      </c>
      <c r="K40" s="73">
        <f t="shared" si="5"/>
        <v>1333641624</v>
      </c>
      <c r="L40" s="73">
        <f t="shared" si="5"/>
        <v>1356177035</v>
      </c>
      <c r="M40" s="73">
        <f t="shared" si="5"/>
        <v>1316465741</v>
      </c>
      <c r="N40" s="73">
        <f t="shared" si="5"/>
        <v>1316465741</v>
      </c>
      <c r="O40" s="73">
        <f t="shared" si="5"/>
        <v>1310494632</v>
      </c>
      <c r="P40" s="73">
        <f t="shared" si="5"/>
        <v>1270297435</v>
      </c>
      <c r="Q40" s="73">
        <f t="shared" si="5"/>
        <v>1350477279</v>
      </c>
      <c r="R40" s="73">
        <f t="shared" si="5"/>
        <v>1350477279</v>
      </c>
      <c r="S40" s="73">
        <f t="shared" si="5"/>
        <v>1249099348</v>
      </c>
      <c r="T40" s="73">
        <f t="shared" si="5"/>
        <v>1555101394</v>
      </c>
      <c r="U40" s="73">
        <f t="shared" si="5"/>
        <v>1451344698</v>
      </c>
      <c r="V40" s="73">
        <f t="shared" si="5"/>
        <v>1451344698</v>
      </c>
      <c r="W40" s="73">
        <f t="shared" si="5"/>
        <v>1451344698</v>
      </c>
      <c r="X40" s="73">
        <f t="shared" si="5"/>
        <v>1459322164</v>
      </c>
      <c r="Y40" s="73">
        <f t="shared" si="5"/>
        <v>-7977466</v>
      </c>
      <c r="Z40" s="170">
        <f>+IF(X40&lt;&gt;0,+(Y40/X40)*100,0)</f>
        <v>-0.5466555772807409</v>
      </c>
      <c r="AA40" s="74">
        <f>+AA34+AA39</f>
        <v>1459322164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3827949750</v>
      </c>
      <c r="D42" s="257">
        <f>+D25-D40</f>
        <v>0</v>
      </c>
      <c r="E42" s="258">
        <f t="shared" si="6"/>
        <v>3897313664</v>
      </c>
      <c r="F42" s="259">
        <f t="shared" si="6"/>
        <v>4031717852</v>
      </c>
      <c r="G42" s="259">
        <f t="shared" si="6"/>
        <v>3990337072</v>
      </c>
      <c r="H42" s="259">
        <f t="shared" si="6"/>
        <v>3826437107</v>
      </c>
      <c r="I42" s="259">
        <f t="shared" si="6"/>
        <v>3923165688</v>
      </c>
      <c r="J42" s="259">
        <f t="shared" si="6"/>
        <v>3923165688</v>
      </c>
      <c r="K42" s="259">
        <f t="shared" si="6"/>
        <v>3905259502</v>
      </c>
      <c r="L42" s="259">
        <f t="shared" si="6"/>
        <v>3879818555</v>
      </c>
      <c r="M42" s="259">
        <f t="shared" si="6"/>
        <v>3966072014</v>
      </c>
      <c r="N42" s="259">
        <f t="shared" si="6"/>
        <v>3966072014</v>
      </c>
      <c r="O42" s="259">
        <f t="shared" si="6"/>
        <v>4122082201</v>
      </c>
      <c r="P42" s="259">
        <f t="shared" si="6"/>
        <v>4157297002</v>
      </c>
      <c r="Q42" s="259">
        <f t="shared" si="6"/>
        <v>4109930661</v>
      </c>
      <c r="R42" s="259">
        <f t="shared" si="6"/>
        <v>4109930661</v>
      </c>
      <c r="S42" s="259">
        <f t="shared" si="6"/>
        <v>4184545208</v>
      </c>
      <c r="T42" s="259">
        <f t="shared" si="6"/>
        <v>4130203038</v>
      </c>
      <c r="U42" s="259">
        <f t="shared" si="6"/>
        <v>4110984442</v>
      </c>
      <c r="V42" s="259">
        <f t="shared" si="6"/>
        <v>4110984442</v>
      </c>
      <c r="W42" s="259">
        <f t="shared" si="6"/>
        <v>4110984442</v>
      </c>
      <c r="X42" s="259">
        <f t="shared" si="6"/>
        <v>4031717852</v>
      </c>
      <c r="Y42" s="259">
        <f t="shared" si="6"/>
        <v>79266590</v>
      </c>
      <c r="Z42" s="260">
        <f>+IF(X42&lt;&gt;0,+(Y42/X42)*100,0)</f>
        <v>1.9660748323615578</v>
      </c>
      <c r="AA42" s="261">
        <f>+AA25-AA40</f>
        <v>4031717852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2431789170</v>
      </c>
      <c r="D45" s="155"/>
      <c r="E45" s="59">
        <v>1640862780</v>
      </c>
      <c r="F45" s="60">
        <v>1648377887</v>
      </c>
      <c r="G45" s="60">
        <v>2567624613</v>
      </c>
      <c r="H45" s="60">
        <v>2427135861</v>
      </c>
      <c r="I45" s="60">
        <v>2523864442</v>
      </c>
      <c r="J45" s="60">
        <v>2523864442</v>
      </c>
      <c r="K45" s="60">
        <v>2505958256</v>
      </c>
      <c r="L45" s="60">
        <v>2480517309</v>
      </c>
      <c r="M45" s="60">
        <v>2566770768</v>
      </c>
      <c r="N45" s="60">
        <v>2566770768</v>
      </c>
      <c r="O45" s="60">
        <v>2724132123</v>
      </c>
      <c r="P45" s="60">
        <v>2759124107</v>
      </c>
      <c r="Q45" s="60">
        <v>2711490845</v>
      </c>
      <c r="R45" s="60">
        <v>2711490845</v>
      </c>
      <c r="S45" s="60">
        <v>2785842521</v>
      </c>
      <c r="T45" s="60">
        <v>2731234212</v>
      </c>
      <c r="U45" s="60">
        <v>2711751823</v>
      </c>
      <c r="V45" s="60">
        <v>2711751823</v>
      </c>
      <c r="W45" s="60">
        <v>2711751823</v>
      </c>
      <c r="X45" s="60">
        <v>1648377887</v>
      </c>
      <c r="Y45" s="60">
        <v>1063373936</v>
      </c>
      <c r="Z45" s="139">
        <v>64.51</v>
      </c>
      <c r="AA45" s="62">
        <v>1648377887</v>
      </c>
    </row>
    <row r="46" spans="1:27" ht="13.5">
      <c r="A46" s="249" t="s">
        <v>171</v>
      </c>
      <c r="B46" s="182"/>
      <c r="C46" s="155">
        <v>1396160580</v>
      </c>
      <c r="D46" s="155"/>
      <c r="E46" s="59">
        <v>2256450884</v>
      </c>
      <c r="F46" s="60">
        <v>2383339963</v>
      </c>
      <c r="G46" s="60">
        <v>1422712459</v>
      </c>
      <c r="H46" s="60">
        <v>1399301246</v>
      </c>
      <c r="I46" s="60">
        <v>1399301246</v>
      </c>
      <c r="J46" s="60">
        <v>1399301246</v>
      </c>
      <c r="K46" s="60">
        <v>1399301246</v>
      </c>
      <c r="L46" s="60">
        <v>1399301246</v>
      </c>
      <c r="M46" s="60">
        <v>1399301246</v>
      </c>
      <c r="N46" s="60">
        <v>1399301246</v>
      </c>
      <c r="O46" s="60">
        <v>1397950078</v>
      </c>
      <c r="P46" s="60">
        <v>1398172895</v>
      </c>
      <c r="Q46" s="60">
        <v>1398439816</v>
      </c>
      <c r="R46" s="60">
        <v>1398439816</v>
      </c>
      <c r="S46" s="60">
        <v>1398702687</v>
      </c>
      <c r="T46" s="60">
        <v>1398968826</v>
      </c>
      <c r="U46" s="60">
        <v>1399232619</v>
      </c>
      <c r="V46" s="60">
        <v>1399232619</v>
      </c>
      <c r="W46" s="60">
        <v>1399232619</v>
      </c>
      <c r="X46" s="60">
        <v>2383339963</v>
      </c>
      <c r="Y46" s="60">
        <v>-984107344</v>
      </c>
      <c r="Z46" s="139">
        <v>-41.29</v>
      </c>
      <c r="AA46" s="62">
        <v>2383339963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3827949750</v>
      </c>
      <c r="D48" s="217">
        <f>SUM(D45:D47)</f>
        <v>0</v>
      </c>
      <c r="E48" s="264">
        <f t="shared" si="7"/>
        <v>3897313664</v>
      </c>
      <c r="F48" s="219">
        <f t="shared" si="7"/>
        <v>4031717850</v>
      </c>
      <c r="G48" s="219">
        <f t="shared" si="7"/>
        <v>3990337072</v>
      </c>
      <c r="H48" s="219">
        <f t="shared" si="7"/>
        <v>3826437107</v>
      </c>
      <c r="I48" s="219">
        <f t="shared" si="7"/>
        <v>3923165688</v>
      </c>
      <c r="J48" s="219">
        <f t="shared" si="7"/>
        <v>3923165688</v>
      </c>
      <c r="K48" s="219">
        <f t="shared" si="7"/>
        <v>3905259502</v>
      </c>
      <c r="L48" s="219">
        <f t="shared" si="7"/>
        <v>3879818555</v>
      </c>
      <c r="M48" s="219">
        <f t="shared" si="7"/>
        <v>3966072014</v>
      </c>
      <c r="N48" s="219">
        <f t="shared" si="7"/>
        <v>3966072014</v>
      </c>
      <c r="O48" s="219">
        <f t="shared" si="7"/>
        <v>4122082201</v>
      </c>
      <c r="P48" s="219">
        <f t="shared" si="7"/>
        <v>4157297002</v>
      </c>
      <c r="Q48" s="219">
        <f t="shared" si="7"/>
        <v>4109930661</v>
      </c>
      <c r="R48" s="219">
        <f t="shared" si="7"/>
        <v>4109930661</v>
      </c>
      <c r="S48" s="219">
        <f t="shared" si="7"/>
        <v>4184545208</v>
      </c>
      <c r="T48" s="219">
        <f t="shared" si="7"/>
        <v>4130203038</v>
      </c>
      <c r="U48" s="219">
        <f t="shared" si="7"/>
        <v>4110984442</v>
      </c>
      <c r="V48" s="219">
        <f t="shared" si="7"/>
        <v>4110984442</v>
      </c>
      <c r="W48" s="219">
        <f t="shared" si="7"/>
        <v>4110984442</v>
      </c>
      <c r="X48" s="219">
        <f t="shared" si="7"/>
        <v>4031717850</v>
      </c>
      <c r="Y48" s="219">
        <f t="shared" si="7"/>
        <v>79266592</v>
      </c>
      <c r="Z48" s="265">
        <f>+IF(X48&lt;&gt;0,+(Y48/X48)*100,0)</f>
        <v>1.9660748829435075</v>
      </c>
      <c r="AA48" s="232">
        <f>SUM(AA45:AA47)</f>
        <v>4031717850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195502129</v>
      </c>
      <c r="D6" s="155"/>
      <c r="E6" s="59">
        <v>205101654</v>
      </c>
      <c r="F6" s="60">
        <v>206275945</v>
      </c>
      <c r="G6" s="60">
        <v>71553057</v>
      </c>
      <c r="H6" s="60"/>
      <c r="I6" s="60">
        <v>14365221</v>
      </c>
      <c r="J6" s="60">
        <v>85918278</v>
      </c>
      <c r="K6" s="60">
        <v>34543182</v>
      </c>
      <c r="L6" s="60">
        <v>160752</v>
      </c>
      <c r="M6" s="60">
        <v>28950850</v>
      </c>
      <c r="N6" s="60">
        <v>63654784</v>
      </c>
      <c r="O6" s="60">
        <v>9377878</v>
      </c>
      <c r="P6" s="60">
        <v>8488358</v>
      </c>
      <c r="Q6" s="60">
        <v>2069867</v>
      </c>
      <c r="R6" s="60">
        <v>19936103</v>
      </c>
      <c r="S6" s="60">
        <v>21962836</v>
      </c>
      <c r="T6" s="60">
        <v>12257359</v>
      </c>
      <c r="U6" s="60">
        <v>2603844</v>
      </c>
      <c r="V6" s="60">
        <v>36824039</v>
      </c>
      <c r="W6" s="60">
        <v>206333204</v>
      </c>
      <c r="X6" s="60">
        <v>206275945</v>
      </c>
      <c r="Y6" s="60">
        <v>57259</v>
      </c>
      <c r="Z6" s="140">
        <v>0.03</v>
      </c>
      <c r="AA6" s="62">
        <v>206275945</v>
      </c>
    </row>
    <row r="7" spans="1:27" ht="13.5">
      <c r="A7" s="249" t="s">
        <v>32</v>
      </c>
      <c r="B7" s="182"/>
      <c r="C7" s="155">
        <v>1058874027</v>
      </c>
      <c r="D7" s="155"/>
      <c r="E7" s="59">
        <v>1234017701</v>
      </c>
      <c r="F7" s="60">
        <v>1240075149</v>
      </c>
      <c r="G7" s="60">
        <v>135504197</v>
      </c>
      <c r="H7" s="60">
        <v>74231621</v>
      </c>
      <c r="I7" s="60">
        <v>128897375</v>
      </c>
      <c r="J7" s="60">
        <v>338633193</v>
      </c>
      <c r="K7" s="60">
        <v>126371950</v>
      </c>
      <c r="L7" s="60">
        <v>85675834</v>
      </c>
      <c r="M7" s="60">
        <v>115224501</v>
      </c>
      <c r="N7" s="60">
        <v>327272285</v>
      </c>
      <c r="O7" s="60">
        <v>92125506</v>
      </c>
      <c r="P7" s="60">
        <v>96175873</v>
      </c>
      <c r="Q7" s="60">
        <v>90941494</v>
      </c>
      <c r="R7" s="60">
        <v>279242873</v>
      </c>
      <c r="S7" s="60">
        <v>115904529</v>
      </c>
      <c r="T7" s="60">
        <v>97857820</v>
      </c>
      <c r="U7" s="60">
        <v>90759816</v>
      </c>
      <c r="V7" s="60">
        <v>304522165</v>
      </c>
      <c r="W7" s="60">
        <v>1249670516</v>
      </c>
      <c r="X7" s="60">
        <v>1240075149</v>
      </c>
      <c r="Y7" s="60">
        <v>9595367</v>
      </c>
      <c r="Z7" s="140">
        <v>0.77</v>
      </c>
      <c r="AA7" s="62">
        <v>1240075149</v>
      </c>
    </row>
    <row r="8" spans="1:27" ht="13.5">
      <c r="A8" s="249" t="s">
        <v>178</v>
      </c>
      <c r="B8" s="182"/>
      <c r="C8" s="155">
        <v>96024708</v>
      </c>
      <c r="D8" s="155"/>
      <c r="E8" s="59">
        <v>136280168</v>
      </c>
      <c r="F8" s="60">
        <v>120072561</v>
      </c>
      <c r="G8" s="60">
        <v>3244925</v>
      </c>
      <c r="H8" s="60">
        <v>4724832</v>
      </c>
      <c r="I8" s="60">
        <v>7746126</v>
      </c>
      <c r="J8" s="60">
        <v>15715883</v>
      </c>
      <c r="K8" s="60">
        <v>3891914</v>
      </c>
      <c r="L8" s="60">
        <v>8264719</v>
      </c>
      <c r="M8" s="60">
        <v>6663100</v>
      </c>
      <c r="N8" s="60">
        <v>18819733</v>
      </c>
      <c r="O8" s="60">
        <v>4349145</v>
      </c>
      <c r="P8" s="60">
        <v>8201966</v>
      </c>
      <c r="Q8" s="60">
        <v>5502888</v>
      </c>
      <c r="R8" s="60">
        <v>18053999</v>
      </c>
      <c r="S8" s="60">
        <v>5080783</v>
      </c>
      <c r="T8" s="60">
        <v>5285257</v>
      </c>
      <c r="U8" s="60">
        <v>5067897</v>
      </c>
      <c r="V8" s="60">
        <v>15433937</v>
      </c>
      <c r="W8" s="60">
        <v>68023552</v>
      </c>
      <c r="X8" s="60">
        <v>120072561</v>
      </c>
      <c r="Y8" s="60">
        <v>-52049009</v>
      </c>
      <c r="Z8" s="140">
        <v>-43.35</v>
      </c>
      <c r="AA8" s="62">
        <v>120072561</v>
      </c>
    </row>
    <row r="9" spans="1:27" ht="13.5">
      <c r="A9" s="249" t="s">
        <v>179</v>
      </c>
      <c r="B9" s="182"/>
      <c r="C9" s="155">
        <v>121823105</v>
      </c>
      <c r="D9" s="155"/>
      <c r="E9" s="59">
        <v>182871424</v>
      </c>
      <c r="F9" s="60">
        <v>205721159</v>
      </c>
      <c r="G9" s="60"/>
      <c r="H9" s="60">
        <v>1820000</v>
      </c>
      <c r="I9" s="60">
        <v>53180596</v>
      </c>
      <c r="J9" s="60">
        <v>55000596</v>
      </c>
      <c r="K9" s="60"/>
      <c r="L9" s="60">
        <v>34172914</v>
      </c>
      <c r="M9" s="60">
        <v>729084</v>
      </c>
      <c r="N9" s="60">
        <v>34901998</v>
      </c>
      <c r="O9" s="60"/>
      <c r="P9" s="60">
        <v>833000</v>
      </c>
      <c r="Q9" s="60">
        <v>26173587</v>
      </c>
      <c r="R9" s="60">
        <v>27006587</v>
      </c>
      <c r="S9" s="60"/>
      <c r="T9" s="60"/>
      <c r="U9" s="60"/>
      <c r="V9" s="60"/>
      <c r="W9" s="60">
        <v>116909181</v>
      </c>
      <c r="X9" s="60">
        <v>205721159</v>
      </c>
      <c r="Y9" s="60">
        <v>-88811978</v>
      </c>
      <c r="Z9" s="140">
        <v>-43.17</v>
      </c>
      <c r="AA9" s="62">
        <v>205721159</v>
      </c>
    </row>
    <row r="10" spans="1:27" ht="13.5">
      <c r="A10" s="249" t="s">
        <v>180</v>
      </c>
      <c r="B10" s="182"/>
      <c r="C10" s="155">
        <v>-215403678</v>
      </c>
      <c r="D10" s="155"/>
      <c r="E10" s="59">
        <v>51306577</v>
      </c>
      <c r="F10" s="60">
        <v>86513710</v>
      </c>
      <c r="G10" s="60"/>
      <c r="H10" s="60">
        <v>75000</v>
      </c>
      <c r="I10" s="60">
        <v>4529000</v>
      </c>
      <c r="J10" s="60">
        <v>4604000</v>
      </c>
      <c r="K10" s="60"/>
      <c r="L10" s="60">
        <v>1900000</v>
      </c>
      <c r="M10" s="60">
        <v>1000000</v>
      </c>
      <c r="N10" s="60">
        <v>2900000</v>
      </c>
      <c r="O10" s="60"/>
      <c r="P10" s="60"/>
      <c r="Q10" s="60">
        <v>69447939</v>
      </c>
      <c r="R10" s="60">
        <v>69447939</v>
      </c>
      <c r="S10" s="60">
        <v>1278222</v>
      </c>
      <c r="T10" s="60"/>
      <c r="U10" s="60"/>
      <c r="V10" s="60">
        <v>1278222</v>
      </c>
      <c r="W10" s="60">
        <v>78230161</v>
      </c>
      <c r="X10" s="60">
        <v>86513710</v>
      </c>
      <c r="Y10" s="60">
        <v>-8283549</v>
      </c>
      <c r="Z10" s="140">
        <v>-9.57</v>
      </c>
      <c r="AA10" s="62">
        <v>86513710</v>
      </c>
    </row>
    <row r="11" spans="1:27" ht="13.5">
      <c r="A11" s="249" t="s">
        <v>181</v>
      </c>
      <c r="B11" s="182"/>
      <c r="C11" s="155">
        <v>27453985</v>
      </c>
      <c r="D11" s="155"/>
      <c r="E11" s="59">
        <v>21915938</v>
      </c>
      <c r="F11" s="60">
        <v>24915938</v>
      </c>
      <c r="G11" s="60">
        <v>1129253</v>
      </c>
      <c r="H11" s="60">
        <v>1322577</v>
      </c>
      <c r="I11" s="60">
        <v>4983149</v>
      </c>
      <c r="J11" s="60">
        <v>7434979</v>
      </c>
      <c r="K11" s="60">
        <v>-994387</v>
      </c>
      <c r="L11" s="60">
        <v>1629446</v>
      </c>
      <c r="M11" s="60">
        <v>2640874</v>
      </c>
      <c r="N11" s="60">
        <v>3275933</v>
      </c>
      <c r="O11" s="60">
        <v>3226506</v>
      </c>
      <c r="P11" s="60">
        <v>2816455</v>
      </c>
      <c r="Q11" s="60">
        <v>2259400</v>
      </c>
      <c r="R11" s="60">
        <v>8302361</v>
      </c>
      <c r="S11" s="60">
        <v>2443754</v>
      </c>
      <c r="T11" s="60">
        <v>4202429</v>
      </c>
      <c r="U11" s="60">
        <v>4252428</v>
      </c>
      <c r="V11" s="60">
        <v>10898611</v>
      </c>
      <c r="W11" s="60">
        <v>29911884</v>
      </c>
      <c r="X11" s="60">
        <v>24915938</v>
      </c>
      <c r="Y11" s="60">
        <v>4995946</v>
      </c>
      <c r="Z11" s="140">
        <v>20.05</v>
      </c>
      <c r="AA11" s="62">
        <v>24915938</v>
      </c>
    </row>
    <row r="12" spans="1:27" ht="13.5">
      <c r="A12" s="249" t="s">
        <v>182</v>
      </c>
      <c r="B12" s="182"/>
      <c r="C12" s="155">
        <v>15120</v>
      </c>
      <c r="D12" s="155"/>
      <c r="E12" s="59">
        <v>15120</v>
      </c>
      <c r="F12" s="60">
        <v>15120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15120</v>
      </c>
      <c r="Y12" s="60">
        <v>-15120</v>
      </c>
      <c r="Z12" s="140">
        <v>-100</v>
      </c>
      <c r="AA12" s="62">
        <v>15120</v>
      </c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-1309933934</v>
      </c>
      <c r="D14" s="155"/>
      <c r="E14" s="59">
        <v>-1515123283</v>
      </c>
      <c r="F14" s="60">
        <v>-1549849740</v>
      </c>
      <c r="G14" s="60">
        <v>-76904879</v>
      </c>
      <c r="H14" s="60">
        <v>-95219589</v>
      </c>
      <c r="I14" s="60">
        <v>-150553716</v>
      </c>
      <c r="J14" s="60">
        <v>-322678184</v>
      </c>
      <c r="K14" s="60">
        <v>-109678796</v>
      </c>
      <c r="L14" s="60">
        <v>-137479923</v>
      </c>
      <c r="M14" s="60">
        <v>-165689011</v>
      </c>
      <c r="N14" s="60">
        <v>-412847730</v>
      </c>
      <c r="O14" s="60">
        <v>-104024265</v>
      </c>
      <c r="P14" s="60">
        <v>-113920593</v>
      </c>
      <c r="Q14" s="60">
        <v>-140510097</v>
      </c>
      <c r="R14" s="60">
        <v>-358454955</v>
      </c>
      <c r="S14" s="60">
        <v>-60851508</v>
      </c>
      <c r="T14" s="60">
        <v>-137747191</v>
      </c>
      <c r="U14" s="60">
        <v>-93793916</v>
      </c>
      <c r="V14" s="60">
        <v>-292392615</v>
      </c>
      <c r="W14" s="60">
        <v>-1386373484</v>
      </c>
      <c r="X14" s="60">
        <v>-1549849740</v>
      </c>
      <c r="Y14" s="60">
        <v>163476256</v>
      </c>
      <c r="Z14" s="140">
        <v>-10.55</v>
      </c>
      <c r="AA14" s="62">
        <v>-1549849740</v>
      </c>
    </row>
    <row r="15" spans="1:27" ht="13.5">
      <c r="A15" s="249" t="s">
        <v>40</v>
      </c>
      <c r="B15" s="182"/>
      <c r="C15" s="155">
        <v>-61024589</v>
      </c>
      <c r="D15" s="155"/>
      <c r="E15" s="59">
        <v>-69128338</v>
      </c>
      <c r="F15" s="60">
        <v>-78967779</v>
      </c>
      <c r="G15" s="60"/>
      <c r="H15" s="60"/>
      <c r="I15" s="60"/>
      <c r="J15" s="60"/>
      <c r="K15" s="60"/>
      <c r="L15" s="60"/>
      <c r="M15" s="60">
        <v>-36672149</v>
      </c>
      <c r="N15" s="60">
        <v>-36672149</v>
      </c>
      <c r="O15" s="60"/>
      <c r="P15" s="60"/>
      <c r="Q15" s="60"/>
      <c r="R15" s="60"/>
      <c r="S15" s="60"/>
      <c r="T15" s="60"/>
      <c r="U15" s="60">
        <v>-33495620</v>
      </c>
      <c r="V15" s="60">
        <v>-33495620</v>
      </c>
      <c r="W15" s="60">
        <v>-70167769</v>
      </c>
      <c r="X15" s="60">
        <v>-78967779</v>
      </c>
      <c r="Y15" s="60">
        <v>8800010</v>
      </c>
      <c r="Z15" s="140">
        <v>-11.14</v>
      </c>
      <c r="AA15" s="62">
        <v>-78967779</v>
      </c>
    </row>
    <row r="16" spans="1:27" ht="13.5">
      <c r="A16" s="249" t="s">
        <v>42</v>
      </c>
      <c r="B16" s="182"/>
      <c r="C16" s="155"/>
      <c r="D16" s="155"/>
      <c r="E16" s="59">
        <v>-694500</v>
      </c>
      <c r="F16" s="60">
        <v>-694500</v>
      </c>
      <c r="G16" s="60"/>
      <c r="H16" s="60"/>
      <c r="I16" s="60"/>
      <c r="J16" s="60"/>
      <c r="K16" s="60">
        <v>-143000</v>
      </c>
      <c r="L16" s="60"/>
      <c r="M16" s="60"/>
      <c r="N16" s="60">
        <v>-143000</v>
      </c>
      <c r="O16" s="60"/>
      <c r="P16" s="60"/>
      <c r="Q16" s="60"/>
      <c r="R16" s="60"/>
      <c r="S16" s="60">
        <v>-123000</v>
      </c>
      <c r="T16" s="60">
        <v>-48000</v>
      </c>
      <c r="U16" s="60">
        <v>-178500</v>
      </c>
      <c r="V16" s="60">
        <v>-349500</v>
      </c>
      <c r="W16" s="60">
        <v>-492500</v>
      </c>
      <c r="X16" s="60">
        <v>-694500</v>
      </c>
      <c r="Y16" s="60">
        <v>202000</v>
      </c>
      <c r="Z16" s="140">
        <v>-29.09</v>
      </c>
      <c r="AA16" s="62">
        <v>-694500</v>
      </c>
    </row>
    <row r="17" spans="1:27" ht="13.5">
      <c r="A17" s="250" t="s">
        <v>185</v>
      </c>
      <c r="B17" s="251"/>
      <c r="C17" s="168">
        <f aca="true" t="shared" si="0" ref="C17:Y17">SUM(C6:C16)</f>
        <v>-86669127</v>
      </c>
      <c r="D17" s="168">
        <f t="shared" si="0"/>
        <v>0</v>
      </c>
      <c r="E17" s="72">
        <f t="shared" si="0"/>
        <v>246562461</v>
      </c>
      <c r="F17" s="73">
        <f t="shared" si="0"/>
        <v>254077563</v>
      </c>
      <c r="G17" s="73">
        <f t="shared" si="0"/>
        <v>134526553</v>
      </c>
      <c r="H17" s="73">
        <f t="shared" si="0"/>
        <v>-13045559</v>
      </c>
      <c r="I17" s="73">
        <f t="shared" si="0"/>
        <v>63147751</v>
      </c>
      <c r="J17" s="73">
        <f t="shared" si="0"/>
        <v>184628745</v>
      </c>
      <c r="K17" s="73">
        <f t="shared" si="0"/>
        <v>53990863</v>
      </c>
      <c r="L17" s="73">
        <f t="shared" si="0"/>
        <v>-5676258</v>
      </c>
      <c r="M17" s="73">
        <f t="shared" si="0"/>
        <v>-47152751</v>
      </c>
      <c r="N17" s="73">
        <f t="shared" si="0"/>
        <v>1161854</v>
      </c>
      <c r="O17" s="73">
        <f t="shared" si="0"/>
        <v>5054770</v>
      </c>
      <c r="P17" s="73">
        <f t="shared" si="0"/>
        <v>2595059</v>
      </c>
      <c r="Q17" s="73">
        <f t="shared" si="0"/>
        <v>55885078</v>
      </c>
      <c r="R17" s="73">
        <f t="shared" si="0"/>
        <v>63534907</v>
      </c>
      <c r="S17" s="73">
        <f t="shared" si="0"/>
        <v>85695616</v>
      </c>
      <c r="T17" s="73">
        <f t="shared" si="0"/>
        <v>-18192326</v>
      </c>
      <c r="U17" s="73">
        <f t="shared" si="0"/>
        <v>-24784051</v>
      </c>
      <c r="V17" s="73">
        <f t="shared" si="0"/>
        <v>42719239</v>
      </c>
      <c r="W17" s="73">
        <f t="shared" si="0"/>
        <v>292044745</v>
      </c>
      <c r="X17" s="73">
        <f t="shared" si="0"/>
        <v>254077563</v>
      </c>
      <c r="Y17" s="73">
        <f t="shared" si="0"/>
        <v>37967182</v>
      </c>
      <c r="Z17" s="170">
        <f>+IF(X17&lt;&gt;0,+(Y17/X17)*100,0)</f>
        <v>14.943146317882464</v>
      </c>
      <c r="AA17" s="74">
        <f>SUM(AA6:AA16)</f>
        <v>254077563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73597848</v>
      </c>
      <c r="D21" s="155"/>
      <c r="E21" s="59">
        <v>250000</v>
      </c>
      <c r="F21" s="60">
        <v>250000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250000</v>
      </c>
      <c r="Y21" s="159">
        <v>-250000</v>
      </c>
      <c r="Z21" s="141">
        <v>-100</v>
      </c>
      <c r="AA21" s="225">
        <v>250000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-2302075</v>
      </c>
      <c r="D23" s="157"/>
      <c r="E23" s="59">
        <v>289000</v>
      </c>
      <c r="F23" s="60">
        <v>289000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289000</v>
      </c>
      <c r="Y23" s="159">
        <v>-289000</v>
      </c>
      <c r="Z23" s="141">
        <v>-100</v>
      </c>
      <c r="AA23" s="225">
        <v>289000</v>
      </c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-364562367</v>
      </c>
      <c r="F26" s="60">
        <v>-530338318</v>
      </c>
      <c r="G26" s="60">
        <v>-652416</v>
      </c>
      <c r="H26" s="60">
        <v>-8187941</v>
      </c>
      <c r="I26" s="60">
        <v>-22171564</v>
      </c>
      <c r="J26" s="60">
        <v>-31011921</v>
      </c>
      <c r="K26" s="60">
        <v>-32356108</v>
      </c>
      <c r="L26" s="60">
        <v>-29495577</v>
      </c>
      <c r="M26" s="60">
        <v>-38309267</v>
      </c>
      <c r="N26" s="60">
        <v>-100160952</v>
      </c>
      <c r="O26" s="60">
        <v>-5646630</v>
      </c>
      <c r="P26" s="60">
        <v>-20823612</v>
      </c>
      <c r="Q26" s="60">
        <v>-31399933</v>
      </c>
      <c r="R26" s="60">
        <v>-57870175</v>
      </c>
      <c r="S26" s="60">
        <v>-27475313</v>
      </c>
      <c r="T26" s="60">
        <v>-33348928</v>
      </c>
      <c r="U26" s="60">
        <v>-68151510</v>
      </c>
      <c r="V26" s="60">
        <v>-128975751</v>
      </c>
      <c r="W26" s="60">
        <v>-318018799</v>
      </c>
      <c r="X26" s="60">
        <v>-530338318</v>
      </c>
      <c r="Y26" s="60">
        <v>212319519</v>
      </c>
      <c r="Z26" s="140">
        <v>-40.03</v>
      </c>
      <c r="AA26" s="62">
        <v>-530338318</v>
      </c>
    </row>
    <row r="27" spans="1:27" ht="13.5">
      <c r="A27" s="250" t="s">
        <v>192</v>
      </c>
      <c r="B27" s="251"/>
      <c r="C27" s="168">
        <f aca="true" t="shared" si="1" ref="C27:Y27">SUM(C21:C26)</f>
        <v>71295773</v>
      </c>
      <c r="D27" s="168">
        <f>SUM(D21:D26)</f>
        <v>0</v>
      </c>
      <c r="E27" s="72">
        <f t="shared" si="1"/>
        <v>-364023367</v>
      </c>
      <c r="F27" s="73">
        <f t="shared" si="1"/>
        <v>-529799318</v>
      </c>
      <c r="G27" s="73">
        <f t="shared" si="1"/>
        <v>-652416</v>
      </c>
      <c r="H27" s="73">
        <f t="shared" si="1"/>
        <v>-8187941</v>
      </c>
      <c r="I27" s="73">
        <f t="shared" si="1"/>
        <v>-22171564</v>
      </c>
      <c r="J27" s="73">
        <f t="shared" si="1"/>
        <v>-31011921</v>
      </c>
      <c r="K27" s="73">
        <f t="shared" si="1"/>
        <v>-32356108</v>
      </c>
      <c r="L27" s="73">
        <f t="shared" si="1"/>
        <v>-29495577</v>
      </c>
      <c r="M27" s="73">
        <f t="shared" si="1"/>
        <v>-38309267</v>
      </c>
      <c r="N27" s="73">
        <f t="shared" si="1"/>
        <v>-100160952</v>
      </c>
      <c r="O27" s="73">
        <f t="shared" si="1"/>
        <v>-5646630</v>
      </c>
      <c r="P27" s="73">
        <f t="shared" si="1"/>
        <v>-20823612</v>
      </c>
      <c r="Q27" s="73">
        <f t="shared" si="1"/>
        <v>-31399933</v>
      </c>
      <c r="R27" s="73">
        <f t="shared" si="1"/>
        <v>-57870175</v>
      </c>
      <c r="S27" s="73">
        <f t="shared" si="1"/>
        <v>-27475313</v>
      </c>
      <c r="T27" s="73">
        <f t="shared" si="1"/>
        <v>-33348928</v>
      </c>
      <c r="U27" s="73">
        <f t="shared" si="1"/>
        <v>-68151510</v>
      </c>
      <c r="V27" s="73">
        <f t="shared" si="1"/>
        <v>-128975751</v>
      </c>
      <c r="W27" s="73">
        <f t="shared" si="1"/>
        <v>-318018799</v>
      </c>
      <c r="X27" s="73">
        <f t="shared" si="1"/>
        <v>-529799318</v>
      </c>
      <c r="Y27" s="73">
        <f t="shared" si="1"/>
        <v>211780519</v>
      </c>
      <c r="Z27" s="170">
        <f>+IF(X27&lt;&gt;0,+(Y27/X27)*100,0)</f>
        <v>-39.9737243527369</v>
      </c>
      <c r="AA27" s="74">
        <f>SUM(AA21:AA26)</f>
        <v>-529799318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205000000</v>
      </c>
      <c r="D32" s="155"/>
      <c r="E32" s="59">
        <v>294530916</v>
      </c>
      <c r="F32" s="60">
        <v>294530915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>
        <v>13133010</v>
      </c>
      <c r="T32" s="60">
        <v>281397906</v>
      </c>
      <c r="U32" s="60"/>
      <c r="V32" s="60">
        <v>294530916</v>
      </c>
      <c r="W32" s="60">
        <v>294530916</v>
      </c>
      <c r="X32" s="60">
        <v>294530915</v>
      </c>
      <c r="Y32" s="60">
        <v>1</v>
      </c>
      <c r="Z32" s="140"/>
      <c r="AA32" s="62">
        <v>294530915</v>
      </c>
    </row>
    <row r="33" spans="1:27" ht="13.5">
      <c r="A33" s="249" t="s">
        <v>196</v>
      </c>
      <c r="B33" s="182"/>
      <c r="C33" s="155">
        <v>2710616</v>
      </c>
      <c r="D33" s="155"/>
      <c r="E33" s="59">
        <v>731854</v>
      </c>
      <c r="F33" s="60">
        <v>731855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731855</v>
      </c>
      <c r="Y33" s="60">
        <v>-731855</v>
      </c>
      <c r="Z33" s="140">
        <v>-100</v>
      </c>
      <c r="AA33" s="62">
        <v>731855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-115644561</v>
      </c>
      <c r="D35" s="155"/>
      <c r="E35" s="59">
        <v>-133214080</v>
      </c>
      <c r="F35" s="60">
        <v>-133214080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>
        <v>-68054573</v>
      </c>
      <c r="V35" s="60">
        <v>-68054573</v>
      </c>
      <c r="W35" s="60">
        <v>-68054573</v>
      </c>
      <c r="X35" s="60">
        <v>-133214080</v>
      </c>
      <c r="Y35" s="60">
        <v>65159507</v>
      </c>
      <c r="Z35" s="140">
        <v>-48.91</v>
      </c>
      <c r="AA35" s="62">
        <v>-133214080</v>
      </c>
    </row>
    <row r="36" spans="1:27" ht="13.5">
      <c r="A36" s="250" t="s">
        <v>198</v>
      </c>
      <c r="B36" s="251"/>
      <c r="C36" s="168">
        <f aca="true" t="shared" si="2" ref="C36:Y36">SUM(C31:C35)</f>
        <v>92066055</v>
      </c>
      <c r="D36" s="168">
        <f>SUM(D31:D35)</f>
        <v>0</v>
      </c>
      <c r="E36" s="72">
        <f t="shared" si="2"/>
        <v>162048690</v>
      </c>
      <c r="F36" s="73">
        <f t="shared" si="2"/>
        <v>162048690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13133010</v>
      </c>
      <c r="T36" s="73">
        <f t="shared" si="2"/>
        <v>281397906</v>
      </c>
      <c r="U36" s="73">
        <f t="shared" si="2"/>
        <v>-68054573</v>
      </c>
      <c r="V36" s="73">
        <f t="shared" si="2"/>
        <v>226476343</v>
      </c>
      <c r="W36" s="73">
        <f t="shared" si="2"/>
        <v>226476343</v>
      </c>
      <c r="X36" s="73">
        <f t="shared" si="2"/>
        <v>162048690</v>
      </c>
      <c r="Y36" s="73">
        <f t="shared" si="2"/>
        <v>64427653</v>
      </c>
      <c r="Z36" s="170">
        <f>+IF(X36&lt;&gt;0,+(Y36/X36)*100,0)</f>
        <v>39.75820662296005</v>
      </c>
      <c r="AA36" s="74">
        <f>SUM(AA31:AA35)</f>
        <v>162048690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76692701</v>
      </c>
      <c r="D38" s="153">
        <f>+D17+D27+D36</f>
        <v>0</v>
      </c>
      <c r="E38" s="99">
        <f t="shared" si="3"/>
        <v>44587784</v>
      </c>
      <c r="F38" s="100">
        <f t="shared" si="3"/>
        <v>-113673065</v>
      </c>
      <c r="G38" s="100">
        <f t="shared" si="3"/>
        <v>133874137</v>
      </c>
      <c r="H38" s="100">
        <f t="shared" si="3"/>
        <v>-21233500</v>
      </c>
      <c r="I38" s="100">
        <f t="shared" si="3"/>
        <v>40976187</v>
      </c>
      <c r="J38" s="100">
        <f t="shared" si="3"/>
        <v>153616824</v>
      </c>
      <c r="K38" s="100">
        <f t="shared" si="3"/>
        <v>21634755</v>
      </c>
      <c r="L38" s="100">
        <f t="shared" si="3"/>
        <v>-35171835</v>
      </c>
      <c r="M38" s="100">
        <f t="shared" si="3"/>
        <v>-85462018</v>
      </c>
      <c r="N38" s="100">
        <f t="shared" si="3"/>
        <v>-98999098</v>
      </c>
      <c r="O38" s="100">
        <f t="shared" si="3"/>
        <v>-591860</v>
      </c>
      <c r="P38" s="100">
        <f t="shared" si="3"/>
        <v>-18228553</v>
      </c>
      <c r="Q38" s="100">
        <f t="shared" si="3"/>
        <v>24485145</v>
      </c>
      <c r="R38" s="100">
        <f t="shared" si="3"/>
        <v>5664732</v>
      </c>
      <c r="S38" s="100">
        <f t="shared" si="3"/>
        <v>71353313</v>
      </c>
      <c r="T38" s="100">
        <f t="shared" si="3"/>
        <v>229856652</v>
      </c>
      <c r="U38" s="100">
        <f t="shared" si="3"/>
        <v>-160990134</v>
      </c>
      <c r="V38" s="100">
        <f t="shared" si="3"/>
        <v>140219831</v>
      </c>
      <c r="W38" s="100">
        <f t="shared" si="3"/>
        <v>200502289</v>
      </c>
      <c r="X38" s="100">
        <f t="shared" si="3"/>
        <v>-113673065</v>
      </c>
      <c r="Y38" s="100">
        <f t="shared" si="3"/>
        <v>314175354</v>
      </c>
      <c r="Z38" s="137">
        <f>+IF(X38&lt;&gt;0,+(Y38/X38)*100,0)</f>
        <v>-276.3850468886363</v>
      </c>
      <c r="AA38" s="102">
        <f>+AA17+AA27+AA36</f>
        <v>-113673065</v>
      </c>
    </row>
    <row r="39" spans="1:27" ht="13.5">
      <c r="A39" s="249" t="s">
        <v>200</v>
      </c>
      <c r="B39" s="182"/>
      <c r="C39" s="153">
        <v>182832965</v>
      </c>
      <c r="D39" s="153"/>
      <c r="E39" s="99">
        <v>124164246</v>
      </c>
      <c r="F39" s="100">
        <v>254661745</v>
      </c>
      <c r="G39" s="100">
        <v>124164246</v>
      </c>
      <c r="H39" s="100">
        <v>258038383</v>
      </c>
      <c r="I39" s="100">
        <v>236804883</v>
      </c>
      <c r="J39" s="100">
        <v>124164246</v>
      </c>
      <c r="K39" s="100">
        <v>277781070</v>
      </c>
      <c r="L39" s="100">
        <v>299415825</v>
      </c>
      <c r="M39" s="100">
        <v>264243990</v>
      </c>
      <c r="N39" s="100">
        <v>277781070</v>
      </c>
      <c r="O39" s="100">
        <v>178781972</v>
      </c>
      <c r="P39" s="100">
        <v>178190112</v>
      </c>
      <c r="Q39" s="100">
        <v>159961559</v>
      </c>
      <c r="R39" s="100">
        <v>178781972</v>
      </c>
      <c r="S39" s="100">
        <v>184446704</v>
      </c>
      <c r="T39" s="100">
        <v>255800017</v>
      </c>
      <c r="U39" s="100">
        <v>485656669</v>
      </c>
      <c r="V39" s="100">
        <v>184446704</v>
      </c>
      <c r="W39" s="100">
        <v>124164246</v>
      </c>
      <c r="X39" s="100">
        <v>254661745</v>
      </c>
      <c r="Y39" s="100">
        <v>-130497499</v>
      </c>
      <c r="Z39" s="137">
        <v>-51.24</v>
      </c>
      <c r="AA39" s="102">
        <v>254661745</v>
      </c>
    </row>
    <row r="40" spans="1:27" ht="13.5">
      <c r="A40" s="269" t="s">
        <v>201</v>
      </c>
      <c r="B40" s="256"/>
      <c r="C40" s="257">
        <v>259525666</v>
      </c>
      <c r="D40" s="257"/>
      <c r="E40" s="258">
        <v>168752028</v>
      </c>
      <c r="F40" s="259">
        <v>140988679</v>
      </c>
      <c r="G40" s="259">
        <v>258038383</v>
      </c>
      <c r="H40" s="259">
        <v>236804883</v>
      </c>
      <c r="I40" s="259">
        <v>277781070</v>
      </c>
      <c r="J40" s="259">
        <v>277781070</v>
      </c>
      <c r="K40" s="259">
        <v>299415825</v>
      </c>
      <c r="L40" s="259">
        <v>264243990</v>
      </c>
      <c r="M40" s="259">
        <v>178781972</v>
      </c>
      <c r="N40" s="259">
        <v>178781972</v>
      </c>
      <c r="O40" s="259">
        <v>178190112</v>
      </c>
      <c r="P40" s="259">
        <v>159961559</v>
      </c>
      <c r="Q40" s="259">
        <v>184446704</v>
      </c>
      <c r="R40" s="259">
        <v>178190112</v>
      </c>
      <c r="S40" s="259">
        <v>255800017</v>
      </c>
      <c r="T40" s="259">
        <v>485656669</v>
      </c>
      <c r="U40" s="259">
        <v>324666535</v>
      </c>
      <c r="V40" s="259">
        <v>324666535</v>
      </c>
      <c r="W40" s="259">
        <v>324666535</v>
      </c>
      <c r="X40" s="259">
        <v>140988679</v>
      </c>
      <c r="Y40" s="259">
        <v>183677856</v>
      </c>
      <c r="Z40" s="260">
        <v>130.28</v>
      </c>
      <c r="AA40" s="261">
        <v>140988679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215403680</v>
      </c>
      <c r="D5" s="200">
        <f t="shared" si="0"/>
        <v>0</v>
      </c>
      <c r="E5" s="106">
        <f t="shared" si="0"/>
        <v>232743255</v>
      </c>
      <c r="F5" s="106">
        <f t="shared" si="0"/>
        <v>356124175</v>
      </c>
      <c r="G5" s="106">
        <f t="shared" si="0"/>
        <v>652416</v>
      </c>
      <c r="H5" s="106">
        <f t="shared" si="0"/>
        <v>8187941</v>
      </c>
      <c r="I5" s="106">
        <f t="shared" si="0"/>
        <v>22171564</v>
      </c>
      <c r="J5" s="106">
        <f t="shared" si="0"/>
        <v>31011921</v>
      </c>
      <c r="K5" s="106">
        <f t="shared" si="0"/>
        <v>32356108</v>
      </c>
      <c r="L5" s="106">
        <f t="shared" si="0"/>
        <v>29495578</v>
      </c>
      <c r="M5" s="106">
        <f t="shared" si="0"/>
        <v>38309267</v>
      </c>
      <c r="N5" s="106">
        <f t="shared" si="0"/>
        <v>100160953</v>
      </c>
      <c r="O5" s="106">
        <f t="shared" si="0"/>
        <v>5646632</v>
      </c>
      <c r="P5" s="106">
        <f t="shared" si="0"/>
        <v>20823612</v>
      </c>
      <c r="Q5" s="106">
        <f t="shared" si="0"/>
        <v>31399936</v>
      </c>
      <c r="R5" s="106">
        <f t="shared" si="0"/>
        <v>57870180</v>
      </c>
      <c r="S5" s="106">
        <f t="shared" si="0"/>
        <v>27475313</v>
      </c>
      <c r="T5" s="106">
        <f t="shared" si="0"/>
        <v>33348930</v>
      </c>
      <c r="U5" s="106">
        <f t="shared" si="0"/>
        <v>68151508</v>
      </c>
      <c r="V5" s="106">
        <f t="shared" si="0"/>
        <v>128975751</v>
      </c>
      <c r="W5" s="106">
        <f t="shared" si="0"/>
        <v>318018805</v>
      </c>
      <c r="X5" s="106">
        <f t="shared" si="0"/>
        <v>356124175</v>
      </c>
      <c r="Y5" s="106">
        <f t="shared" si="0"/>
        <v>-38105370</v>
      </c>
      <c r="Z5" s="201">
        <f>+IF(X5&lt;&gt;0,+(Y5/X5)*100,0)</f>
        <v>-10.700023383697555</v>
      </c>
      <c r="AA5" s="199">
        <f>SUM(AA11:AA18)</f>
        <v>356124175</v>
      </c>
    </row>
    <row r="6" spans="1:27" ht="13.5">
      <c r="A6" s="291" t="s">
        <v>205</v>
      </c>
      <c r="B6" s="142"/>
      <c r="C6" s="62">
        <v>59195069</v>
      </c>
      <c r="D6" s="156"/>
      <c r="E6" s="60">
        <v>21348831</v>
      </c>
      <c r="F6" s="60">
        <v>56820137</v>
      </c>
      <c r="G6" s="60"/>
      <c r="H6" s="60">
        <v>177339</v>
      </c>
      <c r="I6" s="60">
        <v>2539420</v>
      </c>
      <c r="J6" s="60">
        <v>2716759</v>
      </c>
      <c r="K6" s="60">
        <v>3903585</v>
      </c>
      <c r="L6" s="60">
        <v>1872720</v>
      </c>
      <c r="M6" s="60">
        <v>10889830</v>
      </c>
      <c r="N6" s="60">
        <v>16666135</v>
      </c>
      <c r="O6" s="60">
        <v>525916</v>
      </c>
      <c r="P6" s="60">
        <v>5934590</v>
      </c>
      <c r="Q6" s="60">
        <v>10247130</v>
      </c>
      <c r="R6" s="60">
        <v>16707636</v>
      </c>
      <c r="S6" s="60">
        <v>9856919</v>
      </c>
      <c r="T6" s="60">
        <v>3957807</v>
      </c>
      <c r="U6" s="60">
        <v>7681362</v>
      </c>
      <c r="V6" s="60">
        <v>21496088</v>
      </c>
      <c r="W6" s="60">
        <v>57586618</v>
      </c>
      <c r="X6" s="60">
        <v>56820137</v>
      </c>
      <c r="Y6" s="60">
        <v>766481</v>
      </c>
      <c r="Z6" s="140">
        <v>1.35</v>
      </c>
      <c r="AA6" s="155">
        <v>56820137</v>
      </c>
    </row>
    <row r="7" spans="1:27" ht="13.5">
      <c r="A7" s="291" t="s">
        <v>206</v>
      </c>
      <c r="B7" s="142"/>
      <c r="C7" s="62">
        <v>14036864</v>
      </c>
      <c r="D7" s="156"/>
      <c r="E7" s="60">
        <v>23539917</v>
      </c>
      <c r="F7" s="60">
        <v>34721684</v>
      </c>
      <c r="G7" s="60"/>
      <c r="H7" s="60">
        <v>210988</v>
      </c>
      <c r="I7" s="60">
        <v>2106593</v>
      </c>
      <c r="J7" s="60">
        <v>2317581</v>
      </c>
      <c r="K7" s="60">
        <v>2281025</v>
      </c>
      <c r="L7" s="60">
        <v>1612016</v>
      </c>
      <c r="M7" s="60">
        <v>3008388</v>
      </c>
      <c r="N7" s="60">
        <v>6901429</v>
      </c>
      <c r="O7" s="60">
        <v>436734</v>
      </c>
      <c r="P7" s="60">
        <v>1498325</v>
      </c>
      <c r="Q7" s="60">
        <v>3284985</v>
      </c>
      <c r="R7" s="60">
        <v>5220044</v>
      </c>
      <c r="S7" s="60">
        <v>5206208</v>
      </c>
      <c r="T7" s="60">
        <v>7977577</v>
      </c>
      <c r="U7" s="60">
        <v>5292421</v>
      </c>
      <c r="V7" s="60">
        <v>18476206</v>
      </c>
      <c r="W7" s="60">
        <v>32915260</v>
      </c>
      <c r="X7" s="60">
        <v>34721684</v>
      </c>
      <c r="Y7" s="60">
        <v>-1806424</v>
      </c>
      <c r="Z7" s="140">
        <v>-5.2</v>
      </c>
      <c r="AA7" s="155">
        <v>34721684</v>
      </c>
    </row>
    <row r="8" spans="1:27" ht="13.5">
      <c r="A8" s="291" t="s">
        <v>207</v>
      </c>
      <c r="B8" s="142"/>
      <c r="C8" s="62">
        <v>53220535</v>
      </c>
      <c r="D8" s="156"/>
      <c r="E8" s="60">
        <v>69566784</v>
      </c>
      <c r="F8" s="60">
        <v>71374558</v>
      </c>
      <c r="G8" s="60"/>
      <c r="H8" s="60">
        <v>7792531</v>
      </c>
      <c r="I8" s="60">
        <v>3744909</v>
      </c>
      <c r="J8" s="60">
        <v>11537440</v>
      </c>
      <c r="K8" s="60">
        <v>6121649</v>
      </c>
      <c r="L8" s="60">
        <v>6909155</v>
      </c>
      <c r="M8" s="60">
        <v>6646994</v>
      </c>
      <c r="N8" s="60">
        <v>19677798</v>
      </c>
      <c r="O8" s="60"/>
      <c r="P8" s="60">
        <v>3833722</v>
      </c>
      <c r="Q8" s="60">
        <v>5435603</v>
      </c>
      <c r="R8" s="60">
        <v>9269325</v>
      </c>
      <c r="S8" s="60">
        <v>4228047</v>
      </c>
      <c r="T8" s="60">
        <v>4899516</v>
      </c>
      <c r="U8" s="60">
        <v>22381953</v>
      </c>
      <c r="V8" s="60">
        <v>31509516</v>
      </c>
      <c r="W8" s="60">
        <v>71994079</v>
      </c>
      <c r="X8" s="60">
        <v>71374558</v>
      </c>
      <c r="Y8" s="60">
        <v>619521</v>
      </c>
      <c r="Z8" s="140">
        <v>0.87</v>
      </c>
      <c r="AA8" s="155">
        <v>71374558</v>
      </c>
    </row>
    <row r="9" spans="1:27" ht="13.5">
      <c r="A9" s="291" t="s">
        <v>208</v>
      </c>
      <c r="B9" s="142"/>
      <c r="C9" s="62">
        <v>45323304</v>
      </c>
      <c r="D9" s="156"/>
      <c r="E9" s="60">
        <v>44273165</v>
      </c>
      <c r="F9" s="60">
        <v>67669929</v>
      </c>
      <c r="G9" s="60"/>
      <c r="H9" s="60"/>
      <c r="I9" s="60">
        <v>6420841</v>
      </c>
      <c r="J9" s="60">
        <v>6420841</v>
      </c>
      <c r="K9" s="60">
        <v>10190904</v>
      </c>
      <c r="L9" s="60">
        <v>11224149</v>
      </c>
      <c r="M9" s="60">
        <v>7741583</v>
      </c>
      <c r="N9" s="60">
        <v>29156636</v>
      </c>
      <c r="O9" s="60">
        <v>3879839</v>
      </c>
      <c r="P9" s="60">
        <v>5737471</v>
      </c>
      <c r="Q9" s="60">
        <v>5817432</v>
      </c>
      <c r="R9" s="60">
        <v>15434742</v>
      </c>
      <c r="S9" s="60">
        <v>5747254</v>
      </c>
      <c r="T9" s="60">
        <v>11408775</v>
      </c>
      <c r="U9" s="60">
        <v>24656741</v>
      </c>
      <c r="V9" s="60">
        <v>41812770</v>
      </c>
      <c r="W9" s="60">
        <v>92824989</v>
      </c>
      <c r="X9" s="60">
        <v>67669929</v>
      </c>
      <c r="Y9" s="60">
        <v>25155060</v>
      </c>
      <c r="Z9" s="140">
        <v>37.17</v>
      </c>
      <c r="AA9" s="155">
        <v>67669929</v>
      </c>
    </row>
    <row r="10" spans="1:27" ht="13.5">
      <c r="A10" s="291" t="s">
        <v>209</v>
      </c>
      <c r="B10" s="142"/>
      <c r="C10" s="62"/>
      <c r="D10" s="156"/>
      <c r="E10" s="60">
        <v>7000000</v>
      </c>
      <c r="F10" s="60">
        <v>23350665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23350665</v>
      </c>
      <c r="Y10" s="60">
        <v>-23350665</v>
      </c>
      <c r="Z10" s="140">
        <v>-100</v>
      </c>
      <c r="AA10" s="155">
        <v>23350665</v>
      </c>
    </row>
    <row r="11" spans="1:27" ht="13.5">
      <c r="A11" s="292" t="s">
        <v>210</v>
      </c>
      <c r="B11" s="142"/>
      <c r="C11" s="293">
        <f aca="true" t="shared" si="1" ref="C11:Y11">SUM(C6:C10)</f>
        <v>171775772</v>
      </c>
      <c r="D11" s="294">
        <f t="shared" si="1"/>
        <v>0</v>
      </c>
      <c r="E11" s="295">
        <f t="shared" si="1"/>
        <v>165728697</v>
      </c>
      <c r="F11" s="295">
        <f t="shared" si="1"/>
        <v>253936973</v>
      </c>
      <c r="G11" s="295">
        <f t="shared" si="1"/>
        <v>0</v>
      </c>
      <c r="H11" s="295">
        <f t="shared" si="1"/>
        <v>8180858</v>
      </c>
      <c r="I11" s="295">
        <f t="shared" si="1"/>
        <v>14811763</v>
      </c>
      <c r="J11" s="295">
        <f t="shared" si="1"/>
        <v>22992621</v>
      </c>
      <c r="K11" s="295">
        <f t="shared" si="1"/>
        <v>22497163</v>
      </c>
      <c r="L11" s="295">
        <f t="shared" si="1"/>
        <v>21618040</v>
      </c>
      <c r="M11" s="295">
        <f t="shared" si="1"/>
        <v>28286795</v>
      </c>
      <c r="N11" s="295">
        <f t="shared" si="1"/>
        <v>72401998</v>
      </c>
      <c r="O11" s="295">
        <f t="shared" si="1"/>
        <v>4842489</v>
      </c>
      <c r="P11" s="295">
        <f t="shared" si="1"/>
        <v>17004108</v>
      </c>
      <c r="Q11" s="295">
        <f t="shared" si="1"/>
        <v>24785150</v>
      </c>
      <c r="R11" s="295">
        <f t="shared" si="1"/>
        <v>46631747</v>
      </c>
      <c r="S11" s="295">
        <f t="shared" si="1"/>
        <v>25038428</v>
      </c>
      <c r="T11" s="295">
        <f t="shared" si="1"/>
        <v>28243675</v>
      </c>
      <c r="U11" s="295">
        <f t="shared" si="1"/>
        <v>60012477</v>
      </c>
      <c r="V11" s="295">
        <f t="shared" si="1"/>
        <v>113294580</v>
      </c>
      <c r="W11" s="295">
        <f t="shared" si="1"/>
        <v>255320946</v>
      </c>
      <c r="X11" s="295">
        <f t="shared" si="1"/>
        <v>253936973</v>
      </c>
      <c r="Y11" s="295">
        <f t="shared" si="1"/>
        <v>1383973</v>
      </c>
      <c r="Z11" s="296">
        <f>+IF(X11&lt;&gt;0,+(Y11/X11)*100,0)</f>
        <v>0.5450064965529853</v>
      </c>
      <c r="AA11" s="297">
        <f>SUM(AA6:AA10)</f>
        <v>253936973</v>
      </c>
    </row>
    <row r="12" spans="1:27" ht="13.5">
      <c r="A12" s="298" t="s">
        <v>211</v>
      </c>
      <c r="B12" s="136"/>
      <c r="C12" s="62">
        <v>13664125</v>
      </c>
      <c r="D12" s="156"/>
      <c r="E12" s="60">
        <v>15724771</v>
      </c>
      <c r="F12" s="60">
        <v>39382356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39382356</v>
      </c>
      <c r="Y12" s="60">
        <v>-39382356</v>
      </c>
      <c r="Z12" s="140">
        <v>-100</v>
      </c>
      <c r="AA12" s="155">
        <v>39382356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>
        <v>5603</v>
      </c>
      <c r="M14" s="60">
        <v>6341</v>
      </c>
      <c r="N14" s="60">
        <v>11944</v>
      </c>
      <c r="O14" s="60">
        <v>1618</v>
      </c>
      <c r="P14" s="60">
        <v>2994</v>
      </c>
      <c r="Q14" s="60">
        <v>1556</v>
      </c>
      <c r="R14" s="60">
        <v>6168</v>
      </c>
      <c r="S14" s="60">
        <v>1704</v>
      </c>
      <c r="T14" s="60">
        <v>3673</v>
      </c>
      <c r="U14" s="60">
        <v>47623</v>
      </c>
      <c r="V14" s="60">
        <v>53000</v>
      </c>
      <c r="W14" s="60">
        <v>71112</v>
      </c>
      <c r="X14" s="60"/>
      <c r="Y14" s="60">
        <v>71112</v>
      </c>
      <c r="Z14" s="140"/>
      <c r="AA14" s="155"/>
    </row>
    <row r="15" spans="1:27" ht="13.5">
      <c r="A15" s="298" t="s">
        <v>214</v>
      </c>
      <c r="B15" s="136" t="s">
        <v>138</v>
      </c>
      <c r="C15" s="62">
        <v>29963783</v>
      </c>
      <c r="D15" s="156"/>
      <c r="E15" s="60">
        <v>50789787</v>
      </c>
      <c r="F15" s="60">
        <v>61683856</v>
      </c>
      <c r="G15" s="60">
        <v>652416</v>
      </c>
      <c r="H15" s="60">
        <v>7083</v>
      </c>
      <c r="I15" s="60">
        <v>7359801</v>
      </c>
      <c r="J15" s="60">
        <v>8019300</v>
      </c>
      <c r="K15" s="60">
        <v>9858945</v>
      </c>
      <c r="L15" s="60">
        <v>7871935</v>
      </c>
      <c r="M15" s="60">
        <v>10016131</v>
      </c>
      <c r="N15" s="60">
        <v>27747011</v>
      </c>
      <c r="O15" s="60">
        <v>802525</v>
      </c>
      <c r="P15" s="60">
        <v>3816510</v>
      </c>
      <c r="Q15" s="60">
        <v>6613230</v>
      </c>
      <c r="R15" s="60">
        <v>11232265</v>
      </c>
      <c r="S15" s="60">
        <v>2435181</v>
      </c>
      <c r="T15" s="60">
        <v>5101582</v>
      </c>
      <c r="U15" s="60">
        <v>7732235</v>
      </c>
      <c r="V15" s="60">
        <v>15268998</v>
      </c>
      <c r="W15" s="60">
        <v>62267574</v>
      </c>
      <c r="X15" s="60">
        <v>61683856</v>
      </c>
      <c r="Y15" s="60">
        <v>583718</v>
      </c>
      <c r="Z15" s="140">
        <v>0.95</v>
      </c>
      <c r="AA15" s="155">
        <v>61683856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>
        <v>500000</v>
      </c>
      <c r="F18" s="82">
        <v>1120990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>
        <v>359173</v>
      </c>
      <c r="V18" s="82">
        <v>359173</v>
      </c>
      <c r="W18" s="82">
        <v>359173</v>
      </c>
      <c r="X18" s="82">
        <v>1120990</v>
      </c>
      <c r="Y18" s="82">
        <v>-761817</v>
      </c>
      <c r="Z18" s="270">
        <v>-67.96</v>
      </c>
      <c r="AA18" s="278">
        <v>1120990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143094238</v>
      </c>
      <c r="F20" s="100">
        <f t="shared" si="2"/>
        <v>185489267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185489267</v>
      </c>
      <c r="Y20" s="100">
        <f t="shared" si="2"/>
        <v>-185489267</v>
      </c>
      <c r="Z20" s="137">
        <f>+IF(X20&lt;&gt;0,+(Y20/X20)*100,0)</f>
        <v>-100</v>
      </c>
      <c r="AA20" s="153">
        <f>SUM(AA26:AA33)</f>
        <v>185489267</v>
      </c>
    </row>
    <row r="21" spans="1:27" ht="13.5">
      <c r="A21" s="291" t="s">
        <v>205</v>
      </c>
      <c r="B21" s="142"/>
      <c r="C21" s="62"/>
      <c r="D21" s="156"/>
      <c r="E21" s="60">
        <v>39876409</v>
      </c>
      <c r="F21" s="60">
        <v>24884174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24884174</v>
      </c>
      <c r="Y21" s="60">
        <v>-24884174</v>
      </c>
      <c r="Z21" s="140">
        <v>-100</v>
      </c>
      <c r="AA21" s="155">
        <v>24884174</v>
      </c>
    </row>
    <row r="22" spans="1:27" ht="13.5">
      <c r="A22" s="291" t="s">
        <v>206</v>
      </c>
      <c r="B22" s="142"/>
      <c r="C22" s="62"/>
      <c r="D22" s="156"/>
      <c r="E22" s="60">
        <v>30856675</v>
      </c>
      <c r="F22" s="60">
        <v>34276270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34276270</v>
      </c>
      <c r="Y22" s="60">
        <v>-34276270</v>
      </c>
      <c r="Z22" s="140">
        <v>-100</v>
      </c>
      <c r="AA22" s="155">
        <v>34276270</v>
      </c>
    </row>
    <row r="23" spans="1:27" ht="13.5">
      <c r="A23" s="291" t="s">
        <v>207</v>
      </c>
      <c r="B23" s="142"/>
      <c r="C23" s="62"/>
      <c r="D23" s="156"/>
      <c r="E23" s="60">
        <v>15649386</v>
      </c>
      <c r="F23" s="60">
        <v>19521197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19521197</v>
      </c>
      <c r="Y23" s="60">
        <v>-19521197</v>
      </c>
      <c r="Z23" s="140">
        <v>-100</v>
      </c>
      <c r="AA23" s="155">
        <v>19521197</v>
      </c>
    </row>
    <row r="24" spans="1:27" ht="13.5">
      <c r="A24" s="291" t="s">
        <v>208</v>
      </c>
      <c r="B24" s="142"/>
      <c r="C24" s="62"/>
      <c r="D24" s="156"/>
      <c r="E24" s="60">
        <v>23925271</v>
      </c>
      <c r="F24" s="60">
        <v>74201129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74201129</v>
      </c>
      <c r="Y24" s="60">
        <v>-74201129</v>
      </c>
      <c r="Z24" s="140">
        <v>-100</v>
      </c>
      <c r="AA24" s="155">
        <v>74201129</v>
      </c>
    </row>
    <row r="25" spans="1:27" ht="13.5">
      <c r="A25" s="291" t="s">
        <v>209</v>
      </c>
      <c r="B25" s="142"/>
      <c r="C25" s="62"/>
      <c r="D25" s="156"/>
      <c r="E25" s="60">
        <v>11300000</v>
      </c>
      <c r="F25" s="60">
        <v>3550000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3550000</v>
      </c>
      <c r="Y25" s="60">
        <v>-3550000</v>
      </c>
      <c r="Z25" s="140">
        <v>-100</v>
      </c>
      <c r="AA25" s="155">
        <v>3550000</v>
      </c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121607741</v>
      </c>
      <c r="F26" s="295">
        <f t="shared" si="3"/>
        <v>156432770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156432770</v>
      </c>
      <c r="Y26" s="295">
        <f t="shared" si="3"/>
        <v>-156432770</v>
      </c>
      <c r="Z26" s="296">
        <f>+IF(X26&lt;&gt;0,+(Y26/X26)*100,0)</f>
        <v>-100</v>
      </c>
      <c r="AA26" s="297">
        <f>SUM(AA21:AA25)</f>
        <v>156432770</v>
      </c>
    </row>
    <row r="27" spans="1:27" ht="13.5">
      <c r="A27" s="298" t="s">
        <v>211</v>
      </c>
      <c r="B27" s="147"/>
      <c r="C27" s="62"/>
      <c r="D27" s="156"/>
      <c r="E27" s="60">
        <v>11983997</v>
      </c>
      <c r="F27" s="60">
        <v>8560227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8560227</v>
      </c>
      <c r="Y27" s="60">
        <v>-8560227</v>
      </c>
      <c r="Z27" s="140">
        <v>-100</v>
      </c>
      <c r="AA27" s="155">
        <v>8560227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9502500</v>
      </c>
      <c r="F30" s="60">
        <v>20496270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20496270</v>
      </c>
      <c r="Y30" s="60">
        <v>-20496270</v>
      </c>
      <c r="Z30" s="140">
        <v>-100</v>
      </c>
      <c r="AA30" s="155">
        <v>20496270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59195069</v>
      </c>
      <c r="D36" s="156">
        <f t="shared" si="4"/>
        <v>0</v>
      </c>
      <c r="E36" s="60">
        <f t="shared" si="4"/>
        <v>61225240</v>
      </c>
      <c r="F36" s="60">
        <f t="shared" si="4"/>
        <v>81704311</v>
      </c>
      <c r="G36" s="60">
        <f t="shared" si="4"/>
        <v>0</v>
      </c>
      <c r="H36" s="60">
        <f t="shared" si="4"/>
        <v>177339</v>
      </c>
      <c r="I36" s="60">
        <f t="shared" si="4"/>
        <v>2539420</v>
      </c>
      <c r="J36" s="60">
        <f t="shared" si="4"/>
        <v>2716759</v>
      </c>
      <c r="K36" s="60">
        <f t="shared" si="4"/>
        <v>3903585</v>
      </c>
      <c r="L36" s="60">
        <f t="shared" si="4"/>
        <v>1872720</v>
      </c>
      <c r="M36" s="60">
        <f t="shared" si="4"/>
        <v>10889830</v>
      </c>
      <c r="N36" s="60">
        <f t="shared" si="4"/>
        <v>16666135</v>
      </c>
      <c r="O36" s="60">
        <f t="shared" si="4"/>
        <v>525916</v>
      </c>
      <c r="P36" s="60">
        <f t="shared" si="4"/>
        <v>5934590</v>
      </c>
      <c r="Q36" s="60">
        <f t="shared" si="4"/>
        <v>10247130</v>
      </c>
      <c r="R36" s="60">
        <f t="shared" si="4"/>
        <v>16707636</v>
      </c>
      <c r="S36" s="60">
        <f t="shared" si="4"/>
        <v>9856919</v>
      </c>
      <c r="T36" s="60">
        <f t="shared" si="4"/>
        <v>3957807</v>
      </c>
      <c r="U36" s="60">
        <f t="shared" si="4"/>
        <v>7681362</v>
      </c>
      <c r="V36" s="60">
        <f t="shared" si="4"/>
        <v>21496088</v>
      </c>
      <c r="W36" s="60">
        <f t="shared" si="4"/>
        <v>57586618</v>
      </c>
      <c r="X36" s="60">
        <f t="shared" si="4"/>
        <v>81704311</v>
      </c>
      <c r="Y36" s="60">
        <f t="shared" si="4"/>
        <v>-24117693</v>
      </c>
      <c r="Z36" s="140">
        <f aca="true" t="shared" si="5" ref="Z36:Z49">+IF(X36&lt;&gt;0,+(Y36/X36)*100,0)</f>
        <v>-29.51826250636885</v>
      </c>
      <c r="AA36" s="155">
        <f>AA6+AA21</f>
        <v>81704311</v>
      </c>
    </row>
    <row r="37" spans="1:27" ht="13.5">
      <c r="A37" s="291" t="s">
        <v>206</v>
      </c>
      <c r="B37" s="142"/>
      <c r="C37" s="62">
        <f t="shared" si="4"/>
        <v>14036864</v>
      </c>
      <c r="D37" s="156">
        <f t="shared" si="4"/>
        <v>0</v>
      </c>
      <c r="E37" s="60">
        <f t="shared" si="4"/>
        <v>54396592</v>
      </c>
      <c r="F37" s="60">
        <f t="shared" si="4"/>
        <v>68997954</v>
      </c>
      <c r="G37" s="60">
        <f t="shared" si="4"/>
        <v>0</v>
      </c>
      <c r="H37" s="60">
        <f t="shared" si="4"/>
        <v>210988</v>
      </c>
      <c r="I37" s="60">
        <f t="shared" si="4"/>
        <v>2106593</v>
      </c>
      <c r="J37" s="60">
        <f t="shared" si="4"/>
        <v>2317581</v>
      </c>
      <c r="K37" s="60">
        <f t="shared" si="4"/>
        <v>2281025</v>
      </c>
      <c r="L37" s="60">
        <f t="shared" si="4"/>
        <v>1612016</v>
      </c>
      <c r="M37" s="60">
        <f t="shared" si="4"/>
        <v>3008388</v>
      </c>
      <c r="N37" s="60">
        <f t="shared" si="4"/>
        <v>6901429</v>
      </c>
      <c r="O37" s="60">
        <f t="shared" si="4"/>
        <v>436734</v>
      </c>
      <c r="P37" s="60">
        <f t="shared" si="4"/>
        <v>1498325</v>
      </c>
      <c r="Q37" s="60">
        <f t="shared" si="4"/>
        <v>3284985</v>
      </c>
      <c r="R37" s="60">
        <f t="shared" si="4"/>
        <v>5220044</v>
      </c>
      <c r="S37" s="60">
        <f t="shared" si="4"/>
        <v>5206208</v>
      </c>
      <c r="T37" s="60">
        <f t="shared" si="4"/>
        <v>7977577</v>
      </c>
      <c r="U37" s="60">
        <f t="shared" si="4"/>
        <v>5292421</v>
      </c>
      <c r="V37" s="60">
        <f t="shared" si="4"/>
        <v>18476206</v>
      </c>
      <c r="W37" s="60">
        <f t="shared" si="4"/>
        <v>32915260</v>
      </c>
      <c r="X37" s="60">
        <f t="shared" si="4"/>
        <v>68997954</v>
      </c>
      <c r="Y37" s="60">
        <f t="shared" si="4"/>
        <v>-36082694</v>
      </c>
      <c r="Z37" s="140">
        <f t="shared" si="5"/>
        <v>-52.295310089919475</v>
      </c>
      <c r="AA37" s="155">
        <f>AA7+AA22</f>
        <v>68997954</v>
      </c>
    </row>
    <row r="38" spans="1:27" ht="13.5">
      <c r="A38" s="291" t="s">
        <v>207</v>
      </c>
      <c r="B38" s="142"/>
      <c r="C38" s="62">
        <f t="shared" si="4"/>
        <v>53220535</v>
      </c>
      <c r="D38" s="156">
        <f t="shared" si="4"/>
        <v>0</v>
      </c>
      <c r="E38" s="60">
        <f t="shared" si="4"/>
        <v>85216170</v>
      </c>
      <c r="F38" s="60">
        <f t="shared" si="4"/>
        <v>90895755</v>
      </c>
      <c r="G38" s="60">
        <f t="shared" si="4"/>
        <v>0</v>
      </c>
      <c r="H38" s="60">
        <f t="shared" si="4"/>
        <v>7792531</v>
      </c>
      <c r="I38" s="60">
        <f t="shared" si="4"/>
        <v>3744909</v>
      </c>
      <c r="J38" s="60">
        <f t="shared" si="4"/>
        <v>11537440</v>
      </c>
      <c r="K38" s="60">
        <f t="shared" si="4"/>
        <v>6121649</v>
      </c>
      <c r="L38" s="60">
        <f t="shared" si="4"/>
        <v>6909155</v>
      </c>
      <c r="M38" s="60">
        <f t="shared" si="4"/>
        <v>6646994</v>
      </c>
      <c r="N38" s="60">
        <f t="shared" si="4"/>
        <v>19677798</v>
      </c>
      <c r="O38" s="60">
        <f t="shared" si="4"/>
        <v>0</v>
      </c>
      <c r="P38" s="60">
        <f t="shared" si="4"/>
        <v>3833722</v>
      </c>
      <c r="Q38" s="60">
        <f t="shared" si="4"/>
        <v>5435603</v>
      </c>
      <c r="R38" s="60">
        <f t="shared" si="4"/>
        <v>9269325</v>
      </c>
      <c r="S38" s="60">
        <f t="shared" si="4"/>
        <v>4228047</v>
      </c>
      <c r="T38" s="60">
        <f t="shared" si="4"/>
        <v>4899516</v>
      </c>
      <c r="U38" s="60">
        <f t="shared" si="4"/>
        <v>22381953</v>
      </c>
      <c r="V38" s="60">
        <f t="shared" si="4"/>
        <v>31509516</v>
      </c>
      <c r="W38" s="60">
        <f t="shared" si="4"/>
        <v>71994079</v>
      </c>
      <c r="X38" s="60">
        <f t="shared" si="4"/>
        <v>90895755</v>
      </c>
      <c r="Y38" s="60">
        <f t="shared" si="4"/>
        <v>-18901676</v>
      </c>
      <c r="Z38" s="140">
        <f t="shared" si="5"/>
        <v>-20.794894106991023</v>
      </c>
      <c r="AA38" s="155">
        <f>AA8+AA23</f>
        <v>90895755</v>
      </c>
    </row>
    <row r="39" spans="1:27" ht="13.5">
      <c r="A39" s="291" t="s">
        <v>208</v>
      </c>
      <c r="B39" s="142"/>
      <c r="C39" s="62">
        <f t="shared" si="4"/>
        <v>45323304</v>
      </c>
      <c r="D39" s="156">
        <f t="shared" si="4"/>
        <v>0</v>
      </c>
      <c r="E39" s="60">
        <f t="shared" si="4"/>
        <v>68198436</v>
      </c>
      <c r="F39" s="60">
        <f t="shared" si="4"/>
        <v>141871058</v>
      </c>
      <c r="G39" s="60">
        <f t="shared" si="4"/>
        <v>0</v>
      </c>
      <c r="H39" s="60">
        <f t="shared" si="4"/>
        <v>0</v>
      </c>
      <c r="I39" s="60">
        <f t="shared" si="4"/>
        <v>6420841</v>
      </c>
      <c r="J39" s="60">
        <f t="shared" si="4"/>
        <v>6420841</v>
      </c>
      <c r="K39" s="60">
        <f t="shared" si="4"/>
        <v>10190904</v>
      </c>
      <c r="L39" s="60">
        <f t="shared" si="4"/>
        <v>11224149</v>
      </c>
      <c r="M39" s="60">
        <f t="shared" si="4"/>
        <v>7741583</v>
      </c>
      <c r="N39" s="60">
        <f t="shared" si="4"/>
        <v>29156636</v>
      </c>
      <c r="O39" s="60">
        <f t="shared" si="4"/>
        <v>3879839</v>
      </c>
      <c r="P39" s="60">
        <f t="shared" si="4"/>
        <v>5737471</v>
      </c>
      <c r="Q39" s="60">
        <f t="shared" si="4"/>
        <v>5817432</v>
      </c>
      <c r="R39" s="60">
        <f t="shared" si="4"/>
        <v>15434742</v>
      </c>
      <c r="S39" s="60">
        <f t="shared" si="4"/>
        <v>5747254</v>
      </c>
      <c r="T39" s="60">
        <f t="shared" si="4"/>
        <v>11408775</v>
      </c>
      <c r="U39" s="60">
        <f t="shared" si="4"/>
        <v>24656741</v>
      </c>
      <c r="V39" s="60">
        <f t="shared" si="4"/>
        <v>41812770</v>
      </c>
      <c r="W39" s="60">
        <f t="shared" si="4"/>
        <v>92824989</v>
      </c>
      <c r="X39" s="60">
        <f t="shared" si="4"/>
        <v>141871058</v>
      </c>
      <c r="Y39" s="60">
        <f t="shared" si="4"/>
        <v>-49046069</v>
      </c>
      <c r="Z39" s="140">
        <f t="shared" si="5"/>
        <v>-34.57087702835063</v>
      </c>
      <c r="AA39" s="155">
        <f>AA9+AA24</f>
        <v>141871058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18300000</v>
      </c>
      <c r="F40" s="60">
        <f t="shared" si="4"/>
        <v>26900665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26900665</v>
      </c>
      <c r="Y40" s="60">
        <f t="shared" si="4"/>
        <v>-26900665</v>
      </c>
      <c r="Z40" s="140">
        <f t="shared" si="5"/>
        <v>-100</v>
      </c>
      <c r="AA40" s="155">
        <f>AA10+AA25</f>
        <v>26900665</v>
      </c>
    </row>
    <row r="41" spans="1:27" ht="13.5">
      <c r="A41" s="292" t="s">
        <v>210</v>
      </c>
      <c r="B41" s="142"/>
      <c r="C41" s="293">
        <f aca="true" t="shared" si="6" ref="C41:Y41">SUM(C36:C40)</f>
        <v>171775772</v>
      </c>
      <c r="D41" s="294">
        <f t="shared" si="6"/>
        <v>0</v>
      </c>
      <c r="E41" s="295">
        <f t="shared" si="6"/>
        <v>287336438</v>
      </c>
      <c r="F41" s="295">
        <f t="shared" si="6"/>
        <v>410369743</v>
      </c>
      <c r="G41" s="295">
        <f t="shared" si="6"/>
        <v>0</v>
      </c>
      <c r="H41" s="295">
        <f t="shared" si="6"/>
        <v>8180858</v>
      </c>
      <c r="I41" s="295">
        <f t="shared" si="6"/>
        <v>14811763</v>
      </c>
      <c r="J41" s="295">
        <f t="shared" si="6"/>
        <v>22992621</v>
      </c>
      <c r="K41" s="295">
        <f t="shared" si="6"/>
        <v>22497163</v>
      </c>
      <c r="L41" s="295">
        <f t="shared" si="6"/>
        <v>21618040</v>
      </c>
      <c r="M41" s="295">
        <f t="shared" si="6"/>
        <v>28286795</v>
      </c>
      <c r="N41" s="295">
        <f t="shared" si="6"/>
        <v>72401998</v>
      </c>
      <c r="O41" s="295">
        <f t="shared" si="6"/>
        <v>4842489</v>
      </c>
      <c r="P41" s="295">
        <f t="shared" si="6"/>
        <v>17004108</v>
      </c>
      <c r="Q41" s="295">
        <f t="shared" si="6"/>
        <v>24785150</v>
      </c>
      <c r="R41" s="295">
        <f t="shared" si="6"/>
        <v>46631747</v>
      </c>
      <c r="S41" s="295">
        <f t="shared" si="6"/>
        <v>25038428</v>
      </c>
      <c r="T41" s="295">
        <f t="shared" si="6"/>
        <v>28243675</v>
      </c>
      <c r="U41" s="295">
        <f t="shared" si="6"/>
        <v>60012477</v>
      </c>
      <c r="V41" s="295">
        <f t="shared" si="6"/>
        <v>113294580</v>
      </c>
      <c r="W41" s="295">
        <f t="shared" si="6"/>
        <v>255320946</v>
      </c>
      <c r="X41" s="295">
        <f t="shared" si="6"/>
        <v>410369743</v>
      </c>
      <c r="Y41" s="295">
        <f t="shared" si="6"/>
        <v>-155048797</v>
      </c>
      <c r="Z41" s="296">
        <f t="shared" si="5"/>
        <v>-37.78270685029524</v>
      </c>
      <c r="AA41" s="297">
        <f>SUM(AA36:AA40)</f>
        <v>410369743</v>
      </c>
    </row>
    <row r="42" spans="1:27" ht="13.5">
      <c r="A42" s="298" t="s">
        <v>211</v>
      </c>
      <c r="B42" s="136"/>
      <c r="C42" s="95">
        <f aca="true" t="shared" si="7" ref="C42:Y48">C12+C27</f>
        <v>13664125</v>
      </c>
      <c r="D42" s="129">
        <f t="shared" si="7"/>
        <v>0</v>
      </c>
      <c r="E42" s="54">
        <f t="shared" si="7"/>
        <v>27708768</v>
      </c>
      <c r="F42" s="54">
        <f t="shared" si="7"/>
        <v>47942583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47942583</v>
      </c>
      <c r="Y42" s="54">
        <f t="shared" si="7"/>
        <v>-47942583</v>
      </c>
      <c r="Z42" s="184">
        <f t="shared" si="5"/>
        <v>-100</v>
      </c>
      <c r="AA42" s="130">
        <f aca="true" t="shared" si="8" ref="AA42:AA48">AA12+AA27</f>
        <v>47942583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5603</v>
      </c>
      <c r="M44" s="54">
        <f t="shared" si="7"/>
        <v>6341</v>
      </c>
      <c r="N44" s="54">
        <f t="shared" si="7"/>
        <v>11944</v>
      </c>
      <c r="O44" s="54">
        <f t="shared" si="7"/>
        <v>1618</v>
      </c>
      <c r="P44" s="54">
        <f t="shared" si="7"/>
        <v>2994</v>
      </c>
      <c r="Q44" s="54">
        <f t="shared" si="7"/>
        <v>1556</v>
      </c>
      <c r="R44" s="54">
        <f t="shared" si="7"/>
        <v>6168</v>
      </c>
      <c r="S44" s="54">
        <f t="shared" si="7"/>
        <v>1704</v>
      </c>
      <c r="T44" s="54">
        <f t="shared" si="7"/>
        <v>3673</v>
      </c>
      <c r="U44" s="54">
        <f t="shared" si="7"/>
        <v>47623</v>
      </c>
      <c r="V44" s="54">
        <f t="shared" si="7"/>
        <v>53000</v>
      </c>
      <c r="W44" s="54">
        <f t="shared" si="7"/>
        <v>71112</v>
      </c>
      <c r="X44" s="54">
        <f t="shared" si="7"/>
        <v>0</v>
      </c>
      <c r="Y44" s="54">
        <f t="shared" si="7"/>
        <v>71112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29963783</v>
      </c>
      <c r="D45" s="129">
        <f t="shared" si="7"/>
        <v>0</v>
      </c>
      <c r="E45" s="54">
        <f t="shared" si="7"/>
        <v>60292287</v>
      </c>
      <c r="F45" s="54">
        <f t="shared" si="7"/>
        <v>82180126</v>
      </c>
      <c r="G45" s="54">
        <f t="shared" si="7"/>
        <v>652416</v>
      </c>
      <c r="H45" s="54">
        <f t="shared" si="7"/>
        <v>7083</v>
      </c>
      <c r="I45" s="54">
        <f t="shared" si="7"/>
        <v>7359801</v>
      </c>
      <c r="J45" s="54">
        <f t="shared" si="7"/>
        <v>8019300</v>
      </c>
      <c r="K45" s="54">
        <f t="shared" si="7"/>
        <v>9858945</v>
      </c>
      <c r="L45" s="54">
        <f t="shared" si="7"/>
        <v>7871935</v>
      </c>
      <c r="M45" s="54">
        <f t="shared" si="7"/>
        <v>10016131</v>
      </c>
      <c r="N45" s="54">
        <f t="shared" si="7"/>
        <v>27747011</v>
      </c>
      <c r="O45" s="54">
        <f t="shared" si="7"/>
        <v>802525</v>
      </c>
      <c r="P45" s="54">
        <f t="shared" si="7"/>
        <v>3816510</v>
      </c>
      <c r="Q45" s="54">
        <f t="shared" si="7"/>
        <v>6613230</v>
      </c>
      <c r="R45" s="54">
        <f t="shared" si="7"/>
        <v>11232265</v>
      </c>
      <c r="S45" s="54">
        <f t="shared" si="7"/>
        <v>2435181</v>
      </c>
      <c r="T45" s="54">
        <f t="shared" si="7"/>
        <v>5101582</v>
      </c>
      <c r="U45" s="54">
        <f t="shared" si="7"/>
        <v>7732235</v>
      </c>
      <c r="V45" s="54">
        <f t="shared" si="7"/>
        <v>15268998</v>
      </c>
      <c r="W45" s="54">
        <f t="shared" si="7"/>
        <v>62267574</v>
      </c>
      <c r="X45" s="54">
        <f t="shared" si="7"/>
        <v>82180126</v>
      </c>
      <c r="Y45" s="54">
        <f t="shared" si="7"/>
        <v>-19912552</v>
      </c>
      <c r="Z45" s="184">
        <f t="shared" si="5"/>
        <v>-24.230374141796766</v>
      </c>
      <c r="AA45" s="130">
        <f t="shared" si="8"/>
        <v>82180126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500000</v>
      </c>
      <c r="F48" s="54">
        <f t="shared" si="7"/>
        <v>1120990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359173</v>
      </c>
      <c r="V48" s="54">
        <f t="shared" si="7"/>
        <v>359173</v>
      </c>
      <c r="W48" s="54">
        <f t="shared" si="7"/>
        <v>359173</v>
      </c>
      <c r="X48" s="54">
        <f t="shared" si="7"/>
        <v>1120990</v>
      </c>
      <c r="Y48" s="54">
        <f t="shared" si="7"/>
        <v>-761817</v>
      </c>
      <c r="Z48" s="184">
        <f t="shared" si="5"/>
        <v>-67.95930382965058</v>
      </c>
      <c r="AA48" s="130">
        <f t="shared" si="8"/>
        <v>1120990</v>
      </c>
    </row>
    <row r="49" spans="1:27" ht="13.5">
      <c r="A49" s="308" t="s">
        <v>220</v>
      </c>
      <c r="B49" s="149"/>
      <c r="C49" s="239">
        <f aca="true" t="shared" si="9" ref="C49:Y49">SUM(C41:C48)</f>
        <v>215403680</v>
      </c>
      <c r="D49" s="218">
        <f t="shared" si="9"/>
        <v>0</v>
      </c>
      <c r="E49" s="220">
        <f t="shared" si="9"/>
        <v>375837493</v>
      </c>
      <c r="F49" s="220">
        <f t="shared" si="9"/>
        <v>541613442</v>
      </c>
      <c r="G49" s="220">
        <f t="shared" si="9"/>
        <v>652416</v>
      </c>
      <c r="H49" s="220">
        <f t="shared" si="9"/>
        <v>8187941</v>
      </c>
      <c r="I49" s="220">
        <f t="shared" si="9"/>
        <v>22171564</v>
      </c>
      <c r="J49" s="220">
        <f t="shared" si="9"/>
        <v>31011921</v>
      </c>
      <c r="K49" s="220">
        <f t="shared" si="9"/>
        <v>32356108</v>
      </c>
      <c r="L49" s="220">
        <f t="shared" si="9"/>
        <v>29495578</v>
      </c>
      <c r="M49" s="220">
        <f t="shared" si="9"/>
        <v>38309267</v>
      </c>
      <c r="N49" s="220">
        <f t="shared" si="9"/>
        <v>100160953</v>
      </c>
      <c r="O49" s="220">
        <f t="shared" si="9"/>
        <v>5646632</v>
      </c>
      <c r="P49" s="220">
        <f t="shared" si="9"/>
        <v>20823612</v>
      </c>
      <c r="Q49" s="220">
        <f t="shared" si="9"/>
        <v>31399936</v>
      </c>
      <c r="R49" s="220">
        <f t="shared" si="9"/>
        <v>57870180</v>
      </c>
      <c r="S49" s="220">
        <f t="shared" si="9"/>
        <v>27475313</v>
      </c>
      <c r="T49" s="220">
        <f t="shared" si="9"/>
        <v>33348930</v>
      </c>
      <c r="U49" s="220">
        <f t="shared" si="9"/>
        <v>68151508</v>
      </c>
      <c r="V49" s="220">
        <f t="shared" si="9"/>
        <v>128975751</v>
      </c>
      <c r="W49" s="220">
        <f t="shared" si="9"/>
        <v>318018805</v>
      </c>
      <c r="X49" s="220">
        <f t="shared" si="9"/>
        <v>541613442</v>
      </c>
      <c r="Y49" s="220">
        <f t="shared" si="9"/>
        <v>-223594637</v>
      </c>
      <c r="Z49" s="221">
        <f t="shared" si="5"/>
        <v>-41.28306641990617</v>
      </c>
      <c r="AA49" s="222">
        <f>SUM(AA41:AA48)</f>
        <v>541613442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67091116</v>
      </c>
      <c r="F51" s="54">
        <f t="shared" si="10"/>
        <v>167262850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167262850</v>
      </c>
      <c r="Y51" s="54">
        <f t="shared" si="10"/>
        <v>-167262850</v>
      </c>
      <c r="Z51" s="184">
        <f>+IF(X51&lt;&gt;0,+(Y51/X51)*100,0)</f>
        <v>-100</v>
      </c>
      <c r="AA51" s="130">
        <f>SUM(AA57:AA61)</f>
        <v>167262850</v>
      </c>
    </row>
    <row r="52" spans="1:27" ht="13.5">
      <c r="A52" s="310" t="s">
        <v>205</v>
      </c>
      <c r="B52" s="142"/>
      <c r="C52" s="62"/>
      <c r="D52" s="156"/>
      <c r="E52" s="60">
        <v>16953486</v>
      </c>
      <c r="F52" s="60">
        <v>18187221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18187221</v>
      </c>
      <c r="Y52" s="60">
        <v>-18187221</v>
      </c>
      <c r="Z52" s="140">
        <v>-100</v>
      </c>
      <c r="AA52" s="155">
        <v>18187221</v>
      </c>
    </row>
    <row r="53" spans="1:27" ht="13.5">
      <c r="A53" s="310" t="s">
        <v>206</v>
      </c>
      <c r="B53" s="142"/>
      <c r="C53" s="62"/>
      <c r="D53" s="156"/>
      <c r="E53" s="60">
        <v>10760659</v>
      </c>
      <c r="F53" s="60">
        <v>31130261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31130261</v>
      </c>
      <c r="Y53" s="60">
        <v>-31130261</v>
      </c>
      <c r="Z53" s="140">
        <v>-100</v>
      </c>
      <c r="AA53" s="155">
        <v>31130261</v>
      </c>
    </row>
    <row r="54" spans="1:27" ht="13.5">
      <c r="A54" s="310" t="s">
        <v>207</v>
      </c>
      <c r="B54" s="142"/>
      <c r="C54" s="62"/>
      <c r="D54" s="156"/>
      <c r="E54" s="60">
        <v>7914725</v>
      </c>
      <c r="F54" s="60">
        <v>20725381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20725381</v>
      </c>
      <c r="Y54" s="60">
        <v>-20725381</v>
      </c>
      <c r="Z54" s="140">
        <v>-100</v>
      </c>
      <c r="AA54" s="155">
        <v>20725381</v>
      </c>
    </row>
    <row r="55" spans="1:27" ht="13.5">
      <c r="A55" s="310" t="s">
        <v>208</v>
      </c>
      <c r="B55" s="142"/>
      <c r="C55" s="62"/>
      <c r="D55" s="156"/>
      <c r="E55" s="60">
        <v>5581685</v>
      </c>
      <c r="F55" s="60">
        <v>24257676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24257676</v>
      </c>
      <c r="Y55" s="60">
        <v>-24257676</v>
      </c>
      <c r="Z55" s="140">
        <v>-100</v>
      </c>
      <c r="AA55" s="155">
        <v>24257676</v>
      </c>
    </row>
    <row r="56" spans="1:27" ht="13.5">
      <c r="A56" s="310" t="s">
        <v>209</v>
      </c>
      <c r="B56" s="142"/>
      <c r="C56" s="62"/>
      <c r="D56" s="156"/>
      <c r="E56" s="60">
        <v>330691</v>
      </c>
      <c r="F56" s="60">
        <v>16156942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16156942</v>
      </c>
      <c r="Y56" s="60">
        <v>-16156942</v>
      </c>
      <c r="Z56" s="140">
        <v>-100</v>
      </c>
      <c r="AA56" s="155">
        <v>16156942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41541246</v>
      </c>
      <c r="F57" s="295">
        <f t="shared" si="11"/>
        <v>110457481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110457481</v>
      </c>
      <c r="Y57" s="295">
        <f t="shared" si="11"/>
        <v>-110457481</v>
      </c>
      <c r="Z57" s="296">
        <f>+IF(X57&lt;&gt;0,+(Y57/X57)*100,0)</f>
        <v>-100</v>
      </c>
      <c r="AA57" s="297">
        <f>SUM(AA52:AA56)</f>
        <v>110457481</v>
      </c>
    </row>
    <row r="58" spans="1:27" ht="13.5">
      <c r="A58" s="311" t="s">
        <v>211</v>
      </c>
      <c r="B58" s="136"/>
      <c r="C58" s="62"/>
      <c r="D58" s="156"/>
      <c r="E58" s="60">
        <v>2911821</v>
      </c>
      <c r="F58" s="60">
        <v>44522035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44522035</v>
      </c>
      <c r="Y58" s="60">
        <v>-44522035</v>
      </c>
      <c r="Z58" s="140">
        <v>-100</v>
      </c>
      <c r="AA58" s="155">
        <v>44522035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22638049</v>
      </c>
      <c r="F61" s="60">
        <v>12283334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12283334</v>
      </c>
      <c r="Y61" s="60">
        <v>-12283334</v>
      </c>
      <c r="Z61" s="140">
        <v>-100</v>
      </c>
      <c r="AA61" s="155">
        <v>12283334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>
        <v>-49139192</v>
      </c>
      <c r="E65" s="60">
        <v>48229760</v>
      </c>
      <c r="F65" s="60">
        <v>-49139192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-49139192</v>
      </c>
      <c r="Y65" s="60">
        <v>49139192</v>
      </c>
      <c r="Z65" s="140">
        <v>-100</v>
      </c>
      <c r="AA65" s="155"/>
    </row>
    <row r="66" spans="1:27" ht="13.5">
      <c r="A66" s="311" t="s">
        <v>224</v>
      </c>
      <c r="B66" s="316"/>
      <c r="C66" s="273"/>
      <c r="D66" s="274">
        <v>-4825332</v>
      </c>
      <c r="E66" s="275">
        <v>29780146</v>
      </c>
      <c r="F66" s="275">
        <v>-4825332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-4825332</v>
      </c>
      <c r="Y66" s="275">
        <v>4825332</v>
      </c>
      <c r="Z66" s="140">
        <v>-100</v>
      </c>
      <c r="AA66" s="277"/>
    </row>
    <row r="67" spans="1:27" ht="13.5">
      <c r="A67" s="311" t="s">
        <v>225</v>
      </c>
      <c r="B67" s="316"/>
      <c r="C67" s="62"/>
      <c r="D67" s="156">
        <v>3947242</v>
      </c>
      <c r="E67" s="60">
        <v>20689987</v>
      </c>
      <c r="F67" s="60">
        <v>3947242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3947242</v>
      </c>
      <c r="Y67" s="60">
        <v>-3947242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>
        <v>-882361</v>
      </c>
      <c r="E68" s="60">
        <v>1227654</v>
      </c>
      <c r="F68" s="60">
        <v>-882361</v>
      </c>
      <c r="G68" s="60"/>
      <c r="H68" s="60">
        <v>2969299</v>
      </c>
      <c r="I68" s="60">
        <v>4081402</v>
      </c>
      <c r="J68" s="60">
        <v>7050701</v>
      </c>
      <c r="K68" s="60">
        <v>3501125</v>
      </c>
      <c r="L68" s="60">
        <v>3651112</v>
      </c>
      <c r="M68" s="60">
        <v>5296886</v>
      </c>
      <c r="N68" s="60">
        <v>12449123</v>
      </c>
      <c r="O68" s="60">
        <v>2146482</v>
      </c>
      <c r="P68" s="60">
        <v>3405880</v>
      </c>
      <c r="Q68" s="60">
        <v>3762689</v>
      </c>
      <c r="R68" s="60">
        <v>9315051</v>
      </c>
      <c r="S68" s="60">
        <v>3028416</v>
      </c>
      <c r="T68" s="60">
        <v>3480641</v>
      </c>
      <c r="U68" s="60">
        <v>7446499</v>
      </c>
      <c r="V68" s="60">
        <v>13955556</v>
      </c>
      <c r="W68" s="60">
        <v>42770431</v>
      </c>
      <c r="X68" s="60">
        <v>-882361</v>
      </c>
      <c r="Y68" s="60">
        <v>43652792</v>
      </c>
      <c r="Z68" s="140">
        <v>-4947.27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-50899643</v>
      </c>
      <c r="E69" s="220">
        <f t="shared" si="12"/>
        <v>99927547</v>
      </c>
      <c r="F69" s="220">
        <f t="shared" si="12"/>
        <v>-50899643</v>
      </c>
      <c r="G69" s="220">
        <f t="shared" si="12"/>
        <v>0</v>
      </c>
      <c r="H69" s="220">
        <f t="shared" si="12"/>
        <v>2969299</v>
      </c>
      <c r="I69" s="220">
        <f t="shared" si="12"/>
        <v>4081402</v>
      </c>
      <c r="J69" s="220">
        <f t="shared" si="12"/>
        <v>7050701</v>
      </c>
      <c r="K69" s="220">
        <f t="shared" si="12"/>
        <v>3501125</v>
      </c>
      <c r="L69" s="220">
        <f t="shared" si="12"/>
        <v>3651112</v>
      </c>
      <c r="M69" s="220">
        <f t="shared" si="12"/>
        <v>5296886</v>
      </c>
      <c r="N69" s="220">
        <f t="shared" si="12"/>
        <v>12449123</v>
      </c>
      <c r="O69" s="220">
        <f t="shared" si="12"/>
        <v>2146482</v>
      </c>
      <c r="P69" s="220">
        <f t="shared" si="12"/>
        <v>3405880</v>
      </c>
      <c r="Q69" s="220">
        <f t="shared" si="12"/>
        <v>3762689</v>
      </c>
      <c r="R69" s="220">
        <f t="shared" si="12"/>
        <v>9315051</v>
      </c>
      <c r="S69" s="220">
        <f t="shared" si="12"/>
        <v>3028416</v>
      </c>
      <c r="T69" s="220">
        <f t="shared" si="12"/>
        <v>3480641</v>
      </c>
      <c r="U69" s="220">
        <f t="shared" si="12"/>
        <v>7446499</v>
      </c>
      <c r="V69" s="220">
        <f t="shared" si="12"/>
        <v>13955556</v>
      </c>
      <c r="W69" s="220">
        <f t="shared" si="12"/>
        <v>42770431</v>
      </c>
      <c r="X69" s="220">
        <f t="shared" si="12"/>
        <v>-50899643</v>
      </c>
      <c r="Y69" s="220">
        <f t="shared" si="12"/>
        <v>93670074</v>
      </c>
      <c r="Z69" s="221">
        <f>+IF(X69&lt;&gt;0,+(Y69/X69)*100,0)</f>
        <v>-184.02894102813258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171775772</v>
      </c>
      <c r="D5" s="357">
        <f t="shared" si="0"/>
        <v>0</v>
      </c>
      <c r="E5" s="356">
        <f t="shared" si="0"/>
        <v>165728697</v>
      </c>
      <c r="F5" s="358">
        <f t="shared" si="0"/>
        <v>253936973</v>
      </c>
      <c r="G5" s="358">
        <f t="shared" si="0"/>
        <v>0</v>
      </c>
      <c r="H5" s="356">
        <f t="shared" si="0"/>
        <v>8180858</v>
      </c>
      <c r="I5" s="356">
        <f t="shared" si="0"/>
        <v>14811763</v>
      </c>
      <c r="J5" s="358">
        <f t="shared" si="0"/>
        <v>22992621</v>
      </c>
      <c r="K5" s="358">
        <f t="shared" si="0"/>
        <v>22497163</v>
      </c>
      <c r="L5" s="356">
        <f t="shared" si="0"/>
        <v>21618040</v>
      </c>
      <c r="M5" s="356">
        <f t="shared" si="0"/>
        <v>28286795</v>
      </c>
      <c r="N5" s="358">
        <f t="shared" si="0"/>
        <v>72401998</v>
      </c>
      <c r="O5" s="358">
        <f t="shared" si="0"/>
        <v>4842489</v>
      </c>
      <c r="P5" s="356">
        <f t="shared" si="0"/>
        <v>17004108</v>
      </c>
      <c r="Q5" s="356">
        <f t="shared" si="0"/>
        <v>24785150</v>
      </c>
      <c r="R5" s="358">
        <f t="shared" si="0"/>
        <v>46631747</v>
      </c>
      <c r="S5" s="358">
        <f t="shared" si="0"/>
        <v>25038428</v>
      </c>
      <c r="T5" s="356">
        <f t="shared" si="0"/>
        <v>28243675</v>
      </c>
      <c r="U5" s="356">
        <f t="shared" si="0"/>
        <v>60012477</v>
      </c>
      <c r="V5" s="358">
        <f t="shared" si="0"/>
        <v>113294580</v>
      </c>
      <c r="W5" s="358">
        <f t="shared" si="0"/>
        <v>255320946</v>
      </c>
      <c r="X5" s="356">
        <f t="shared" si="0"/>
        <v>253936973</v>
      </c>
      <c r="Y5" s="358">
        <f t="shared" si="0"/>
        <v>1383973</v>
      </c>
      <c r="Z5" s="359">
        <f>+IF(X5&lt;&gt;0,+(Y5/X5)*100,0)</f>
        <v>0.5450064965529853</v>
      </c>
      <c r="AA5" s="360">
        <f>+AA6+AA8+AA11+AA13+AA15</f>
        <v>253936973</v>
      </c>
    </row>
    <row r="6" spans="1:27" ht="13.5">
      <c r="A6" s="361" t="s">
        <v>205</v>
      </c>
      <c r="B6" s="142"/>
      <c r="C6" s="60">
        <f>+C7</f>
        <v>59195069</v>
      </c>
      <c r="D6" s="340">
        <f aca="true" t="shared" si="1" ref="D6:AA6">+D7</f>
        <v>0</v>
      </c>
      <c r="E6" s="60">
        <f t="shared" si="1"/>
        <v>21348831</v>
      </c>
      <c r="F6" s="59">
        <f t="shared" si="1"/>
        <v>56820137</v>
      </c>
      <c r="G6" s="59">
        <f t="shared" si="1"/>
        <v>0</v>
      </c>
      <c r="H6" s="60">
        <f t="shared" si="1"/>
        <v>177339</v>
      </c>
      <c r="I6" s="60">
        <f t="shared" si="1"/>
        <v>2539420</v>
      </c>
      <c r="J6" s="59">
        <f t="shared" si="1"/>
        <v>2716759</v>
      </c>
      <c r="K6" s="59">
        <f t="shared" si="1"/>
        <v>3903585</v>
      </c>
      <c r="L6" s="60">
        <f t="shared" si="1"/>
        <v>1872720</v>
      </c>
      <c r="M6" s="60">
        <f t="shared" si="1"/>
        <v>10889830</v>
      </c>
      <c r="N6" s="59">
        <f t="shared" si="1"/>
        <v>16666135</v>
      </c>
      <c r="O6" s="59">
        <f t="shared" si="1"/>
        <v>525916</v>
      </c>
      <c r="P6" s="60">
        <f t="shared" si="1"/>
        <v>5934590</v>
      </c>
      <c r="Q6" s="60">
        <f t="shared" si="1"/>
        <v>10247130</v>
      </c>
      <c r="R6" s="59">
        <f t="shared" si="1"/>
        <v>16707636</v>
      </c>
      <c r="S6" s="59">
        <f t="shared" si="1"/>
        <v>9856919</v>
      </c>
      <c r="T6" s="60">
        <f t="shared" si="1"/>
        <v>3957807</v>
      </c>
      <c r="U6" s="60">
        <f t="shared" si="1"/>
        <v>7681362</v>
      </c>
      <c r="V6" s="59">
        <f t="shared" si="1"/>
        <v>21496088</v>
      </c>
      <c r="W6" s="59">
        <f t="shared" si="1"/>
        <v>57586618</v>
      </c>
      <c r="X6" s="60">
        <f t="shared" si="1"/>
        <v>56820137</v>
      </c>
      <c r="Y6" s="59">
        <f t="shared" si="1"/>
        <v>766481</v>
      </c>
      <c r="Z6" s="61">
        <f>+IF(X6&lt;&gt;0,+(Y6/X6)*100,0)</f>
        <v>1.3489601406628078</v>
      </c>
      <c r="AA6" s="62">
        <f t="shared" si="1"/>
        <v>56820137</v>
      </c>
    </row>
    <row r="7" spans="1:27" ht="13.5">
      <c r="A7" s="291" t="s">
        <v>229</v>
      </c>
      <c r="B7" s="142"/>
      <c r="C7" s="60">
        <v>59195069</v>
      </c>
      <c r="D7" s="340"/>
      <c r="E7" s="60">
        <v>21348831</v>
      </c>
      <c r="F7" s="59">
        <v>56820137</v>
      </c>
      <c r="G7" s="59"/>
      <c r="H7" s="60">
        <v>177339</v>
      </c>
      <c r="I7" s="60">
        <v>2539420</v>
      </c>
      <c r="J7" s="59">
        <v>2716759</v>
      </c>
      <c r="K7" s="59">
        <v>3903585</v>
      </c>
      <c r="L7" s="60">
        <v>1872720</v>
      </c>
      <c r="M7" s="60">
        <v>10889830</v>
      </c>
      <c r="N7" s="59">
        <v>16666135</v>
      </c>
      <c r="O7" s="59">
        <v>525916</v>
      </c>
      <c r="P7" s="60">
        <v>5934590</v>
      </c>
      <c r="Q7" s="60">
        <v>10247130</v>
      </c>
      <c r="R7" s="59">
        <v>16707636</v>
      </c>
      <c r="S7" s="59">
        <v>9856919</v>
      </c>
      <c r="T7" s="60">
        <v>3957807</v>
      </c>
      <c r="U7" s="60">
        <v>7681362</v>
      </c>
      <c r="V7" s="59">
        <v>21496088</v>
      </c>
      <c r="W7" s="59">
        <v>57586618</v>
      </c>
      <c r="X7" s="60">
        <v>56820137</v>
      </c>
      <c r="Y7" s="59">
        <v>766481</v>
      </c>
      <c r="Z7" s="61">
        <v>1.35</v>
      </c>
      <c r="AA7" s="62">
        <v>56820137</v>
      </c>
    </row>
    <row r="8" spans="1:27" ht="13.5">
      <c r="A8" s="361" t="s">
        <v>206</v>
      </c>
      <c r="B8" s="142"/>
      <c r="C8" s="60">
        <f aca="true" t="shared" si="2" ref="C8:Y8">SUM(C9:C10)</f>
        <v>14036864</v>
      </c>
      <c r="D8" s="340">
        <f t="shared" si="2"/>
        <v>0</v>
      </c>
      <c r="E8" s="60">
        <f t="shared" si="2"/>
        <v>23539917</v>
      </c>
      <c r="F8" s="59">
        <f t="shared" si="2"/>
        <v>34721684</v>
      </c>
      <c r="G8" s="59">
        <f t="shared" si="2"/>
        <v>0</v>
      </c>
      <c r="H8" s="60">
        <f t="shared" si="2"/>
        <v>210988</v>
      </c>
      <c r="I8" s="60">
        <f t="shared" si="2"/>
        <v>2106593</v>
      </c>
      <c r="J8" s="59">
        <f t="shared" si="2"/>
        <v>2317581</v>
      </c>
      <c r="K8" s="59">
        <f t="shared" si="2"/>
        <v>2281025</v>
      </c>
      <c r="L8" s="60">
        <f t="shared" si="2"/>
        <v>1612016</v>
      </c>
      <c r="M8" s="60">
        <f t="shared" si="2"/>
        <v>3008388</v>
      </c>
      <c r="N8" s="59">
        <f t="shared" si="2"/>
        <v>6901429</v>
      </c>
      <c r="O8" s="59">
        <f t="shared" si="2"/>
        <v>436734</v>
      </c>
      <c r="P8" s="60">
        <f t="shared" si="2"/>
        <v>1498325</v>
      </c>
      <c r="Q8" s="60">
        <f t="shared" si="2"/>
        <v>3284985</v>
      </c>
      <c r="R8" s="59">
        <f t="shared" si="2"/>
        <v>5220044</v>
      </c>
      <c r="S8" s="59">
        <f t="shared" si="2"/>
        <v>5206208</v>
      </c>
      <c r="T8" s="60">
        <f t="shared" si="2"/>
        <v>7977577</v>
      </c>
      <c r="U8" s="60">
        <f t="shared" si="2"/>
        <v>5292421</v>
      </c>
      <c r="V8" s="59">
        <f t="shared" si="2"/>
        <v>18476206</v>
      </c>
      <c r="W8" s="59">
        <f t="shared" si="2"/>
        <v>32915260</v>
      </c>
      <c r="X8" s="60">
        <f t="shared" si="2"/>
        <v>34721684</v>
      </c>
      <c r="Y8" s="59">
        <f t="shared" si="2"/>
        <v>-1806424</v>
      </c>
      <c r="Z8" s="61">
        <f>+IF(X8&lt;&gt;0,+(Y8/X8)*100,0)</f>
        <v>-5.20258176417941</v>
      </c>
      <c r="AA8" s="62">
        <f>SUM(AA9:AA10)</f>
        <v>34721684</v>
      </c>
    </row>
    <row r="9" spans="1:27" ht="13.5">
      <c r="A9" s="291" t="s">
        <v>230</v>
      </c>
      <c r="B9" s="142"/>
      <c r="C9" s="60">
        <v>14036864</v>
      </c>
      <c r="D9" s="340"/>
      <c r="E9" s="60">
        <v>23539917</v>
      </c>
      <c r="F9" s="59">
        <v>32464491</v>
      </c>
      <c r="G9" s="59"/>
      <c r="H9" s="60">
        <v>210988</v>
      </c>
      <c r="I9" s="60">
        <v>2106593</v>
      </c>
      <c r="J9" s="59">
        <v>2317581</v>
      </c>
      <c r="K9" s="59">
        <v>2281025</v>
      </c>
      <c r="L9" s="60">
        <v>1612016</v>
      </c>
      <c r="M9" s="60">
        <v>3008388</v>
      </c>
      <c r="N9" s="59">
        <v>6901429</v>
      </c>
      <c r="O9" s="59">
        <v>436734</v>
      </c>
      <c r="P9" s="60">
        <v>1498325</v>
      </c>
      <c r="Q9" s="60">
        <v>3284985</v>
      </c>
      <c r="R9" s="59">
        <v>5220044</v>
      </c>
      <c r="S9" s="59">
        <v>5206208</v>
      </c>
      <c r="T9" s="60">
        <v>7977577</v>
      </c>
      <c r="U9" s="60">
        <v>5292421</v>
      </c>
      <c r="V9" s="59">
        <v>18476206</v>
      </c>
      <c r="W9" s="59">
        <v>32915260</v>
      </c>
      <c r="X9" s="60">
        <v>32464491</v>
      </c>
      <c r="Y9" s="59">
        <v>450769</v>
      </c>
      <c r="Z9" s="61">
        <v>1.39</v>
      </c>
      <c r="AA9" s="62">
        <v>32464491</v>
      </c>
    </row>
    <row r="10" spans="1:27" ht="13.5">
      <c r="A10" s="291" t="s">
        <v>231</v>
      </c>
      <c r="B10" s="142"/>
      <c r="C10" s="60"/>
      <c r="D10" s="340"/>
      <c r="E10" s="60"/>
      <c r="F10" s="59">
        <v>2257193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2257193</v>
      </c>
      <c r="Y10" s="59">
        <v>-2257193</v>
      </c>
      <c r="Z10" s="61">
        <v>-100</v>
      </c>
      <c r="AA10" s="62">
        <v>2257193</v>
      </c>
    </row>
    <row r="11" spans="1:27" ht="13.5">
      <c r="A11" s="361" t="s">
        <v>207</v>
      </c>
      <c r="B11" s="142"/>
      <c r="C11" s="362">
        <f>+C12</f>
        <v>53220535</v>
      </c>
      <c r="D11" s="363">
        <f aca="true" t="shared" si="3" ref="D11:AA11">+D12</f>
        <v>0</v>
      </c>
      <c r="E11" s="362">
        <f t="shared" si="3"/>
        <v>69566784</v>
      </c>
      <c r="F11" s="364">
        <f t="shared" si="3"/>
        <v>71374558</v>
      </c>
      <c r="G11" s="364">
        <f t="shared" si="3"/>
        <v>0</v>
      </c>
      <c r="H11" s="362">
        <f t="shared" si="3"/>
        <v>7792531</v>
      </c>
      <c r="I11" s="362">
        <f t="shared" si="3"/>
        <v>3744909</v>
      </c>
      <c r="J11" s="364">
        <f t="shared" si="3"/>
        <v>11537440</v>
      </c>
      <c r="K11" s="364">
        <f t="shared" si="3"/>
        <v>6121649</v>
      </c>
      <c r="L11" s="362">
        <f t="shared" si="3"/>
        <v>6909155</v>
      </c>
      <c r="M11" s="362">
        <f t="shared" si="3"/>
        <v>6646994</v>
      </c>
      <c r="N11" s="364">
        <f t="shared" si="3"/>
        <v>19677798</v>
      </c>
      <c r="O11" s="364">
        <f t="shared" si="3"/>
        <v>0</v>
      </c>
      <c r="P11" s="362">
        <f t="shared" si="3"/>
        <v>3833722</v>
      </c>
      <c r="Q11" s="362">
        <f t="shared" si="3"/>
        <v>5435603</v>
      </c>
      <c r="R11" s="364">
        <f t="shared" si="3"/>
        <v>9269325</v>
      </c>
      <c r="S11" s="364">
        <f t="shared" si="3"/>
        <v>4228047</v>
      </c>
      <c r="T11" s="362">
        <f t="shared" si="3"/>
        <v>4899516</v>
      </c>
      <c r="U11" s="362">
        <f t="shared" si="3"/>
        <v>22381953</v>
      </c>
      <c r="V11" s="364">
        <f t="shared" si="3"/>
        <v>31509516</v>
      </c>
      <c r="W11" s="364">
        <f t="shared" si="3"/>
        <v>71994079</v>
      </c>
      <c r="X11" s="362">
        <f t="shared" si="3"/>
        <v>71374558</v>
      </c>
      <c r="Y11" s="364">
        <f t="shared" si="3"/>
        <v>619521</v>
      </c>
      <c r="Z11" s="365">
        <f>+IF(X11&lt;&gt;0,+(Y11/X11)*100,0)</f>
        <v>0.8679857604161977</v>
      </c>
      <c r="AA11" s="366">
        <f t="shared" si="3"/>
        <v>71374558</v>
      </c>
    </row>
    <row r="12" spans="1:27" ht="13.5">
      <c r="A12" s="291" t="s">
        <v>232</v>
      </c>
      <c r="B12" s="136"/>
      <c r="C12" s="60">
        <v>53220535</v>
      </c>
      <c r="D12" s="340"/>
      <c r="E12" s="60">
        <v>69566784</v>
      </c>
      <c r="F12" s="59">
        <v>71374558</v>
      </c>
      <c r="G12" s="59"/>
      <c r="H12" s="60">
        <v>7792531</v>
      </c>
      <c r="I12" s="60">
        <v>3744909</v>
      </c>
      <c r="J12" s="59">
        <v>11537440</v>
      </c>
      <c r="K12" s="59">
        <v>6121649</v>
      </c>
      <c r="L12" s="60">
        <v>6909155</v>
      </c>
      <c r="M12" s="60">
        <v>6646994</v>
      </c>
      <c r="N12" s="59">
        <v>19677798</v>
      </c>
      <c r="O12" s="59"/>
      <c r="P12" s="60">
        <v>3833722</v>
      </c>
      <c r="Q12" s="60">
        <v>5435603</v>
      </c>
      <c r="R12" s="59">
        <v>9269325</v>
      </c>
      <c r="S12" s="59">
        <v>4228047</v>
      </c>
      <c r="T12" s="60">
        <v>4899516</v>
      </c>
      <c r="U12" s="60">
        <v>22381953</v>
      </c>
      <c r="V12" s="59">
        <v>31509516</v>
      </c>
      <c r="W12" s="59">
        <v>71994079</v>
      </c>
      <c r="X12" s="60">
        <v>71374558</v>
      </c>
      <c r="Y12" s="59">
        <v>619521</v>
      </c>
      <c r="Z12" s="61">
        <v>0.87</v>
      </c>
      <c r="AA12" s="62">
        <v>71374558</v>
      </c>
    </row>
    <row r="13" spans="1:27" ht="13.5">
      <c r="A13" s="361" t="s">
        <v>208</v>
      </c>
      <c r="B13" s="136"/>
      <c r="C13" s="275">
        <f>+C14</f>
        <v>45323304</v>
      </c>
      <c r="D13" s="341">
        <f aca="true" t="shared" si="4" ref="D13:AA13">+D14</f>
        <v>0</v>
      </c>
      <c r="E13" s="275">
        <f t="shared" si="4"/>
        <v>44273165</v>
      </c>
      <c r="F13" s="342">
        <f t="shared" si="4"/>
        <v>67669929</v>
      </c>
      <c r="G13" s="342">
        <f t="shared" si="4"/>
        <v>0</v>
      </c>
      <c r="H13" s="275">
        <f t="shared" si="4"/>
        <v>0</v>
      </c>
      <c r="I13" s="275">
        <f t="shared" si="4"/>
        <v>6420841</v>
      </c>
      <c r="J13" s="342">
        <f t="shared" si="4"/>
        <v>6420841</v>
      </c>
      <c r="K13" s="342">
        <f t="shared" si="4"/>
        <v>10190904</v>
      </c>
      <c r="L13" s="275">
        <f t="shared" si="4"/>
        <v>11224149</v>
      </c>
      <c r="M13" s="275">
        <f t="shared" si="4"/>
        <v>7741583</v>
      </c>
      <c r="N13" s="342">
        <f t="shared" si="4"/>
        <v>29156636</v>
      </c>
      <c r="O13" s="342">
        <f t="shared" si="4"/>
        <v>3879839</v>
      </c>
      <c r="P13" s="275">
        <f t="shared" si="4"/>
        <v>5737471</v>
      </c>
      <c r="Q13" s="275">
        <f t="shared" si="4"/>
        <v>5817432</v>
      </c>
      <c r="R13" s="342">
        <f t="shared" si="4"/>
        <v>15434742</v>
      </c>
      <c r="S13" s="342">
        <f t="shared" si="4"/>
        <v>5747254</v>
      </c>
      <c r="T13" s="275">
        <f t="shared" si="4"/>
        <v>11408775</v>
      </c>
      <c r="U13" s="275">
        <f t="shared" si="4"/>
        <v>24656741</v>
      </c>
      <c r="V13" s="342">
        <f t="shared" si="4"/>
        <v>41812770</v>
      </c>
      <c r="W13" s="342">
        <f t="shared" si="4"/>
        <v>92824989</v>
      </c>
      <c r="X13" s="275">
        <f t="shared" si="4"/>
        <v>67669929</v>
      </c>
      <c r="Y13" s="342">
        <f t="shared" si="4"/>
        <v>25155060</v>
      </c>
      <c r="Z13" s="335">
        <f>+IF(X13&lt;&gt;0,+(Y13/X13)*100,0)</f>
        <v>37.17317333080104</v>
      </c>
      <c r="AA13" s="273">
        <f t="shared" si="4"/>
        <v>67669929</v>
      </c>
    </row>
    <row r="14" spans="1:27" ht="13.5">
      <c r="A14" s="291" t="s">
        <v>233</v>
      </c>
      <c r="B14" s="136"/>
      <c r="C14" s="60">
        <v>45323304</v>
      </c>
      <c r="D14" s="340"/>
      <c r="E14" s="60">
        <v>44273165</v>
      </c>
      <c r="F14" s="59">
        <v>67669929</v>
      </c>
      <c r="G14" s="59"/>
      <c r="H14" s="60"/>
      <c r="I14" s="60">
        <v>6420841</v>
      </c>
      <c r="J14" s="59">
        <v>6420841</v>
      </c>
      <c r="K14" s="59">
        <v>10190904</v>
      </c>
      <c r="L14" s="60">
        <v>11224149</v>
      </c>
      <c r="M14" s="60">
        <v>7741583</v>
      </c>
      <c r="N14" s="59">
        <v>29156636</v>
      </c>
      <c r="O14" s="59">
        <v>3879839</v>
      </c>
      <c r="P14" s="60">
        <v>5737471</v>
      </c>
      <c r="Q14" s="60">
        <v>5817432</v>
      </c>
      <c r="R14" s="59">
        <v>15434742</v>
      </c>
      <c r="S14" s="59">
        <v>5747254</v>
      </c>
      <c r="T14" s="60">
        <v>11408775</v>
      </c>
      <c r="U14" s="60">
        <v>24656741</v>
      </c>
      <c r="V14" s="59">
        <v>41812770</v>
      </c>
      <c r="W14" s="59">
        <v>92824989</v>
      </c>
      <c r="X14" s="60">
        <v>67669929</v>
      </c>
      <c r="Y14" s="59">
        <v>25155060</v>
      </c>
      <c r="Z14" s="61">
        <v>37.17</v>
      </c>
      <c r="AA14" s="62">
        <v>67669929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7000000</v>
      </c>
      <c r="F15" s="59">
        <f t="shared" si="5"/>
        <v>23350665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23350665</v>
      </c>
      <c r="Y15" s="59">
        <f t="shared" si="5"/>
        <v>-23350665</v>
      </c>
      <c r="Z15" s="61">
        <f>+IF(X15&lt;&gt;0,+(Y15/X15)*100,0)</f>
        <v>-100</v>
      </c>
      <c r="AA15" s="62">
        <f>SUM(AA16:AA20)</f>
        <v>23350665</v>
      </c>
    </row>
    <row r="16" spans="1:27" ht="13.5">
      <c r="A16" s="291" t="s">
        <v>234</v>
      </c>
      <c r="B16" s="300"/>
      <c r="C16" s="60"/>
      <c r="D16" s="340"/>
      <c r="E16" s="60">
        <v>7000000</v>
      </c>
      <c r="F16" s="59">
        <v>19074592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19074592</v>
      </c>
      <c r="Y16" s="59">
        <v>-19074592</v>
      </c>
      <c r="Z16" s="61">
        <v>-100</v>
      </c>
      <c r="AA16" s="62">
        <v>19074592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4276073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4276073</v>
      </c>
      <c r="Y20" s="59">
        <v>-4276073</v>
      </c>
      <c r="Z20" s="61">
        <v>-100</v>
      </c>
      <c r="AA20" s="62">
        <v>4276073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13664125</v>
      </c>
      <c r="D22" s="344">
        <f t="shared" si="6"/>
        <v>0</v>
      </c>
      <c r="E22" s="343">
        <f t="shared" si="6"/>
        <v>15724771</v>
      </c>
      <c r="F22" s="345">
        <f t="shared" si="6"/>
        <v>39382356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39382356</v>
      </c>
      <c r="Y22" s="345">
        <f t="shared" si="6"/>
        <v>-39382356</v>
      </c>
      <c r="Z22" s="336">
        <f>+IF(X22&lt;&gt;0,+(Y22/X22)*100,0)</f>
        <v>-100</v>
      </c>
      <c r="AA22" s="350">
        <f>SUM(AA23:AA32)</f>
        <v>39382356</v>
      </c>
    </row>
    <row r="23" spans="1:27" ht="13.5">
      <c r="A23" s="361" t="s">
        <v>237</v>
      </c>
      <c r="B23" s="142"/>
      <c r="C23" s="60">
        <v>272673</v>
      </c>
      <c r="D23" s="340"/>
      <c r="E23" s="60">
        <v>1350000</v>
      </c>
      <c r="F23" s="59">
        <v>1505794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1505794</v>
      </c>
      <c r="Y23" s="59">
        <v>-1505794</v>
      </c>
      <c r="Z23" s="61">
        <v>-100</v>
      </c>
      <c r="AA23" s="62">
        <v>1505794</v>
      </c>
    </row>
    <row r="24" spans="1:27" ht="13.5">
      <c r="A24" s="361" t="s">
        <v>238</v>
      </c>
      <c r="B24" s="142"/>
      <c r="C24" s="60">
        <v>7606424</v>
      </c>
      <c r="D24" s="340"/>
      <c r="E24" s="60"/>
      <c r="F24" s="59">
        <v>17213867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17213867</v>
      </c>
      <c r="Y24" s="59">
        <v>-17213867</v>
      </c>
      <c r="Z24" s="61">
        <v>-100</v>
      </c>
      <c r="AA24" s="62">
        <v>17213867</v>
      </c>
    </row>
    <row r="25" spans="1:27" ht="13.5">
      <c r="A25" s="361" t="s">
        <v>239</v>
      </c>
      <c r="B25" s="142"/>
      <c r="C25" s="60"/>
      <c r="D25" s="340"/>
      <c r="E25" s="60">
        <v>2634208</v>
      </c>
      <c r="F25" s="59">
        <v>2634208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2634208</v>
      </c>
      <c r="Y25" s="59">
        <v>-2634208</v>
      </c>
      <c r="Z25" s="61">
        <v>-100</v>
      </c>
      <c r="AA25" s="62">
        <v>2634208</v>
      </c>
    </row>
    <row r="26" spans="1:27" ht="13.5">
      <c r="A26" s="361" t="s">
        <v>240</v>
      </c>
      <c r="B26" s="302"/>
      <c r="C26" s="362">
        <v>301281</v>
      </c>
      <c r="D26" s="363"/>
      <c r="E26" s="362">
        <v>47187</v>
      </c>
      <c r="F26" s="364">
        <v>400000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400000</v>
      </c>
      <c r="Y26" s="364">
        <v>-400000</v>
      </c>
      <c r="Z26" s="365">
        <v>-100</v>
      </c>
      <c r="AA26" s="366">
        <v>400000</v>
      </c>
    </row>
    <row r="27" spans="1:27" ht="13.5">
      <c r="A27" s="361" t="s">
        <v>241</v>
      </c>
      <c r="B27" s="147"/>
      <c r="C27" s="60">
        <v>628793</v>
      </c>
      <c r="D27" s="340"/>
      <c r="E27" s="60">
        <v>9256076</v>
      </c>
      <c r="F27" s="59">
        <v>8525029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8525029</v>
      </c>
      <c r="Y27" s="59">
        <v>-8525029</v>
      </c>
      <c r="Z27" s="61">
        <v>-100</v>
      </c>
      <c r="AA27" s="62">
        <v>8525029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4854954</v>
      </c>
      <c r="D32" s="340"/>
      <c r="E32" s="60">
        <v>2437300</v>
      </c>
      <c r="F32" s="59">
        <v>9103458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9103458</v>
      </c>
      <c r="Y32" s="59">
        <v>-9103458</v>
      </c>
      <c r="Z32" s="61">
        <v>-100</v>
      </c>
      <c r="AA32" s="62">
        <v>9103458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5603</v>
      </c>
      <c r="M37" s="343">
        <f t="shared" si="8"/>
        <v>6341</v>
      </c>
      <c r="N37" s="345">
        <f t="shared" si="8"/>
        <v>11944</v>
      </c>
      <c r="O37" s="345">
        <f t="shared" si="8"/>
        <v>1618</v>
      </c>
      <c r="P37" s="343">
        <f t="shared" si="8"/>
        <v>2994</v>
      </c>
      <c r="Q37" s="343">
        <f t="shared" si="8"/>
        <v>1556</v>
      </c>
      <c r="R37" s="345">
        <f t="shared" si="8"/>
        <v>6168</v>
      </c>
      <c r="S37" s="345">
        <f t="shared" si="8"/>
        <v>1704</v>
      </c>
      <c r="T37" s="343">
        <f t="shared" si="8"/>
        <v>3673</v>
      </c>
      <c r="U37" s="343">
        <f t="shared" si="8"/>
        <v>47623</v>
      </c>
      <c r="V37" s="345">
        <f t="shared" si="8"/>
        <v>53000</v>
      </c>
      <c r="W37" s="345">
        <f t="shared" si="8"/>
        <v>71112</v>
      </c>
      <c r="X37" s="343">
        <f t="shared" si="8"/>
        <v>0</v>
      </c>
      <c r="Y37" s="345">
        <f t="shared" si="8"/>
        <v>71112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>
        <v>5603</v>
      </c>
      <c r="M38" s="60">
        <v>6341</v>
      </c>
      <c r="N38" s="59">
        <v>11944</v>
      </c>
      <c r="O38" s="59">
        <v>1618</v>
      </c>
      <c r="P38" s="60">
        <v>2994</v>
      </c>
      <c r="Q38" s="60">
        <v>1556</v>
      </c>
      <c r="R38" s="59">
        <v>6168</v>
      </c>
      <c r="S38" s="59">
        <v>1704</v>
      </c>
      <c r="T38" s="60">
        <v>3673</v>
      </c>
      <c r="U38" s="60">
        <v>47623</v>
      </c>
      <c r="V38" s="59">
        <v>53000</v>
      </c>
      <c r="W38" s="59">
        <v>71112</v>
      </c>
      <c r="X38" s="60"/>
      <c r="Y38" s="59">
        <v>71112</v>
      </c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29963783</v>
      </c>
      <c r="D40" s="344">
        <f t="shared" si="9"/>
        <v>0</v>
      </c>
      <c r="E40" s="343">
        <f t="shared" si="9"/>
        <v>50789787</v>
      </c>
      <c r="F40" s="345">
        <f t="shared" si="9"/>
        <v>61683856</v>
      </c>
      <c r="G40" s="345">
        <f t="shared" si="9"/>
        <v>652416</v>
      </c>
      <c r="H40" s="343">
        <f t="shared" si="9"/>
        <v>7083</v>
      </c>
      <c r="I40" s="343">
        <f t="shared" si="9"/>
        <v>7359801</v>
      </c>
      <c r="J40" s="345">
        <f t="shared" si="9"/>
        <v>8019300</v>
      </c>
      <c r="K40" s="345">
        <f t="shared" si="9"/>
        <v>9858945</v>
      </c>
      <c r="L40" s="343">
        <f t="shared" si="9"/>
        <v>7871935</v>
      </c>
      <c r="M40" s="343">
        <f t="shared" si="9"/>
        <v>10016131</v>
      </c>
      <c r="N40" s="345">
        <f t="shared" si="9"/>
        <v>27747011</v>
      </c>
      <c r="O40" s="345">
        <f t="shared" si="9"/>
        <v>802525</v>
      </c>
      <c r="P40" s="343">
        <f t="shared" si="9"/>
        <v>3816510</v>
      </c>
      <c r="Q40" s="343">
        <f t="shared" si="9"/>
        <v>6613230</v>
      </c>
      <c r="R40" s="345">
        <f t="shared" si="9"/>
        <v>11232265</v>
      </c>
      <c r="S40" s="345">
        <f t="shared" si="9"/>
        <v>2435181</v>
      </c>
      <c r="T40" s="343">
        <f t="shared" si="9"/>
        <v>5101582</v>
      </c>
      <c r="U40" s="343">
        <f t="shared" si="9"/>
        <v>7732235</v>
      </c>
      <c r="V40" s="345">
        <f t="shared" si="9"/>
        <v>15268998</v>
      </c>
      <c r="W40" s="345">
        <f t="shared" si="9"/>
        <v>62267574</v>
      </c>
      <c r="X40" s="343">
        <f t="shared" si="9"/>
        <v>61683856</v>
      </c>
      <c r="Y40" s="345">
        <f t="shared" si="9"/>
        <v>583718</v>
      </c>
      <c r="Z40" s="336">
        <f>+IF(X40&lt;&gt;0,+(Y40/X40)*100,0)</f>
        <v>0.9463059507823246</v>
      </c>
      <c r="AA40" s="350">
        <f>SUM(AA41:AA49)</f>
        <v>61683856</v>
      </c>
    </row>
    <row r="41" spans="1:27" ht="13.5">
      <c r="A41" s="361" t="s">
        <v>248</v>
      </c>
      <c r="B41" s="142"/>
      <c r="C41" s="362">
        <v>9576900</v>
      </c>
      <c r="D41" s="363"/>
      <c r="E41" s="362">
        <v>30000</v>
      </c>
      <c r="F41" s="364">
        <v>11033184</v>
      </c>
      <c r="G41" s="364"/>
      <c r="H41" s="362"/>
      <c r="I41" s="362">
        <v>2490591</v>
      </c>
      <c r="J41" s="364">
        <v>2490591</v>
      </c>
      <c r="K41" s="364">
        <v>1423218</v>
      </c>
      <c r="L41" s="362">
        <v>3913809</v>
      </c>
      <c r="M41" s="362">
        <v>2686591</v>
      </c>
      <c r="N41" s="364">
        <v>8023618</v>
      </c>
      <c r="O41" s="364"/>
      <c r="P41" s="362">
        <v>86708</v>
      </c>
      <c r="Q41" s="362"/>
      <c r="R41" s="364">
        <v>86708</v>
      </c>
      <c r="S41" s="364"/>
      <c r="T41" s="362">
        <v>73692</v>
      </c>
      <c r="U41" s="362">
        <v>352002</v>
      </c>
      <c r="V41" s="364">
        <v>425694</v>
      </c>
      <c r="W41" s="364">
        <v>11026611</v>
      </c>
      <c r="X41" s="362">
        <v>11033184</v>
      </c>
      <c r="Y41" s="364">
        <v>-6573</v>
      </c>
      <c r="Z41" s="365">
        <v>-0.06</v>
      </c>
      <c r="AA41" s="366">
        <v>11033184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11050681</v>
      </c>
      <c r="D43" s="369"/>
      <c r="E43" s="305">
        <v>6344407</v>
      </c>
      <c r="F43" s="370">
        <v>9331907</v>
      </c>
      <c r="G43" s="370"/>
      <c r="H43" s="305"/>
      <c r="I43" s="305">
        <v>53459</v>
      </c>
      <c r="J43" s="370">
        <v>53459</v>
      </c>
      <c r="K43" s="370">
        <v>4627</v>
      </c>
      <c r="L43" s="305">
        <v>51151</v>
      </c>
      <c r="M43" s="305">
        <v>267682</v>
      </c>
      <c r="N43" s="370">
        <v>323460</v>
      </c>
      <c r="O43" s="370">
        <v>170817</v>
      </c>
      <c r="P43" s="305">
        <v>27737</v>
      </c>
      <c r="Q43" s="305">
        <v>390832</v>
      </c>
      <c r="R43" s="370">
        <v>589386</v>
      </c>
      <c r="S43" s="370">
        <v>54053</v>
      </c>
      <c r="T43" s="305">
        <v>117134</v>
      </c>
      <c r="U43" s="305">
        <v>494321</v>
      </c>
      <c r="V43" s="370">
        <v>665508</v>
      </c>
      <c r="W43" s="370">
        <v>1631813</v>
      </c>
      <c r="X43" s="305">
        <v>9331907</v>
      </c>
      <c r="Y43" s="370">
        <v>-7700094</v>
      </c>
      <c r="Z43" s="371">
        <v>-82.51</v>
      </c>
      <c r="AA43" s="303">
        <v>9331907</v>
      </c>
    </row>
    <row r="44" spans="1:27" ht="13.5">
      <c r="A44" s="361" t="s">
        <v>251</v>
      </c>
      <c r="B44" s="136"/>
      <c r="C44" s="60">
        <v>6462731</v>
      </c>
      <c r="D44" s="368"/>
      <c r="E44" s="54">
        <v>1900000</v>
      </c>
      <c r="F44" s="53">
        <v>5203254</v>
      </c>
      <c r="G44" s="53"/>
      <c r="H44" s="54"/>
      <c r="I44" s="54">
        <v>379727</v>
      </c>
      <c r="J44" s="53">
        <v>379727</v>
      </c>
      <c r="K44" s="53">
        <v>257424</v>
      </c>
      <c r="L44" s="54">
        <v>290342</v>
      </c>
      <c r="M44" s="54">
        <v>2438767</v>
      </c>
      <c r="N44" s="53">
        <v>2986533</v>
      </c>
      <c r="O44" s="53">
        <v>131730</v>
      </c>
      <c r="P44" s="54">
        <v>425646</v>
      </c>
      <c r="Q44" s="54">
        <v>616139</v>
      </c>
      <c r="R44" s="53">
        <v>1173515</v>
      </c>
      <c r="S44" s="53">
        <v>1378400</v>
      </c>
      <c r="T44" s="54">
        <v>678886</v>
      </c>
      <c r="U44" s="54">
        <v>858739</v>
      </c>
      <c r="V44" s="53">
        <v>2916025</v>
      </c>
      <c r="W44" s="53">
        <v>7455800</v>
      </c>
      <c r="X44" s="54">
        <v>5203254</v>
      </c>
      <c r="Y44" s="53">
        <v>2252546</v>
      </c>
      <c r="Z44" s="94">
        <v>43.29</v>
      </c>
      <c r="AA44" s="95">
        <v>5203254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>
        <v>2157931</v>
      </c>
      <c r="D47" s="368"/>
      <c r="E47" s="54">
        <v>3050000</v>
      </c>
      <c r="F47" s="53">
        <v>2350000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2350000</v>
      </c>
      <c r="Y47" s="53">
        <v>-2350000</v>
      </c>
      <c r="Z47" s="94">
        <v>-100</v>
      </c>
      <c r="AA47" s="95">
        <v>2350000</v>
      </c>
    </row>
    <row r="48" spans="1:27" ht="13.5">
      <c r="A48" s="361" t="s">
        <v>255</v>
      </c>
      <c r="B48" s="136"/>
      <c r="C48" s="60">
        <v>715540</v>
      </c>
      <c r="D48" s="368"/>
      <c r="E48" s="54">
        <v>26917680</v>
      </c>
      <c r="F48" s="53">
        <v>17374421</v>
      </c>
      <c r="G48" s="53">
        <v>652416</v>
      </c>
      <c r="H48" s="54">
        <v>7083</v>
      </c>
      <c r="I48" s="54">
        <v>4436024</v>
      </c>
      <c r="J48" s="53">
        <v>5095523</v>
      </c>
      <c r="K48" s="53">
        <v>8173676</v>
      </c>
      <c r="L48" s="54">
        <v>3616633</v>
      </c>
      <c r="M48" s="54">
        <v>4623091</v>
      </c>
      <c r="N48" s="53">
        <v>16413400</v>
      </c>
      <c r="O48" s="53">
        <v>499978</v>
      </c>
      <c r="P48" s="54">
        <v>3276419</v>
      </c>
      <c r="Q48" s="54">
        <v>5606259</v>
      </c>
      <c r="R48" s="53">
        <v>9382656</v>
      </c>
      <c r="S48" s="53">
        <v>1002728</v>
      </c>
      <c r="T48" s="54">
        <v>4231870</v>
      </c>
      <c r="U48" s="54">
        <v>6027173</v>
      </c>
      <c r="V48" s="53">
        <v>11261771</v>
      </c>
      <c r="W48" s="53">
        <v>42153350</v>
      </c>
      <c r="X48" s="54">
        <v>17374421</v>
      </c>
      <c r="Y48" s="53">
        <v>24778929</v>
      </c>
      <c r="Z48" s="94">
        <v>142.62</v>
      </c>
      <c r="AA48" s="95">
        <v>17374421</v>
      </c>
    </row>
    <row r="49" spans="1:27" ht="13.5">
      <c r="A49" s="361" t="s">
        <v>93</v>
      </c>
      <c r="B49" s="136"/>
      <c r="C49" s="54"/>
      <c r="D49" s="368"/>
      <c r="E49" s="54">
        <v>12547700</v>
      </c>
      <c r="F49" s="53">
        <v>16391090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16391090</v>
      </c>
      <c r="Y49" s="53">
        <v>-16391090</v>
      </c>
      <c r="Z49" s="94">
        <v>-100</v>
      </c>
      <c r="AA49" s="95">
        <v>16391090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500000</v>
      </c>
      <c r="F57" s="345">
        <f t="shared" si="13"/>
        <v>1120990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359173</v>
      </c>
      <c r="V57" s="345">
        <f t="shared" si="13"/>
        <v>359173</v>
      </c>
      <c r="W57" s="345">
        <f t="shared" si="13"/>
        <v>359173</v>
      </c>
      <c r="X57" s="343">
        <f t="shared" si="13"/>
        <v>1120990</v>
      </c>
      <c r="Y57" s="345">
        <f t="shared" si="13"/>
        <v>-761817</v>
      </c>
      <c r="Z57" s="336">
        <f>+IF(X57&lt;&gt;0,+(Y57/X57)*100,0)</f>
        <v>-67.95930382965058</v>
      </c>
      <c r="AA57" s="350">
        <f t="shared" si="13"/>
        <v>1120990</v>
      </c>
    </row>
    <row r="58" spans="1:27" ht="13.5">
      <c r="A58" s="361" t="s">
        <v>217</v>
      </c>
      <c r="B58" s="136"/>
      <c r="C58" s="60"/>
      <c r="D58" s="340"/>
      <c r="E58" s="60">
        <v>500000</v>
      </c>
      <c r="F58" s="59">
        <v>1120990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>
        <v>359173</v>
      </c>
      <c r="V58" s="59">
        <v>359173</v>
      </c>
      <c r="W58" s="59">
        <v>359173</v>
      </c>
      <c r="X58" s="60">
        <v>1120990</v>
      </c>
      <c r="Y58" s="59">
        <v>-761817</v>
      </c>
      <c r="Z58" s="61">
        <v>-67.96</v>
      </c>
      <c r="AA58" s="62">
        <v>1120990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215403680</v>
      </c>
      <c r="D60" s="346">
        <f t="shared" si="14"/>
        <v>0</v>
      </c>
      <c r="E60" s="219">
        <f t="shared" si="14"/>
        <v>232743255</v>
      </c>
      <c r="F60" s="264">
        <f t="shared" si="14"/>
        <v>356124175</v>
      </c>
      <c r="G60" s="264">
        <f t="shared" si="14"/>
        <v>652416</v>
      </c>
      <c r="H60" s="219">
        <f t="shared" si="14"/>
        <v>8187941</v>
      </c>
      <c r="I60" s="219">
        <f t="shared" si="14"/>
        <v>22171564</v>
      </c>
      <c r="J60" s="264">
        <f t="shared" si="14"/>
        <v>31011921</v>
      </c>
      <c r="K60" s="264">
        <f t="shared" si="14"/>
        <v>32356108</v>
      </c>
      <c r="L60" s="219">
        <f t="shared" si="14"/>
        <v>29495578</v>
      </c>
      <c r="M60" s="219">
        <f t="shared" si="14"/>
        <v>38309267</v>
      </c>
      <c r="N60" s="264">
        <f t="shared" si="14"/>
        <v>100160953</v>
      </c>
      <c r="O60" s="264">
        <f t="shared" si="14"/>
        <v>5646632</v>
      </c>
      <c r="P60" s="219">
        <f t="shared" si="14"/>
        <v>20823612</v>
      </c>
      <c r="Q60" s="219">
        <f t="shared" si="14"/>
        <v>31399936</v>
      </c>
      <c r="R60" s="264">
        <f t="shared" si="14"/>
        <v>57870180</v>
      </c>
      <c r="S60" s="264">
        <f t="shared" si="14"/>
        <v>27475313</v>
      </c>
      <c r="T60" s="219">
        <f t="shared" si="14"/>
        <v>33348930</v>
      </c>
      <c r="U60" s="219">
        <f t="shared" si="14"/>
        <v>68151508</v>
      </c>
      <c r="V60" s="264">
        <f t="shared" si="14"/>
        <v>128975751</v>
      </c>
      <c r="W60" s="264">
        <f t="shared" si="14"/>
        <v>318018805</v>
      </c>
      <c r="X60" s="219">
        <f t="shared" si="14"/>
        <v>356124175</v>
      </c>
      <c r="Y60" s="264">
        <f t="shared" si="14"/>
        <v>-38105370</v>
      </c>
      <c r="Z60" s="337">
        <f>+IF(X60&lt;&gt;0,+(Y60/X60)*100,0)</f>
        <v>-10.700023383697555</v>
      </c>
      <c r="AA60" s="232">
        <f>+AA57+AA54+AA51+AA40+AA37+AA34+AA22+AA5</f>
        <v>356124175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121607741</v>
      </c>
      <c r="F5" s="358">
        <f t="shared" si="0"/>
        <v>156432770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156432770</v>
      </c>
      <c r="Y5" s="358">
        <f t="shared" si="0"/>
        <v>-156432770</v>
      </c>
      <c r="Z5" s="359">
        <f>+IF(X5&lt;&gt;0,+(Y5/X5)*100,0)</f>
        <v>-100</v>
      </c>
      <c r="AA5" s="360">
        <f>+AA6+AA8+AA11+AA13+AA15</f>
        <v>156432770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39876409</v>
      </c>
      <c r="F6" s="59">
        <f t="shared" si="1"/>
        <v>24884174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24884174</v>
      </c>
      <c r="Y6" s="59">
        <f t="shared" si="1"/>
        <v>-24884174</v>
      </c>
      <c r="Z6" s="61">
        <f>+IF(X6&lt;&gt;0,+(Y6/X6)*100,0)</f>
        <v>-100</v>
      </c>
      <c r="AA6" s="62">
        <f t="shared" si="1"/>
        <v>24884174</v>
      </c>
    </row>
    <row r="7" spans="1:27" ht="13.5">
      <c r="A7" s="291" t="s">
        <v>229</v>
      </c>
      <c r="B7" s="142"/>
      <c r="C7" s="60"/>
      <c r="D7" s="340"/>
      <c r="E7" s="60">
        <v>39876409</v>
      </c>
      <c r="F7" s="59">
        <v>24884174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24884174</v>
      </c>
      <c r="Y7" s="59">
        <v>-24884174</v>
      </c>
      <c r="Z7" s="61">
        <v>-100</v>
      </c>
      <c r="AA7" s="62">
        <v>24884174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30856675</v>
      </c>
      <c r="F8" s="59">
        <f t="shared" si="2"/>
        <v>34276270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34276270</v>
      </c>
      <c r="Y8" s="59">
        <f t="shared" si="2"/>
        <v>-34276270</v>
      </c>
      <c r="Z8" s="61">
        <f>+IF(X8&lt;&gt;0,+(Y8/X8)*100,0)</f>
        <v>-100</v>
      </c>
      <c r="AA8" s="62">
        <f>SUM(AA9:AA10)</f>
        <v>34276270</v>
      </c>
    </row>
    <row r="9" spans="1:27" ht="13.5">
      <c r="A9" s="291" t="s">
        <v>230</v>
      </c>
      <c r="B9" s="142"/>
      <c r="C9" s="60"/>
      <c r="D9" s="340"/>
      <c r="E9" s="60">
        <v>30856675</v>
      </c>
      <c r="F9" s="59">
        <v>34256270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34256270</v>
      </c>
      <c r="Y9" s="59">
        <v>-34256270</v>
      </c>
      <c r="Z9" s="61">
        <v>-100</v>
      </c>
      <c r="AA9" s="62">
        <v>34256270</v>
      </c>
    </row>
    <row r="10" spans="1:27" ht="13.5">
      <c r="A10" s="291" t="s">
        <v>231</v>
      </c>
      <c r="B10" s="142"/>
      <c r="C10" s="60"/>
      <c r="D10" s="340"/>
      <c r="E10" s="60"/>
      <c r="F10" s="59">
        <v>20000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20000</v>
      </c>
      <c r="Y10" s="59">
        <v>-20000</v>
      </c>
      <c r="Z10" s="61">
        <v>-100</v>
      </c>
      <c r="AA10" s="62">
        <v>20000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15649386</v>
      </c>
      <c r="F11" s="364">
        <f t="shared" si="3"/>
        <v>19521197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19521197</v>
      </c>
      <c r="Y11" s="364">
        <f t="shared" si="3"/>
        <v>-19521197</v>
      </c>
      <c r="Z11" s="365">
        <f>+IF(X11&lt;&gt;0,+(Y11/X11)*100,0)</f>
        <v>-100</v>
      </c>
      <c r="AA11" s="366">
        <f t="shared" si="3"/>
        <v>19521197</v>
      </c>
    </row>
    <row r="12" spans="1:27" ht="13.5">
      <c r="A12" s="291" t="s">
        <v>232</v>
      </c>
      <c r="B12" s="136"/>
      <c r="C12" s="60"/>
      <c r="D12" s="340"/>
      <c r="E12" s="60">
        <v>15649386</v>
      </c>
      <c r="F12" s="59">
        <v>19521197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19521197</v>
      </c>
      <c r="Y12" s="59">
        <v>-19521197</v>
      </c>
      <c r="Z12" s="61">
        <v>-100</v>
      </c>
      <c r="AA12" s="62">
        <v>19521197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23925271</v>
      </c>
      <c r="F13" s="342">
        <f t="shared" si="4"/>
        <v>74201129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74201129</v>
      </c>
      <c r="Y13" s="342">
        <f t="shared" si="4"/>
        <v>-74201129</v>
      </c>
      <c r="Z13" s="335">
        <f>+IF(X13&lt;&gt;0,+(Y13/X13)*100,0)</f>
        <v>-100</v>
      </c>
      <c r="AA13" s="273">
        <f t="shared" si="4"/>
        <v>74201129</v>
      </c>
    </row>
    <row r="14" spans="1:27" ht="13.5">
      <c r="A14" s="291" t="s">
        <v>233</v>
      </c>
      <c r="B14" s="136"/>
      <c r="C14" s="60"/>
      <c r="D14" s="340"/>
      <c r="E14" s="60">
        <v>23925271</v>
      </c>
      <c r="F14" s="59">
        <v>74201129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74201129</v>
      </c>
      <c r="Y14" s="59">
        <v>-74201129</v>
      </c>
      <c r="Z14" s="61">
        <v>-100</v>
      </c>
      <c r="AA14" s="62">
        <v>74201129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11300000</v>
      </c>
      <c r="F15" s="59">
        <f t="shared" si="5"/>
        <v>3550000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3550000</v>
      </c>
      <c r="Y15" s="59">
        <f t="shared" si="5"/>
        <v>-3550000</v>
      </c>
      <c r="Z15" s="61">
        <f>+IF(X15&lt;&gt;0,+(Y15/X15)*100,0)</f>
        <v>-100</v>
      </c>
      <c r="AA15" s="62">
        <f>SUM(AA16:AA20)</f>
        <v>3550000</v>
      </c>
    </row>
    <row r="16" spans="1:27" ht="13.5">
      <c r="A16" s="291" t="s">
        <v>234</v>
      </c>
      <c r="B16" s="300"/>
      <c r="C16" s="60"/>
      <c r="D16" s="340"/>
      <c r="E16" s="60">
        <v>11300000</v>
      </c>
      <c r="F16" s="59">
        <v>3550000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3550000</v>
      </c>
      <c r="Y16" s="59">
        <v>-3550000</v>
      </c>
      <c r="Z16" s="61">
        <v>-100</v>
      </c>
      <c r="AA16" s="62">
        <v>3550000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11983997</v>
      </c>
      <c r="F22" s="345">
        <f t="shared" si="6"/>
        <v>8560227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8560227</v>
      </c>
      <c r="Y22" s="345">
        <f t="shared" si="6"/>
        <v>-8560227</v>
      </c>
      <c r="Z22" s="336">
        <f>+IF(X22&lt;&gt;0,+(Y22/X22)*100,0)</f>
        <v>-100</v>
      </c>
      <c r="AA22" s="350">
        <f>SUM(AA23:AA32)</f>
        <v>8560227</v>
      </c>
    </row>
    <row r="23" spans="1:27" ht="13.5">
      <c r="A23" s="361" t="s">
        <v>237</v>
      </c>
      <c r="B23" s="142"/>
      <c r="C23" s="60"/>
      <c r="D23" s="340"/>
      <c r="E23" s="60"/>
      <c r="F23" s="59">
        <v>800000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800000</v>
      </c>
      <c r="Y23" s="59">
        <v>-800000</v>
      </c>
      <c r="Z23" s="61">
        <v>-100</v>
      </c>
      <c r="AA23" s="62">
        <v>800000</v>
      </c>
    </row>
    <row r="24" spans="1:27" ht="13.5">
      <c r="A24" s="361" t="s">
        <v>238</v>
      </c>
      <c r="B24" s="142"/>
      <c r="C24" s="60"/>
      <c r="D24" s="340"/>
      <c r="E24" s="60"/>
      <c r="F24" s="59">
        <v>7322927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7322927</v>
      </c>
      <c r="Y24" s="59">
        <v>-7322927</v>
      </c>
      <c r="Z24" s="61">
        <v>-100</v>
      </c>
      <c r="AA24" s="62">
        <v>7322927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10383997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1600000</v>
      </c>
      <c r="F32" s="59">
        <v>437300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437300</v>
      </c>
      <c r="Y32" s="59">
        <v>-437300</v>
      </c>
      <c r="Z32" s="61">
        <v>-100</v>
      </c>
      <c r="AA32" s="62">
        <v>437300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9502500</v>
      </c>
      <c r="F40" s="345">
        <f t="shared" si="9"/>
        <v>20496270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20496270</v>
      </c>
      <c r="Y40" s="345">
        <f t="shared" si="9"/>
        <v>-20496270</v>
      </c>
      <c r="Z40" s="336">
        <f>+IF(X40&lt;&gt;0,+(Y40/X40)*100,0)</f>
        <v>-100</v>
      </c>
      <c r="AA40" s="350">
        <f>SUM(AA41:AA49)</f>
        <v>20496270</v>
      </c>
    </row>
    <row r="41" spans="1:27" ht="13.5">
      <c r="A41" s="361" t="s">
        <v>248</v>
      </c>
      <c r="B41" s="142"/>
      <c r="C41" s="362"/>
      <c r="D41" s="363"/>
      <c r="E41" s="362"/>
      <c r="F41" s="364">
        <v>7383461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7383461</v>
      </c>
      <c r="Y41" s="364">
        <v>-7383461</v>
      </c>
      <c r="Z41" s="365">
        <v>-100</v>
      </c>
      <c r="AA41" s="366">
        <v>7383461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3307500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>
        <v>820000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5000000</v>
      </c>
      <c r="F47" s="53">
        <v>11562809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11562809</v>
      </c>
      <c r="Y47" s="53">
        <v>-11562809</v>
      </c>
      <c r="Z47" s="94">
        <v>-100</v>
      </c>
      <c r="AA47" s="95">
        <v>11562809</v>
      </c>
    </row>
    <row r="48" spans="1:27" ht="13.5">
      <c r="A48" s="361" t="s">
        <v>255</v>
      </c>
      <c r="B48" s="136"/>
      <c r="C48" s="60"/>
      <c r="D48" s="368"/>
      <c r="E48" s="54">
        <v>375000</v>
      </c>
      <c r="F48" s="53">
        <v>1550000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1550000</v>
      </c>
      <c r="Y48" s="53">
        <v>-1550000</v>
      </c>
      <c r="Z48" s="94">
        <v>-100</v>
      </c>
      <c r="AA48" s="95">
        <v>1550000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143094238</v>
      </c>
      <c r="F60" s="264">
        <f t="shared" si="14"/>
        <v>185489267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185489267</v>
      </c>
      <c r="Y60" s="264">
        <f t="shared" si="14"/>
        <v>-185489267</v>
      </c>
      <c r="Z60" s="337">
        <f>+IF(X60&lt;&gt;0,+(Y60/X60)*100,0)</f>
        <v>-100</v>
      </c>
      <c r="AA60" s="232">
        <f>+AA57+AA54+AA51+AA40+AA37+AA34+AA22+AA5</f>
        <v>185489267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2016-08-11T07:56:59Z</dcterms:created>
  <dcterms:modified xsi:type="dcterms:W3CDTF">2016-08-11T07:57:07Z</dcterms:modified>
  <cp:category/>
  <cp:version/>
  <cp:contentType/>
  <cp:contentStatus/>
</cp:coreProperties>
</file>